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provgroningen-my.sharepoint.com/personal/s_scholte_provinciegroningen_nl2/Documents/Bureaublad/Isolatie/Maatregelencatalogus/"/>
    </mc:Choice>
  </mc:AlternateContent>
  <xr:revisionPtr revIDLastSave="0" documentId="8_{368F9047-6D83-4613-BB22-2957ABDA1E18}" xr6:coauthVersionLast="47" xr6:coauthVersionMax="47" xr10:uidLastSave="{00000000-0000-0000-0000-000000000000}"/>
  <bookViews>
    <workbookView xWindow="-110" yWindow="-110" windowWidth="19420" windowHeight="10300" tabRatio="716" xr2:uid="{8D440B40-8EF8-428B-BF4D-A224D134033C}"/>
  </bookViews>
  <sheets>
    <sheet name="ISOLATIEAANPAK " sheetId="1" r:id="rId1"/>
    <sheet name="Prijsonderbouwing" sheetId="16" r:id="rId2"/>
    <sheet name=" Uittrekstaten" sheetId="2" r:id="rId3"/>
    <sheet name="Afwerking_kosten " sheetId="17" state="hidden" r:id="rId4"/>
    <sheet name="Tabellen" sheetId="12" state="hidden" r:id="rId5"/>
  </sheets>
  <definedNames>
    <definedName name="_____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X" hidden="1">#REF!</definedName>
    <definedName name="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xlnm._FilterDatabase" localSheetId="0" hidden="1">'ISOLATIEAANPAK '!$A$1:$B$660</definedName>
    <definedName name="_xlnm._FilterDatabase" localSheetId="1" hidden="1">Prijsonderbouwing!$B$6:$Y$1933</definedName>
    <definedName name="_xlnm._FilterDatabase" localSheetId="4" hidden="1">Tabellen!#REF!</definedName>
    <definedName name="_Hlk175842881" localSheetId="3">'Afwerking_kosten '!$B$2</definedName>
    <definedName name="_Hlk9341218" localSheetId="0">'ISOLATIEAANPAK '!#REF!</definedName>
    <definedName name="_Key2" hidden="1">#REF!</definedName>
    <definedName name="_Order1" hidden="1">255</definedName>
    <definedName name="_Order2" hidden="1">255</definedName>
    <definedName name="_pro2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3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Toc132285006" localSheetId="2">' Uittrekstaten'!#REF!</definedName>
    <definedName name="_Toc132285007" localSheetId="2">' Uittrekstaten'!#REF!</definedName>
    <definedName name="_Toc132285008" localSheetId="2">' Uittrekstaten'!#REF!</definedName>
    <definedName name="_Toc132285009" localSheetId="2">' Uittrekstaten'!#REF!</definedName>
    <definedName name="_tot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a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a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_xlnm.Print_Area" localSheetId="2">' Uittrekstaten'!$A$1:$AJ$202</definedName>
    <definedName name="_xlnm.Print_Area" localSheetId="0">'ISOLATIEAANPAK '!$C$1:$S$660</definedName>
    <definedName name="_xlnm.Print_Area" localSheetId="1">Prijsonderbouwing!$B$2:$M$1933</definedName>
    <definedName name="_xlnm.Print_Titles" localSheetId="2">' Uittrekstaten'!$2:$163</definedName>
    <definedName name="_xlnm.Print_Titles" localSheetId="0">'ISOLATIEAANPAK '!$1:$5</definedName>
    <definedName name="_xlnm.Print_Titles" localSheetId="1">Prijsonderbouwing!$1:$7</definedName>
    <definedName name="bk" hidden="1">#REF!</definedName>
    <definedName name="BVO">'ISOLATIEAANPAK '!#REF!</definedName>
    <definedName name="conflikt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conflikt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cv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cv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d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1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xterneGegevens_1" localSheetId="2" hidden="1">' Uittrekstaten'!#REF!</definedName>
    <definedName name="f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ff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ff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fff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fff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gggg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ggggg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ggggggggggggggggg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ggggggggggggggggg_1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hgh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hgh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hoekwoning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hoekwoning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hoekwoningbbbbbbbbbbbbbb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hoekwoningbbbbbbbbbbbbbb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i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i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jooo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jooo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leon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leon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m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m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n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n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oppervlakte" hidden="1">{#N/A,#N/A,TRUE,"alg";#N/A,#N/A,TRUE,"verzamelblad";#N/A,#N/A,TRUE,"kostenverd";#N/A,#N/A,TRUE,"fund";#N/A,#N/A,TRUE,"ruwbouw";#N/A,#N/A,TRUE,"gevelsl";#N/A,#N/A,TRUE,"afbouw";#N/A,#N/A,TRUE,"hor afw";#N/A,#N/A,TRUE,"diversen"}</definedName>
    <definedName name="oppervlakte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pro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pro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q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qqq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qqq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we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qwe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amining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ramining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re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ruw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uw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uwb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ruwb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s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s" hidden="1">{#N/A,#N/A,TRUE,"alg";#N/A,#N/A,TRUE,"verzamelblad";#N/A,#N/A,TRUE,"fund tm beg grond";#N/A,#N/A,TRUE,"ruwbouw";#N/A,#N/A,TRUE,"gevel";#N/A,#N/A,TRUE,"afbouw";#N/A,#N/A,TRUE,"hor afw"}</definedName>
    <definedName name="sss_1" hidden="1">{#N/A,#N/A,TRUE,"alg";#N/A,#N/A,TRUE,"verzamelblad";#N/A,#N/A,TRUE,"fund tm beg grond";#N/A,#N/A,TRUE,"ruwbouw";#N/A,#N/A,TRUE,"gevel";#N/A,#N/A,TRUE,"afbouw";#N/A,#N/A,TRUE,"hor afw"}</definedName>
    <definedName name="ssss" hidden="1">{#N/A,#N/A,TRUE,"alg";#N/A,#N/A,TRUE,"verzamelblad";#N/A,#N/A,TRUE,"kostenverd";#N/A,#N/A,TRUE,"fund";#N/A,#N/A,TRUE,"ruwbouw";#N/A,#N/A,TRUE,"gevelsl";#N/A,#N/A,TRUE,"afbouw";#N/A,#N/A,TRUE,"hor afw";#N/A,#N/A,TRUE,"diversen"}</definedName>
    <definedName name="ssss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sssss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sssss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ssssss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ssssss_1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temp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temp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temp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emp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est" hidden="1">{#N/A,#N/A,TRUE,"1 ALG";#N/A,#N/A,TRUE,"2 SK";#N/A,#N/A,TRUE,"3 BWK";#N/A,#N/A,TRUE,"4 INST";#N/A,#N/A,TRUE,"5 TECHN";#N/A,#N/A,TRUE,"6 INR";#N/A,#N/A,TRUE,"7 TERR"}</definedName>
    <definedName name="test_1" hidden="1">{#N/A,#N/A,TRUE,"1 ALG";#N/A,#N/A,TRUE,"2 SK";#N/A,#N/A,TRUE,"3 BWK";#N/A,#N/A,TRUE,"4 INST";#N/A,#N/A,TRUE,"5 TECHN";#N/A,#N/A,TRUE,"6 INR";#N/A,#N/A,TRUE,"7 TERR"}</definedName>
    <definedName name="test1" hidden="1">{#N/A,#N/A,TRUE,"1 ALG";#N/A,#N/A,TRUE,"2 SK";#N/A,#N/A,TRUE,"3 BWK";#N/A,#N/A,TRUE,"4 INST";#N/A,#N/A,TRUE,"5 TECHN";#N/A,#N/A,TRUE,"6 INR";#N/A,#N/A,TRUE,"7 TERR"}</definedName>
    <definedName name="test1_1" hidden="1">{#N/A,#N/A,TRUE,"1 ALG";#N/A,#N/A,TRUE,"2 SK";#N/A,#N/A,TRUE,"3 BWK";#N/A,#N/A,TRUE,"4 INST";#N/A,#N/A,TRUE,"5 TECHN";#N/A,#N/A,TRUE,"6 INR";#N/A,#N/A,TRUE,"7 TERR"}</definedName>
    <definedName name="testj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estj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ot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ot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ypeB_hw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hw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tw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tw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Uurloon_bouwplaatsmedewerker">#REF!</definedName>
    <definedName name="wat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at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A10_totaal." hidden="1">{#N/A,#N/A,TRUE,"kopblad";#N/A,#N/A,TRUE,"alg";#N/A,#N/A,TRUE,"verzP";#N/A,#N/A,TRUE,"verzW";#N/A,#N/A,TRUE,"Verd";#N/A,#N/A,TRUE,"P";#N/A,#N/A,TRUE,"Fund";#N/A,#N/A,TRUE,"RB";#N/A,#N/A,TRUE,"Gevel";#N/A,#N/A,TRUE,"Afbouw";#N/A,#N/A,TRUE,"Horiz";#N/A,#N/A,TRUE,"BP";#N/A,#N/A,TRUE,"Diversen";#N/A,#N/A,TRUE,"Instal"}</definedName>
    <definedName name="wrn.A10_totaal._1" hidden="1">{#N/A,#N/A,TRUE,"kopblad";#N/A,#N/A,TRUE,"alg";#N/A,#N/A,TRUE,"verzP";#N/A,#N/A,TRUE,"verzW";#N/A,#N/A,TRUE,"Verd";#N/A,#N/A,TRUE,"P";#N/A,#N/A,TRUE,"Fund";#N/A,#N/A,TRUE,"RB";#N/A,#N/A,TRUE,"Gevel";#N/A,#N/A,TRUE,"Afbouw";#N/A,#N/A,TRUE,"Horiz";#N/A,#N/A,TRUE,"BP";#N/A,#N/A,TRUE,"Diversen";#N/A,#N/A,TRUE,"Instal"}</definedName>
    <definedName name="wrn.ADRUKKEN._.GEHEEL." hidden="1">{#N/A,#N/A,TRUE,"alg";#N/A,#N/A,TRUE,"verzamelblad";#N/A,#N/A,TRUE,"fund tm beg grond";#N/A,#N/A,TRUE,"ruwbouw";#N/A,#N/A,TRUE,"gevel";#N/A,#N/A,TRUE,"afbouw";#N/A,#N/A,TRUE,"hor afw"}</definedName>
    <definedName name="wrn.ADRUKKEN._.GEHEEL._1" hidden="1">{#N/A,#N/A,TRUE,"alg";#N/A,#N/A,TRUE,"verzamelblad";#N/A,#N/A,TRUE,"fund tm beg grond";#N/A,#N/A,TRUE,"ruwbouw";#N/A,#N/A,TRUE,"gevel";#N/A,#N/A,TRUE,"afbouw";#N/A,#N/A,TRUE,"hor afw"}</definedName>
    <definedName name="wrn.afdruk._.febr._.2001." hidden="1">{#N/A,#N/A,TRUE,"uitg.pnt.";#N/A,#N/A,TRUE,"alg";#N/A,#N/A,TRUE,"verzamelblad";#N/A,#N/A,TRUE,"fund";#N/A,#N/A,TRUE,"ruwb";#N/A,#N/A,TRUE,"gevel";#N/A,#N/A,TRUE,"afbouw";#N/A,#N/A,TRUE,"horz.afw";#N/A,#N/A,TRUE,"trappen";#N/A,#N/A,TRUE,"divers";#N/A,#N/A,TRUE,"Renovatie";#N/A,#N/A,TRUE,"Restauratie"}</definedName>
    <definedName name="wrn.afdruk._.febr._.2001._1" hidden="1">{#N/A,#N/A,TRUE,"uitg.pnt.";#N/A,#N/A,TRUE,"alg";#N/A,#N/A,TRUE,"verzamelblad";#N/A,#N/A,TRUE,"fund";#N/A,#N/A,TRUE,"ruwb";#N/A,#N/A,TRUE,"gevel";#N/A,#N/A,TRUE,"afbouw";#N/A,#N/A,TRUE,"horz.afw";#N/A,#N/A,TRUE,"trappen";#N/A,#N/A,TRUE,"divers";#N/A,#N/A,TRUE,"Renovatie";#N/A,#N/A,TRUE,"Restauratie"}</definedName>
    <definedName name="wrn.AFDRUKKEN._.GEHEEL." hidden="1">{#N/A,#N/A,TRUE,"alg";#N/A,#N/A,TRUE,"verzamelblad";#N/A,#N/A,TRUE,"kostenverd";#N/A,#N/A,TRUE,"fund";#N/A,#N/A,TRUE,"ruwbouw";#N/A,#N/A,TRUE,"gevelsl";#N/A,#N/A,TRUE,"afbouw";#N/A,#N/A,TRUE,"hor afw";#N/A,#N/A,TRUE,"diversen"}</definedName>
    <definedName name="wrn.AFDRUKKEN._.GEHEEL.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wrn.alle._.tabbladen." hidden="1">{#N/A,#N/A,FALSE,"uitg.pnt.";#N/A,#N/A,FALSE,"alg";#N/A,#N/A,FALSE,"verzamelblad";#N/A,#N/A,FALSE,"fund";#N/A,#N/A,FALSE,"ruwb";#N/A,#N/A,FALSE,"gevel";#N/A,#N/A,FALSE,"afbouw";#N/A,#N/A,FALSE,"horz.afw";#N/A,#N/A,FALSE,"trappen";#N/A,#N/A,FALSE,"divers";#N/A,#N/A,FALSE,"Renovatie";#N/A,#N/A,FALSE,"Restauratie"}</definedName>
    <definedName name="wrn.alle._.tabbladen._1" hidden="1">{#N/A,#N/A,FALSE,"uitg.pnt.";#N/A,#N/A,FALSE,"alg";#N/A,#N/A,FALSE,"verzamelblad";#N/A,#N/A,FALSE,"fund";#N/A,#N/A,FALSE,"ruwb";#N/A,#N/A,FALSE,"gevel";#N/A,#N/A,FALSE,"afbouw";#N/A,#N/A,FALSE,"horz.afw";#N/A,#N/A,FALSE,"trappen";#N/A,#N/A,FALSE,"divers";#N/A,#N/A,FALSE,"Renovatie";#N/A,#N/A,FALSE,"Restauratie"}</definedName>
    <definedName name="wrn.Aura._.35." hidden="1">{#N/A,#N/A,TRUE,"kopblad";#N/A,#N/A,TRUE,"projectgeg";#N/A,#N/A,TRUE,"uitganspunten";#N/A,#N/A,TRUE,"vormanalyse";#N/A,#N/A,TRUE,"eindblad";#N/A,#N/A,TRUE,"A";#N/A,#N/A,TRUE,"AP";#N/A,#N/A,TRUE,"C";#N/A,#N/A,TRUE,"kop C";#N/A,#N/A,TRUE,"dil A";#N/A,#N/A,TRUE,"dil C";#N/A,#N/A,TRUE,"terrein"}</definedName>
    <definedName name="wrn.Aura._.35._1" hidden="1">{#N/A,#N/A,TRUE,"kopblad";#N/A,#N/A,TRUE,"projectgeg";#N/A,#N/A,TRUE,"uitganspunten";#N/A,#N/A,TRUE,"vormanalyse";#N/A,#N/A,TRUE,"eindblad";#N/A,#N/A,TRUE,"A";#N/A,#N/A,TRUE,"AP";#N/A,#N/A,TRUE,"C";#N/A,#N/A,TRUE,"kop C";#N/A,#N/A,TRUE,"dil A";#N/A,#N/A,TRUE,"dil C";#N/A,#N/A,TRUE,"terrein"}</definedName>
    <definedName name="wrn.CKC._.NV." hidden="1">{#N/A,#N/A,TRUE,"kopblad";#N/A,#N/A,TRUE,"projectgegevens";#N/A,#N/A,TRUE,"uitganspunten";#N/A,#N/A,TRUE,"vormanalyse";#N/A,#N/A,TRUE,"verz";#N/A,#N/A,TRUE,"bouwk";#N/A,#N/A,TRUE,"instal";#N/A,#N/A,TRUE,"extra eisen"}</definedName>
    <definedName name="wrn.CKC._.NV._1" hidden="1">{#N/A,#N/A,TRUE,"kopblad";#N/A,#N/A,TRUE,"projectgegevens";#N/A,#N/A,TRUE,"uitganspunten";#N/A,#N/A,TRUE,"vormanalyse";#N/A,#N/A,TRUE,"verz";#N/A,#N/A,TRUE,"bouwk";#N/A,#N/A,TRUE,"instal";#N/A,#N/A,TRUE,"extra eisen"}</definedName>
    <definedName name="wrn.de._.nollen._.totaal." hidden="1">{#N/A,#N/A,TRUE,"kopblad";#N/A,#N/A,TRUE,"alg";#N/A,#N/A,TRUE,"verzBarth";#N/A,#N/A,TRUE,"A1";#N/A,#N/A,TRUE,"A2";#N/A,#N/A,TRUE,"Kopgevels A";#N/A,#N/A,TRUE,"C1";#N/A,#N/A,TRUE,"C2";#N/A,#N/A,TRUE,"F";#N/A,#N/A,TRUE,"verzS2";#N/A,#N/A,TRUE,"B";#N/A,#N/A,TRUE,"B kopg";#N/A,#N/A,TRUE,"D1";#N/A,#N/A,TRUE,"D2";#N/A,#N/A,TRUE,"Kopgevels D2";#N/A,#N/A,TRUE,"E"}</definedName>
    <definedName name="wrn.de._.nollen._.totaal._1" hidden="1">{#N/A,#N/A,TRUE,"kopblad";#N/A,#N/A,TRUE,"alg";#N/A,#N/A,TRUE,"verzBarth";#N/A,#N/A,TRUE,"A1";#N/A,#N/A,TRUE,"A2";#N/A,#N/A,TRUE,"Kopgevels A";#N/A,#N/A,TRUE,"C1";#N/A,#N/A,TRUE,"C2";#N/A,#N/A,TRUE,"F";#N/A,#N/A,TRUE,"verzS2";#N/A,#N/A,TRUE,"B";#N/A,#N/A,TRUE,"B kopg";#N/A,#N/A,TRUE,"D1";#N/A,#N/A,TRUE,"D2";#N/A,#N/A,TRUE,"Kopgevels D2";#N/A,#N/A,TRUE,"E"}</definedName>
    <definedName name="wrn.DHM_totaal.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wrn.DHM_totaal.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wrn.hoofddorp._.totaal." hidden="1">{#N/A,#N/A,TRUE,"kopblad";#N/A,#N/A,TRUE,"projectgegevens";#N/A,#N/A,TRUE,"uitgangspunten";#N/A,#N/A,TRUE,"verdeling";#N/A,#N/A,TRUE,"parkeren";#N/A,#N/A,TRUE,"apotheek";#N/A,#N/A,TRUE,"health centre";#N/A,#N/A,TRUE,"appartementen"}</definedName>
    <definedName name="wrn.hoofddorp._.totaal._1" hidden="1">{#N/A,#N/A,TRUE,"kopblad";#N/A,#N/A,TRUE,"projectgegevens";#N/A,#N/A,TRUE,"uitgangspunten";#N/A,#N/A,TRUE,"verdeling";#N/A,#N/A,TRUE,"parkeren";#N/A,#N/A,TRUE,"apotheek";#N/A,#N/A,TRUE,"health centre";#N/A,#N/A,TRUE,"appartementen"}</definedName>
    <definedName name="wrn.kavel._.12._.totaal." hidden="1">{#N/A,#N/A,TRUE,"kopblad";#N/A,#N/A,TRUE,"projectgegevens";#N/A,#N/A,TRUE,"uitganspunten";#N/A,#N/A,TRUE,"vormanalyse";#N/A,#N/A,TRUE,"kengetallen";#N/A,#N/A,TRUE,"verz bl comm";#N/A,#N/A,TRUE,"verz bl won";#N/A,#N/A,TRUE,"comm";#N/A,#N/A,TRUE,"won"}</definedName>
    <definedName name="wrn.kavel._.12._.totaal._1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wrn.KMAR." hidden="1">{#N/A,#N/A,TRUE,"kopblad";#N/A,#N/A,TRUE,"projectgegevens";#N/A,#N/A,TRUE,"uitganspunten";#N/A,#N/A,TRUE,"verzamelblad";#N/A,#N/A,TRUE,"kantoor";#N/A,#N/A,TRUE,"TOTAAL";#N/A,#N/A,TRUE,"inrichting"}</definedName>
    <definedName name="wrn.KMAR._1" hidden="1">{#N/A,#N/A,TRUE,"kopblad";#N/A,#N/A,TRUE,"projectgegevens";#N/A,#N/A,TRUE,"uitganspunten";#N/A,#N/A,TRUE,"verzamelblad";#N/A,#N/A,TRUE,"kantoor";#N/A,#N/A,TRUE,"TOTAAL";#N/A,#N/A,TRUE,"inrichting"}</definedName>
    <definedName name="wrn.Programmaraming._.10._.sep._.01.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.Programmaraming._.10._.sep._.01.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.raming._.02._.april._.2003.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wrn.raming._.02._.april._.2003.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wrn.rapport._.onderdelen.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rapport._.onderdelen._1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SoHo._.totaal." hidden="1">{#N/A,#N/A,TRUE,"kopblad";#N/A,#N/A,TRUE,"alg";#N/A,#N/A,TRUE,"verz P";#N/A,#N/A,TRUE,"P";#N/A,#N/A,TRUE,"verz F";#N/A,#N/A,TRUE,"F";#N/A,#N/A,TRUE,"verz WW";#N/A,#N/A,TRUE,"WW";#N/A,#N/A,TRUE,"verz AFB";#N/A,#N/A,TRUE,"AFB";#N/A,#N/A,TRUE,"verz ROB";#N/A,#N/A,TRUE,"ROB";#N/A,#N/A,TRUE,"INST"}</definedName>
    <definedName name="wrn.SoHo._.totaal._1" hidden="1">{#N/A,#N/A,TRUE,"kopblad";#N/A,#N/A,TRUE,"alg";#N/A,#N/A,TRUE,"verz P";#N/A,#N/A,TRUE,"P";#N/A,#N/A,TRUE,"verz F";#N/A,#N/A,TRUE,"F";#N/A,#N/A,TRUE,"verz WW";#N/A,#N/A,TRUE,"WW";#N/A,#N/A,TRUE,"verz AFB";#N/A,#N/A,TRUE,"AFB";#N/A,#N/A,TRUE,"verz ROB";#N/A,#N/A,TRUE,"ROB";#N/A,#N/A,TRUE,"INST"}</definedName>
    <definedName name="wrn.test." hidden="1">{#N/A,#N/A,FALSE,"offerte"}</definedName>
    <definedName name="wrn.test._1" hidden="1">{#N/A,#N/A,FALSE,"offerte"}</definedName>
    <definedName name="wrn.totaal." hidden="1">{#N/A,#N/A,TRUE,"kopblad";#N/A,#N/A,TRUE,"projectgeg";#N/A,#N/A,TRUE,"uitgangsp";#N/A,#N/A,TRUE,"vormanalyse";#N/A,#N/A,TRUE,"eindbl tot";#N/A,#N/A,TRUE,"eindbl P";#N/A,#N/A,TRUE,"eindbl com";#N/A,#N/A,TRUE,"eindbl bios";#N/A,#N/A,TRUE,"eindbl won";#N/A,#N/A,TRUE,"P gar";#N/A,#N/A,TRUE,"commercieel";#N/A,#N/A,TRUE,"bios";#N/A,#N/A,TRUE,"won pak";#N/A,#N/A,TRUE,"won gracht";#N/A,#N/A,TRUE,"won zaag";#N/A,#N/A,TRUE,"won toren";#N/A,#N/A,TRUE,"terrein"}</definedName>
    <definedName name="wrn.totaal._.blok._.3." hidden="1">{#N/A,#N/A,TRUE,"kopblad";#N/A,#N/A,TRUE,"projectgegevens";#N/A,#N/A,TRUE,"uitganspunten";#N/A,#N/A,TRUE,"resul123";#N/A,#N/A,TRUE,"resul456";#N/A,#N/A,TRUE,"t1";#N/A,#N/A,TRUE,"vz1";#N/A,#N/A,TRUE,"r1";#N/A,#N/A,TRUE,"t2";#N/A,#N/A,TRUE,"vz2";#N/A,#N/A,TRUE,"r2";#N/A,#N/A,TRUE,"t3";#N/A,#N/A,TRUE,"vz3";#N/A,#N/A,TRUE,"r3";#N/A,#N/A,TRUE,"t4";#N/A,#N/A,TRUE,"vz4";#N/A,#N/A,TRUE,"r4";#N/A,#N/A,TRUE,"t5";#N/A,#N/A,TRUE,"vz5";#N/A,#N/A,TRUE,"r5";#N/A,#N/A,TRUE,"t6";#N/A,#N/A,TRUE,"vz6";#N/A,#N/A,TRUE,"r6"}</definedName>
    <definedName name="wrn.totaal._.blok._.3._1" hidden="1">{#N/A,#N/A,TRUE,"kopblad";#N/A,#N/A,TRUE,"projectgegevens";#N/A,#N/A,TRUE,"uitganspunten";#N/A,#N/A,TRUE,"resul123";#N/A,#N/A,TRUE,"resul456";#N/A,#N/A,TRUE,"t1";#N/A,#N/A,TRUE,"vz1";#N/A,#N/A,TRUE,"r1";#N/A,#N/A,TRUE,"t2";#N/A,#N/A,TRUE,"vz2";#N/A,#N/A,TRUE,"r2";#N/A,#N/A,TRUE,"t3";#N/A,#N/A,TRUE,"vz3";#N/A,#N/A,TRUE,"r3";#N/A,#N/A,TRUE,"t4";#N/A,#N/A,TRUE,"vz4";#N/A,#N/A,TRUE,"r4";#N/A,#N/A,TRUE,"t5";#N/A,#N/A,TRUE,"vz5";#N/A,#N/A,TRUE,"r5";#N/A,#N/A,TRUE,"t6";#N/A,#N/A,TRUE,"vz6";#N/A,#N/A,TRUE,"r6"}</definedName>
    <definedName name="wrn.totaal._.blok._.5." hidden="1">{#N/A,#N/A,TRUE,"kopblad";#N/A,#N/A,TRUE,"alg";#N/A,#N/A,TRUE,"verz winkels";#N/A,#N/A,TRUE,"winkels";#N/A,#N/A,TRUE,"verz woningen";#N/A,#N/A,TRUE,"woningen"}</definedName>
    <definedName name="wrn.totaal._.blok._.5._1" hidden="1">{#N/A,#N/A,TRUE,"kopblad";#N/A,#N/A,TRUE,"alg";#N/A,#N/A,TRUE,"verz winkels";#N/A,#N/A,TRUE,"winkels";#N/A,#N/A,TRUE,"verz woningen";#N/A,#N/A,TRUE,"woningen"}</definedName>
    <definedName name="wrn.totaal._.DO_DWR.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wrn.totaal._.DO_DWR._1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wrn.totaal._.Lucas." hidden="1">{#N/A,#N/A,TRUE,"kopblad";#N/A,#N/A,TRUE,"projectgegevens";#N/A,#N/A,TRUE,"uitganspunten";#N/A,#N/A,TRUE,"vormanalyse";#N/A,#N/A,TRUE,"eindbl tot";#N/A,#N/A,TRUE,"eindblad fund";#N/A,#N/A,TRUE,"eindblad park";#N/A,#N/A,TRUE,"eindblad kant";#N/A,#N/A,TRUE,"eindblad won a";#N/A,#N/A,TRUE,"eindblad won b";#N/A,#N/A,TRUE,"eindblad won c";#N/A,#N/A,TRUE,"eindblad won d";#N/A,#N/A,TRUE,"fund";#N/A,#N/A,TRUE,"park";#N/A,#N/A,TRUE,"kant";#N/A,#N/A,TRUE,"won a";#N/A,#N/A,TRUE,"won b";#N/A,#N/A,TRUE,"won c";#N/A,#N/A,TRUE,"won d"}</definedName>
    <definedName name="wrn.totaal._.Lucas._1" hidden="1">{#N/A,#N/A,TRUE,"kopblad";#N/A,#N/A,TRUE,"projectgegevens";#N/A,#N/A,TRUE,"uitganspunten";#N/A,#N/A,TRUE,"vormanalyse";#N/A,#N/A,TRUE,"eindbl tot";#N/A,#N/A,TRUE,"eindblad fund";#N/A,#N/A,TRUE,"eindblad park";#N/A,#N/A,TRUE,"eindblad kant";#N/A,#N/A,TRUE,"eindblad won a";#N/A,#N/A,TRUE,"eindblad won b";#N/A,#N/A,TRUE,"eindblad won c";#N/A,#N/A,TRUE,"eindblad won d";#N/A,#N/A,TRUE,"fund";#N/A,#N/A,TRUE,"park";#N/A,#N/A,TRUE,"kant";#N/A,#N/A,TRUE,"won a";#N/A,#N/A,TRUE,"won b";#N/A,#N/A,TRUE,"won c";#N/A,#N/A,TRUE,"won d"}</definedName>
    <definedName name="wrn.totaal._.roc." hidden="1">{#N/A,#N/A,TRUE,"kopblad";#N/A,#N/A,TRUE,"projectgeg";#N/A,#N/A,TRUE,"uitgangsp";#N/A,#N/A,TRUE,"vorm";#N/A,#N/A,TRUE,"eind p-kelder";#N/A,#N/A,TRUE,"eind p-maai";#N/A,#N/A,TRUE,"eind ROC";#N/A,#N/A,TRUE,"p-kelder";#N/A,#N/A,TRUE,"p-maai";#N/A,#N/A,TRUE,"ROC";#N/A,#N/A,TRUE,"ROC"}</definedName>
    <definedName name="wrn.totaal._.roc._1" hidden="1">{#N/A,#N/A,TRUE,"kopblad";#N/A,#N/A,TRUE,"projectgeg";#N/A,#N/A,TRUE,"uitgangsp";#N/A,#N/A,TRUE,"vorm";#N/A,#N/A,TRUE,"eind p-kelder";#N/A,#N/A,TRUE,"eind p-maai";#N/A,#N/A,TRUE,"eind ROC";#N/A,#N/A,TRUE,"p-kelder";#N/A,#N/A,TRUE,"p-maai";#N/A,#N/A,TRUE,"ROC";#N/A,#N/A,TRUE,"ROC"}</definedName>
    <definedName name="wrn.totaal._.Uithoorn." hidden="1">{#N/A,#N/A,TRUE,"kopblad";#N/A,#N/A,TRUE,"projectgegevens";#N/A,#N/A,TRUE,"vz school";#N/A,#N/A,TRUE,"school";#N/A,#N/A,TRUE,"vz won";#N/A,#N/A,TRUE,"won";#N/A,#N/A,TRUE,"uitganspunten school";#N/A,#N/A,TRUE,"uitganspunten woningen"}</definedName>
    <definedName name="wrn.totaal._.Uithoorn._1" hidden="1">{#N/A,#N/A,TRUE,"kopblad";#N/A,#N/A,TRUE,"projectgegevens";#N/A,#N/A,TRUE,"vz school";#N/A,#N/A,TRUE,"school";#N/A,#N/A,TRUE,"vz won";#N/A,#N/A,TRUE,"won";#N/A,#N/A,TRUE,"uitganspunten school";#N/A,#N/A,TRUE,"uitganspunten woningen"}</definedName>
    <definedName name="wrn.totaal._1" hidden="1">{#N/A,#N/A,TRUE,"kopblad";#N/A,#N/A,TRUE,"projectgegevens";#N/A,#N/A,TRUE,"uitgangspunten";#N/A,#N/A,TRUE,"vormanalyse";#N/A,#N/A,TRUE,"verzamelblad parkeren";#N/A,#N/A,TRUE,"verzamelblad kantoor";#N/A,#N/A,TRUE,"parkeren";#N/A,#N/A,TRUE,"kantoor";#N/A,#N/A,TRUE,"luchtbrug"}</definedName>
    <definedName name="wrn_1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wwwwwwwwww" hidden="1">{#N/A,#N/A,TRUE,"1 ALG";#N/A,#N/A,TRUE,"2 SK";#N/A,#N/A,TRUE,"3 BWK";#N/A,#N/A,TRUE,"4 INST";#N/A,#N/A,TRUE,"5 TECHN";#N/A,#N/A,TRUE,"6 INR";#N/A,#N/A,TRUE,"7 TERR"}</definedName>
    <definedName name="wwwwwwwwwww_1" hidden="1">{#N/A,#N/A,TRUE,"1 ALG";#N/A,#N/A,TRUE,"2 SK";#N/A,#N/A,TRUE,"3 BWK";#N/A,#N/A,TRUE,"4 INST";#N/A,#N/A,TRUE,"5 TECHN";#N/A,#N/A,TRUE,"6 INR";#N/A,#N/A,TRUE,"7 TERR"}</definedName>
    <definedName name="x" hidden="1">#REF!</definedName>
    <definedName name="xx" hidden="1">#REF!</definedName>
    <definedName name="y" hidden="1">#REF!</definedName>
    <definedName name="z" hidden="1">#REF!</definedName>
    <definedName name="Z_6FFCD583_56CA_4420_AC43_EFE10261B2DF_.wvu.Cols" localSheetId="4" hidden="1">Tabellen!#REF!</definedName>
    <definedName name="Z_6FFCD583_56CA_4420_AC43_EFE10261B2DF_.wvu.FilterData" localSheetId="0" hidden="1">'ISOLATIEAANPAK '!$A$5:$A$643</definedName>
    <definedName name="Z_6FFCD583_56CA_4420_AC43_EFE10261B2DF_.wvu.FilterData" localSheetId="1" hidden="1">Prijsonderbouwing!$A$4:$BR$1933</definedName>
    <definedName name="Z_6FFCD583_56CA_4420_AC43_EFE10261B2DF_.wvu.PrintArea" localSheetId="2" hidden="1">' Uittrekstaten'!$A$1:$AJ$202</definedName>
    <definedName name="Z_6FFCD583_56CA_4420_AC43_EFE10261B2DF_.wvu.PrintArea" localSheetId="0" hidden="1">'ISOLATIEAANPAK '!$C$1:$S$644</definedName>
    <definedName name="Z_6FFCD583_56CA_4420_AC43_EFE10261B2DF_.wvu.PrintArea" localSheetId="1" hidden="1">Prijsonderbouwing!#REF!</definedName>
    <definedName name="Z_6FFCD583_56CA_4420_AC43_EFE10261B2DF_.wvu.PrintTitles" localSheetId="2" hidden="1">' Uittrekstaten'!$2:$163</definedName>
    <definedName name="Z_6FFCD583_56CA_4420_AC43_EFE10261B2DF_.wvu.PrintTitles" localSheetId="0" hidden="1">'ISOLATIEAANPAK '!#REF!</definedName>
    <definedName name="Z_6FFCD583_56CA_4420_AC43_EFE10261B2DF_.wvu.PrintTitles" localSheetId="1" hidden="1">Prijsonderbouwing!$1:$7</definedName>
    <definedName name="Z_6FFCD583_56CA_4420_AC43_EFE10261B2DF_.wvu.Rows" localSheetId="1" hidden="1">Prijsonderbouwing!$7:$7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</definedName>
    <definedName name="Z_6FFCD583_56CA_4420_AC43_EFE10261B2DF_.wvu.Rows" localSheetId="4" hidden="1">Tabellen!$48:$63</definedName>
  </definedNames>
  <calcPr calcId="191028"/>
  <customWorkbookViews>
    <customWorkbookView name="Martin Eleveld | Visser &amp; Smit Bouw - Persoonlijke weergave" guid="{6FFCD583-56CA-4420-AC43-EFE10261B2DF}" mergeInterval="0" personalView="1" maximized="1" xWindow="1912" yWindow="-8" windowWidth="2576" windowHeight="1416" tabRatio="856" activeSheetId="1" showComments="commIndAndComment"/>
  </customWorkbookViews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84" i="1" l="1"/>
  <c r="A564" i="1"/>
  <c r="F263" i="1"/>
  <c r="F264" i="1"/>
  <c r="F265" i="1"/>
  <c r="F266" i="1"/>
  <c r="A262" i="1"/>
  <c r="M104" i="1"/>
  <c r="F104" i="1"/>
  <c r="E104" i="1"/>
  <c r="A104" i="1"/>
  <c r="R118" i="16"/>
  <c r="L118" i="16"/>
  <c r="J118" i="16"/>
  <c r="H118" i="16"/>
  <c r="F498" i="1"/>
  <c r="L122" i="16" l="1"/>
  <c r="J122" i="16"/>
  <c r="H122" i="16"/>
  <c r="D1210" i="16"/>
  <c r="E97" i="1"/>
  <c r="F97" i="1"/>
  <c r="M97" i="1"/>
  <c r="E98" i="1"/>
  <c r="F98" i="1"/>
  <c r="M98" i="1"/>
  <c r="E99" i="1"/>
  <c r="F99" i="1"/>
  <c r="M99" i="1"/>
  <c r="E100" i="1"/>
  <c r="F100" i="1"/>
  <c r="G100" i="1"/>
  <c r="M100" i="1"/>
  <c r="G384" i="1"/>
  <c r="G482" i="1"/>
  <c r="G476" i="1"/>
  <c r="G470" i="1"/>
  <c r="G464" i="1"/>
  <c r="G458" i="1"/>
  <c r="G452" i="1"/>
  <c r="G446" i="1"/>
  <c r="M498" i="1"/>
  <c r="E498" i="1"/>
  <c r="R1640" i="16"/>
  <c r="L1640" i="16"/>
  <c r="J1640" i="16"/>
  <c r="H1640" i="16"/>
  <c r="A498" i="1"/>
  <c r="E520" i="1"/>
  <c r="F520" i="1"/>
  <c r="M520" i="1"/>
  <c r="L1708" i="16"/>
  <c r="H1708" i="16"/>
  <c r="A520" i="1"/>
  <c r="K1210" i="16"/>
  <c r="F371" i="1"/>
  <c r="B1210" i="16"/>
  <c r="E372" i="1"/>
  <c r="E373" i="1"/>
  <c r="E374" i="1"/>
  <c r="A371" i="1"/>
  <c r="A372" i="1"/>
  <c r="A373" i="1"/>
  <c r="A374" i="1"/>
  <c r="M315" i="1"/>
  <c r="M314" i="1"/>
  <c r="M313" i="1"/>
  <c r="F313" i="1"/>
  <c r="F314" i="1"/>
  <c r="F315" i="1"/>
  <c r="E315" i="1"/>
  <c r="E314" i="1"/>
  <c r="E313" i="1"/>
  <c r="F312" i="1"/>
  <c r="A315" i="1"/>
  <c r="A314" i="1"/>
  <c r="A313" i="1"/>
  <c r="A312" i="1" s="1"/>
  <c r="A311" i="1" s="1"/>
  <c r="U316" i="1"/>
  <c r="U312" i="1"/>
  <c r="U311" i="1"/>
  <c r="E877" i="16"/>
  <c r="E625" i="16"/>
  <c r="E927" i="16"/>
  <c r="E911" i="16"/>
  <c r="E895" i="16"/>
  <c r="E859" i="16"/>
  <c r="E841" i="16"/>
  <c r="E823" i="16"/>
  <c r="E805" i="16"/>
  <c r="E787" i="16"/>
  <c r="E769" i="16"/>
  <c r="E751" i="16"/>
  <c r="E733" i="16"/>
  <c r="E715" i="16"/>
  <c r="E697" i="16"/>
  <c r="E679" i="16"/>
  <c r="E661" i="16"/>
  <c r="E643" i="16"/>
  <c r="E114" i="1"/>
  <c r="F114" i="1"/>
  <c r="M114" i="1"/>
  <c r="L138" i="16"/>
  <c r="J138" i="16"/>
  <c r="H138" i="16"/>
  <c r="J245" i="16"/>
  <c r="J247" i="16"/>
  <c r="J249" i="16"/>
  <c r="J251" i="16"/>
  <c r="J253" i="16"/>
  <c r="J243" i="16"/>
  <c r="L253" i="16"/>
  <c r="H253" i="16"/>
  <c r="M144" i="1"/>
  <c r="F144" i="1"/>
  <c r="E144" i="1"/>
  <c r="A144" i="1"/>
  <c r="A114" i="1"/>
  <c r="M337" i="1"/>
  <c r="M336" i="1"/>
  <c r="E337" i="1"/>
  <c r="F337" i="1"/>
  <c r="F336" i="1"/>
  <c r="E336" i="1"/>
  <c r="A337" i="1"/>
  <c r="A336" i="1"/>
  <c r="M280" i="1"/>
  <c r="M279" i="1"/>
  <c r="F280" i="1"/>
  <c r="F279" i="1"/>
  <c r="E280" i="1"/>
  <c r="E279" i="1"/>
  <c r="A280" i="1"/>
  <c r="A279" i="1"/>
  <c r="R1177" i="16"/>
  <c r="L1177" i="16"/>
  <c r="J1177" i="16"/>
  <c r="H1177" i="16"/>
  <c r="O1176" i="16"/>
  <c r="R1175" i="16"/>
  <c r="L1175" i="16"/>
  <c r="J1175" i="16"/>
  <c r="H1175" i="16"/>
  <c r="U376" i="1"/>
  <c r="M113" i="1"/>
  <c r="F113" i="1"/>
  <c r="E113" i="1"/>
  <c r="A113" i="1"/>
  <c r="M112" i="1"/>
  <c r="F112" i="1"/>
  <c r="E112" i="1"/>
  <c r="A112" i="1"/>
  <c r="R136" i="16"/>
  <c r="L136" i="16"/>
  <c r="J136" i="16"/>
  <c r="H136" i="16"/>
  <c r="R134" i="16"/>
  <c r="L134" i="16"/>
  <c r="J134" i="16"/>
  <c r="H134" i="16"/>
  <c r="F217" i="1"/>
  <c r="L877" i="16" l="1"/>
  <c r="J877" i="16"/>
  <c r="H877" i="16"/>
  <c r="L625" i="16"/>
  <c r="J625" i="16"/>
  <c r="H625" i="16"/>
  <c r="L927" i="16"/>
  <c r="J927" i="16"/>
  <c r="H927" i="16"/>
  <c r="L911" i="16"/>
  <c r="J911" i="16"/>
  <c r="H911" i="16"/>
  <c r="L895" i="16"/>
  <c r="J895" i="16"/>
  <c r="H895" i="16"/>
  <c r="L859" i="16"/>
  <c r="J859" i="16"/>
  <c r="H859" i="16"/>
  <c r="L841" i="16"/>
  <c r="J841" i="16"/>
  <c r="H841" i="16"/>
  <c r="L823" i="16"/>
  <c r="J823" i="16"/>
  <c r="H823" i="16"/>
  <c r="L805" i="16"/>
  <c r="J805" i="16"/>
  <c r="H805" i="16"/>
  <c r="L787" i="16"/>
  <c r="J787" i="16"/>
  <c r="H787" i="16"/>
  <c r="L769" i="16"/>
  <c r="J769" i="16"/>
  <c r="H769" i="16"/>
  <c r="L751" i="16"/>
  <c r="J751" i="16"/>
  <c r="H751" i="16"/>
  <c r="L733" i="16"/>
  <c r="J733" i="16"/>
  <c r="H733" i="16"/>
  <c r="L715" i="16"/>
  <c r="J715" i="16"/>
  <c r="H715" i="16"/>
  <c r="L697" i="16"/>
  <c r="J697" i="16"/>
  <c r="H697" i="16"/>
  <c r="L679" i="16"/>
  <c r="J679" i="16"/>
  <c r="H679" i="16"/>
  <c r="L661" i="16"/>
  <c r="J661" i="16"/>
  <c r="H661" i="16"/>
  <c r="L643" i="16"/>
  <c r="J643" i="16"/>
  <c r="H643" i="16"/>
  <c r="F308" i="1"/>
  <c r="F305" i="1"/>
  <c r="F306" i="1"/>
  <c r="F309" i="1"/>
  <c r="F299" i="1"/>
  <c r="F300" i="1"/>
  <c r="R1568" i="16"/>
  <c r="L1568" i="16"/>
  <c r="J1568" i="16"/>
  <c r="H1568" i="16"/>
  <c r="R1567" i="16"/>
  <c r="L1567" i="16"/>
  <c r="J1567" i="16"/>
  <c r="H1567" i="16"/>
  <c r="R1558" i="16"/>
  <c r="L1558" i="16"/>
  <c r="J1558" i="16"/>
  <c r="H1558" i="16"/>
  <c r="R1557" i="16"/>
  <c r="L1557" i="16"/>
  <c r="J1557" i="16"/>
  <c r="H1557" i="16"/>
  <c r="R1548" i="16"/>
  <c r="L1548" i="16"/>
  <c r="J1548" i="16"/>
  <c r="H1548" i="16"/>
  <c r="R1547" i="16"/>
  <c r="L1547" i="16"/>
  <c r="J1547" i="16"/>
  <c r="H1547" i="16"/>
  <c r="M482" i="1"/>
  <c r="M481" i="1"/>
  <c r="M480" i="1"/>
  <c r="M479" i="1"/>
  <c r="F480" i="1"/>
  <c r="F481" i="1"/>
  <c r="F482" i="1"/>
  <c r="E482" i="1"/>
  <c r="E481" i="1"/>
  <c r="E480" i="1"/>
  <c r="F479" i="1"/>
  <c r="E479" i="1"/>
  <c r="L1609" i="16"/>
  <c r="J1609" i="16"/>
  <c r="H1609" i="16"/>
  <c r="R1608" i="16"/>
  <c r="L1608" i="16"/>
  <c r="J1608" i="16"/>
  <c r="H1608" i="16"/>
  <c r="D1608" i="16"/>
  <c r="P1606" i="16"/>
  <c r="L1606" i="16"/>
  <c r="J1606" i="16"/>
  <c r="H1606" i="16"/>
  <c r="L1604" i="16"/>
  <c r="J1604" i="16"/>
  <c r="H1604" i="16"/>
  <c r="R1603" i="16"/>
  <c r="L1603" i="16"/>
  <c r="J1603" i="16"/>
  <c r="H1603" i="16"/>
  <c r="R1602" i="16"/>
  <c r="L1602" i="16"/>
  <c r="J1602" i="16"/>
  <c r="H1602" i="16"/>
  <c r="R1601" i="16"/>
  <c r="L1601" i="16"/>
  <c r="J1601" i="16"/>
  <c r="H1601" i="16"/>
  <c r="R1600" i="16"/>
  <c r="L1600" i="16"/>
  <c r="J1600" i="16"/>
  <c r="H1600" i="16"/>
  <c r="R1599" i="16"/>
  <c r="S1599" i="16" s="1"/>
  <c r="R1598" i="16"/>
  <c r="L1598" i="16"/>
  <c r="J1598" i="16"/>
  <c r="H1598" i="16"/>
  <c r="D1598" i="16"/>
  <c r="P1596" i="16"/>
  <c r="L1596" i="16"/>
  <c r="J1596" i="16"/>
  <c r="H1596" i="16"/>
  <c r="L1594" i="16"/>
  <c r="J1594" i="16"/>
  <c r="H1594" i="16"/>
  <c r="R1593" i="16"/>
  <c r="L1593" i="16"/>
  <c r="J1593" i="16"/>
  <c r="H1593" i="16"/>
  <c r="R1592" i="16"/>
  <c r="L1592" i="16"/>
  <c r="J1592" i="16"/>
  <c r="H1592" i="16"/>
  <c r="R1591" i="16"/>
  <c r="L1591" i="16"/>
  <c r="J1591" i="16"/>
  <c r="H1591" i="16"/>
  <c r="R1590" i="16"/>
  <c r="L1590" i="16"/>
  <c r="J1590" i="16"/>
  <c r="H1590" i="16"/>
  <c r="R1589" i="16"/>
  <c r="S1589" i="16" s="1"/>
  <c r="R1588" i="16"/>
  <c r="L1588" i="16"/>
  <c r="J1588" i="16"/>
  <c r="H1588" i="16"/>
  <c r="D1588" i="16"/>
  <c r="P1586" i="16"/>
  <c r="L1586" i="16"/>
  <c r="J1586" i="16"/>
  <c r="H1586" i="16"/>
  <c r="L1584" i="16"/>
  <c r="J1584" i="16"/>
  <c r="H1584" i="16"/>
  <c r="R1583" i="16"/>
  <c r="L1583" i="16"/>
  <c r="J1583" i="16"/>
  <c r="H1583" i="16"/>
  <c r="R1582" i="16"/>
  <c r="L1582" i="16"/>
  <c r="J1582" i="16"/>
  <c r="H1582" i="16"/>
  <c r="R1581" i="16"/>
  <c r="L1581" i="16"/>
  <c r="J1581" i="16"/>
  <c r="H1581" i="16"/>
  <c r="R1580" i="16"/>
  <c r="L1580" i="16"/>
  <c r="J1580" i="16"/>
  <c r="H1580" i="16"/>
  <c r="R1579" i="16"/>
  <c r="S1579" i="16" s="1"/>
  <c r="R1578" i="16"/>
  <c r="L1578" i="16"/>
  <c r="J1578" i="16"/>
  <c r="H1578" i="16"/>
  <c r="D1578" i="16"/>
  <c r="P1576" i="16"/>
  <c r="L1576" i="16"/>
  <c r="J1576" i="16"/>
  <c r="H1576" i="16"/>
  <c r="A482" i="1"/>
  <c r="A481" i="1"/>
  <c r="A480" i="1"/>
  <c r="A479" i="1"/>
  <c r="U478" i="1"/>
  <c r="A478" i="1"/>
  <c r="U477" i="1"/>
  <c r="A477" i="1"/>
  <c r="M246" i="1"/>
  <c r="M243" i="1"/>
  <c r="M303" i="1"/>
  <c r="M302" i="1"/>
  <c r="M301" i="1"/>
  <c r="M300" i="1"/>
  <c r="F301" i="1"/>
  <c r="F302" i="1"/>
  <c r="F303" i="1"/>
  <c r="E303" i="1"/>
  <c r="E302" i="1"/>
  <c r="E301" i="1"/>
  <c r="E300" i="1"/>
  <c r="E299" i="1"/>
  <c r="U304" i="1"/>
  <c r="A303" i="1"/>
  <c r="A302" i="1"/>
  <c r="A301" i="1"/>
  <c r="A300" i="1"/>
  <c r="U299" i="1"/>
  <c r="F343" i="1"/>
  <c r="L1108" i="16"/>
  <c r="J1108" i="16"/>
  <c r="H1108" i="16"/>
  <c r="O1107" i="16"/>
  <c r="L1106" i="16"/>
  <c r="J1106" i="16"/>
  <c r="H1106" i="16"/>
  <c r="O1105" i="16"/>
  <c r="L1104" i="16"/>
  <c r="J1104" i="16"/>
  <c r="H1104" i="16"/>
  <c r="O1103" i="16"/>
  <c r="L1102" i="16"/>
  <c r="J1102" i="16"/>
  <c r="H1102" i="16"/>
  <c r="O1133" i="16"/>
  <c r="E1132" i="16"/>
  <c r="O1131" i="16"/>
  <c r="L1130" i="16"/>
  <c r="J1130" i="16"/>
  <c r="H1130" i="16"/>
  <c r="O1129" i="16"/>
  <c r="L1128" i="16"/>
  <c r="J1128" i="16"/>
  <c r="H1128" i="16"/>
  <c r="M347" i="1"/>
  <c r="M346" i="1"/>
  <c r="M345" i="1"/>
  <c r="M344" i="1"/>
  <c r="M352" i="1"/>
  <c r="M351" i="1"/>
  <c r="M350" i="1"/>
  <c r="F350" i="1"/>
  <c r="F351" i="1"/>
  <c r="F352" i="1"/>
  <c r="F344" i="1"/>
  <c r="F345" i="1"/>
  <c r="F346" i="1"/>
  <c r="F347" i="1"/>
  <c r="E347" i="1"/>
  <c r="A347" i="1"/>
  <c r="E346" i="1"/>
  <c r="E345" i="1"/>
  <c r="E344" i="1"/>
  <c r="E352" i="1"/>
  <c r="E351" i="1"/>
  <c r="E350" i="1"/>
  <c r="A346" i="1"/>
  <c r="A345" i="1"/>
  <c r="A344" i="1"/>
  <c r="A352" i="1"/>
  <c r="A351" i="1"/>
  <c r="L1189" i="16"/>
  <c r="J1189" i="16"/>
  <c r="H1189" i="16"/>
  <c r="O1188" i="16"/>
  <c r="L1187" i="16"/>
  <c r="J1187" i="16"/>
  <c r="H1187" i="16"/>
  <c r="O1186" i="16"/>
  <c r="L1185" i="16"/>
  <c r="J1185" i="16"/>
  <c r="H1185" i="16"/>
  <c r="O1184" i="16"/>
  <c r="L1183" i="16"/>
  <c r="J1183" i="16"/>
  <c r="H1183" i="16"/>
  <c r="O1182" i="16"/>
  <c r="E1198" i="16"/>
  <c r="O1197" i="16"/>
  <c r="L1196" i="16"/>
  <c r="J1196" i="16"/>
  <c r="H1196" i="16"/>
  <c r="O1195" i="16"/>
  <c r="L1194" i="16"/>
  <c r="J1194" i="16"/>
  <c r="H1194" i="16"/>
  <c r="K2" i="12"/>
  <c r="M118" i="16" s="1"/>
  <c r="O118" i="16" s="1"/>
  <c r="N104" i="1" s="1"/>
  <c r="U104" i="1" s="1"/>
  <c r="J2" i="12"/>
  <c r="F2" i="12"/>
  <c r="C2" i="12"/>
  <c r="M184" i="1"/>
  <c r="F184" i="1"/>
  <c r="E184" i="1"/>
  <c r="A184" i="1"/>
  <c r="U183" i="1"/>
  <c r="A183" i="1"/>
  <c r="U182" i="1"/>
  <c r="L613" i="16"/>
  <c r="J613" i="16"/>
  <c r="H613" i="16"/>
  <c r="D609" i="16"/>
  <c r="L603" i="16"/>
  <c r="J603" i="16"/>
  <c r="H603" i="16"/>
  <c r="P601" i="16"/>
  <c r="L1137" i="16"/>
  <c r="J1137" i="16"/>
  <c r="H1137" i="16"/>
  <c r="L1136" i="16"/>
  <c r="J1136" i="16"/>
  <c r="H1136" i="16"/>
  <c r="L1135" i="16"/>
  <c r="J1135" i="16"/>
  <c r="H1135" i="16"/>
  <c r="D594" i="16"/>
  <c r="D579" i="16"/>
  <c r="D564" i="16"/>
  <c r="D544" i="16"/>
  <c r="D524" i="16"/>
  <c r="D504" i="16"/>
  <c r="D484" i="16"/>
  <c r="D464" i="16"/>
  <c r="D444" i="16"/>
  <c r="D424" i="16"/>
  <c r="D404" i="16"/>
  <c r="D384" i="16"/>
  <c r="D364" i="16"/>
  <c r="D344" i="16"/>
  <c r="D324" i="16"/>
  <c r="D304" i="16"/>
  <c r="D284" i="16"/>
  <c r="M407" i="1"/>
  <c r="M406" i="1"/>
  <c r="F407" i="1"/>
  <c r="F406" i="1"/>
  <c r="E406" i="1"/>
  <c r="E407" i="1"/>
  <c r="A406" i="1"/>
  <c r="R1283" i="16"/>
  <c r="O1284" i="16"/>
  <c r="R1284" i="16"/>
  <c r="S1284" i="16"/>
  <c r="T1284" i="16"/>
  <c r="U1284" i="16"/>
  <c r="V1284" i="16"/>
  <c r="W1284" i="16"/>
  <c r="X1284" i="16"/>
  <c r="O1285" i="16"/>
  <c r="R1285" i="16"/>
  <c r="S1285" i="16"/>
  <c r="T1285" i="16"/>
  <c r="U1285" i="16"/>
  <c r="V1285" i="16"/>
  <c r="W1285" i="16"/>
  <c r="X1285" i="16"/>
  <c r="R1286" i="16"/>
  <c r="R1287" i="16"/>
  <c r="R1288" i="16"/>
  <c r="R1282" i="16"/>
  <c r="R1293" i="16"/>
  <c r="R1320" i="16"/>
  <c r="R1322" i="16"/>
  <c r="D1334" i="16"/>
  <c r="F143" i="1"/>
  <c r="S118" i="16" l="1"/>
  <c r="U118" i="16" s="1"/>
  <c r="T118" i="16"/>
  <c r="V118" i="16" s="1"/>
  <c r="T1708" i="16"/>
  <c r="T122" i="16"/>
  <c r="V122" i="16" s="1"/>
  <c r="M1640" i="16"/>
  <c r="O1640" i="16" s="1"/>
  <c r="N498" i="1" s="1"/>
  <c r="U498" i="1" s="1"/>
  <c r="R122" i="16"/>
  <c r="M122" i="16"/>
  <c r="S1640" i="16"/>
  <c r="R1708" i="16"/>
  <c r="U1708" i="16" s="1"/>
  <c r="M1708" i="16"/>
  <c r="V1708" i="16"/>
  <c r="O1708" i="16"/>
  <c r="N520" i="1" s="1"/>
  <c r="U520" i="1" s="1"/>
  <c r="W1708" i="16"/>
  <c r="A343" i="1"/>
  <c r="A299" i="1"/>
  <c r="T253" i="16"/>
  <c r="V253" i="16" s="1"/>
  <c r="T138" i="16"/>
  <c r="R138" i="16"/>
  <c r="U138" i="16" s="1"/>
  <c r="M253" i="16"/>
  <c r="R253" i="16"/>
  <c r="M138" i="16"/>
  <c r="R643" i="16"/>
  <c r="R661" i="16"/>
  <c r="R679" i="16"/>
  <c r="R697" i="16"/>
  <c r="R715" i="16"/>
  <c r="R733" i="16"/>
  <c r="R751" i="16"/>
  <c r="R769" i="16"/>
  <c r="R787" i="16"/>
  <c r="R805" i="16"/>
  <c r="R823" i="16"/>
  <c r="R841" i="16"/>
  <c r="R859" i="16"/>
  <c r="R895" i="16"/>
  <c r="R911" i="16"/>
  <c r="R927" i="16"/>
  <c r="R625" i="16"/>
  <c r="R877" i="16"/>
  <c r="U877" i="16"/>
  <c r="T877" i="16"/>
  <c r="M877" i="16"/>
  <c r="U625" i="16"/>
  <c r="T625" i="16"/>
  <c r="M625" i="16"/>
  <c r="U927" i="16"/>
  <c r="T927" i="16"/>
  <c r="M927" i="16"/>
  <c r="U911" i="16"/>
  <c r="T911" i="16"/>
  <c r="M911" i="16"/>
  <c r="U895" i="16"/>
  <c r="T895" i="16"/>
  <c r="M895" i="16"/>
  <c r="U859" i="16"/>
  <c r="T859" i="16"/>
  <c r="M859" i="16"/>
  <c r="U841" i="16"/>
  <c r="T841" i="16"/>
  <c r="M841" i="16"/>
  <c r="U823" i="16"/>
  <c r="T823" i="16"/>
  <c r="M823" i="16"/>
  <c r="U805" i="16"/>
  <c r="T805" i="16"/>
  <c r="M805" i="16"/>
  <c r="U787" i="16"/>
  <c r="T787" i="16"/>
  <c r="M787" i="16"/>
  <c r="U769" i="16"/>
  <c r="T769" i="16"/>
  <c r="M769" i="16"/>
  <c r="U751" i="16"/>
  <c r="T751" i="16"/>
  <c r="M751" i="16"/>
  <c r="U733" i="16"/>
  <c r="T733" i="16"/>
  <c r="M733" i="16"/>
  <c r="U715" i="16"/>
  <c r="T715" i="16"/>
  <c r="M715" i="16"/>
  <c r="U697" i="16"/>
  <c r="T697" i="16"/>
  <c r="M697" i="16"/>
  <c r="U679" i="16"/>
  <c r="T679" i="16"/>
  <c r="M679" i="16"/>
  <c r="U661" i="16"/>
  <c r="T661" i="16"/>
  <c r="M661" i="16"/>
  <c r="U643" i="16"/>
  <c r="T643" i="16"/>
  <c r="M643" i="16"/>
  <c r="V138" i="16"/>
  <c r="O138" i="16"/>
  <c r="N114" i="1" s="1"/>
  <c r="W138" i="16"/>
  <c r="U114" i="1"/>
  <c r="M1175" i="16"/>
  <c r="M1177" i="16"/>
  <c r="O1177" i="16"/>
  <c r="O1175" i="16"/>
  <c r="N336" i="1" s="1"/>
  <c r="M134" i="16"/>
  <c r="O134" i="16" s="1"/>
  <c r="N112" i="1" s="1"/>
  <c r="U112" i="1" s="1"/>
  <c r="M136" i="16"/>
  <c r="O136" i="16" s="1"/>
  <c r="N113" i="1" s="1"/>
  <c r="U113" i="1" s="1"/>
  <c r="S136" i="16"/>
  <c r="S134" i="16"/>
  <c r="M1567" i="16"/>
  <c r="O1567" i="16" s="1"/>
  <c r="M1568" i="16"/>
  <c r="O1568" i="16" s="1"/>
  <c r="M1557" i="16"/>
  <c r="O1557" i="16" s="1"/>
  <c r="M1558" i="16"/>
  <c r="O1558" i="16" s="1"/>
  <c r="M1547" i="16"/>
  <c r="O1547" i="16" s="1"/>
  <c r="M1548" i="16"/>
  <c r="O1548" i="16" s="1"/>
  <c r="M1578" i="16"/>
  <c r="U1579" i="16"/>
  <c r="T1579" i="16"/>
  <c r="V1579" i="16" s="1"/>
  <c r="M1580" i="16"/>
  <c r="O1580" i="16" s="1"/>
  <c r="M1581" i="16"/>
  <c r="O1581" i="16" s="1"/>
  <c r="M1582" i="16"/>
  <c r="O1582" i="16" s="1"/>
  <c r="M1583" i="16"/>
  <c r="O1583" i="16" s="1"/>
  <c r="M1584" i="16"/>
  <c r="M1588" i="16"/>
  <c r="U1589" i="16"/>
  <c r="T1589" i="16"/>
  <c r="V1589" i="16" s="1"/>
  <c r="M1590" i="16"/>
  <c r="O1590" i="16" s="1"/>
  <c r="M1591" i="16"/>
  <c r="O1591" i="16" s="1"/>
  <c r="M1592" i="16"/>
  <c r="O1592" i="16" s="1"/>
  <c r="M1593" i="16"/>
  <c r="O1593" i="16" s="1"/>
  <c r="M1594" i="16"/>
  <c r="M1598" i="16"/>
  <c r="U1599" i="16"/>
  <c r="T1599" i="16"/>
  <c r="V1599" i="16" s="1"/>
  <c r="M1600" i="16"/>
  <c r="O1600" i="16" s="1"/>
  <c r="M1601" i="16"/>
  <c r="O1601" i="16" s="1"/>
  <c r="M1602" i="16"/>
  <c r="O1602" i="16" s="1"/>
  <c r="M1603" i="16"/>
  <c r="O1603" i="16" s="1"/>
  <c r="M1604" i="16"/>
  <c r="M1608" i="16"/>
  <c r="M1609" i="16"/>
  <c r="M1128" i="16"/>
  <c r="M1130" i="16"/>
  <c r="L1132" i="16"/>
  <c r="J1132" i="16"/>
  <c r="H1132" i="16"/>
  <c r="M1102" i="16"/>
  <c r="M1104" i="16"/>
  <c r="M1106" i="16"/>
  <c r="M1108" i="16"/>
  <c r="M1194" i="16"/>
  <c r="M1196" i="16"/>
  <c r="L1198" i="16"/>
  <c r="J1198" i="16"/>
  <c r="H1198" i="16"/>
  <c r="M1183" i="16"/>
  <c r="M1185" i="16"/>
  <c r="M1187" i="16"/>
  <c r="M1189" i="16"/>
  <c r="R1750" i="16"/>
  <c r="O1750" i="16" s="1"/>
  <c r="T1750" i="16"/>
  <c r="T602" i="16"/>
  <c r="R602" i="16"/>
  <c r="O602" i="16" s="1"/>
  <c r="R603" i="16"/>
  <c r="T603" i="16"/>
  <c r="V603" i="16" s="1"/>
  <c r="M603" i="16"/>
  <c r="L604" i="16"/>
  <c r="J604" i="16"/>
  <c r="H604" i="16"/>
  <c r="L605" i="16"/>
  <c r="J605" i="16"/>
  <c r="H605" i="16"/>
  <c r="R605" i="16" s="1"/>
  <c r="L606" i="16"/>
  <c r="J606" i="16"/>
  <c r="H606" i="16"/>
  <c r="R606" i="16" s="1"/>
  <c r="L608" i="16"/>
  <c r="J608" i="16"/>
  <c r="H608" i="16"/>
  <c r="R608" i="16" s="1"/>
  <c r="L609" i="16"/>
  <c r="J609" i="16"/>
  <c r="H609" i="16"/>
  <c r="R609" i="16" s="1"/>
  <c r="L610" i="16"/>
  <c r="J610" i="16"/>
  <c r="H610" i="16"/>
  <c r="R610" i="16" s="1"/>
  <c r="L611" i="16"/>
  <c r="J611" i="16"/>
  <c r="H611" i="16"/>
  <c r="R611" i="16" s="1"/>
  <c r="L612" i="16"/>
  <c r="J612" i="16"/>
  <c r="H612" i="16"/>
  <c r="R612" i="16" s="1"/>
  <c r="R613" i="16"/>
  <c r="T613" i="16"/>
  <c r="V613" i="16" s="1"/>
  <c r="M613" i="16"/>
  <c r="T1127" i="16"/>
  <c r="R1127" i="16"/>
  <c r="R1135" i="16"/>
  <c r="T1135" i="16"/>
  <c r="V1135" i="16" s="1"/>
  <c r="M1135" i="16"/>
  <c r="R1136" i="16"/>
  <c r="T1136" i="16"/>
  <c r="V1136" i="16" s="1"/>
  <c r="M1136" i="16"/>
  <c r="R1137" i="16"/>
  <c r="T1137" i="16"/>
  <c r="V1137" i="16" s="1"/>
  <c r="M1137" i="16"/>
  <c r="U298" i="1"/>
  <c r="U322" i="1"/>
  <c r="G392" i="1"/>
  <c r="J8" i="12"/>
  <c r="F392" i="1"/>
  <c r="M392" i="1"/>
  <c r="E392" i="1"/>
  <c r="M391" i="1"/>
  <c r="F391" i="1"/>
  <c r="E391" i="1"/>
  <c r="P1291" i="16"/>
  <c r="E1286" i="16"/>
  <c r="A298" i="1" l="1"/>
  <c r="A304" i="1"/>
  <c r="W118" i="16"/>
  <c r="X118" i="16" s="1"/>
  <c r="O104" i="1" s="1"/>
  <c r="P104" i="1" s="1"/>
  <c r="U122" i="16"/>
  <c r="W122" i="16" s="1"/>
  <c r="O122" i="16"/>
  <c r="X122" i="16" s="1"/>
  <c r="U1640" i="16"/>
  <c r="T1640" i="16"/>
  <c r="V1640" i="16" s="1"/>
  <c r="X1708" i="16"/>
  <c r="O520" i="1" s="1"/>
  <c r="P520" i="1" s="1"/>
  <c r="U253" i="16"/>
  <c r="W253" i="16" s="1"/>
  <c r="O253" i="16"/>
  <c r="V877" i="16"/>
  <c r="O877" i="16"/>
  <c r="W877" i="16"/>
  <c r="V625" i="16"/>
  <c r="O625" i="16"/>
  <c r="W625" i="16"/>
  <c r="V927" i="16"/>
  <c r="O927" i="16"/>
  <c r="W927" i="16"/>
  <c r="V911" i="16"/>
  <c r="O911" i="16"/>
  <c r="W911" i="16"/>
  <c r="V895" i="16"/>
  <c r="O895" i="16"/>
  <c r="W895" i="16"/>
  <c r="V859" i="16"/>
  <c r="O859" i="16"/>
  <c r="W859" i="16"/>
  <c r="V841" i="16"/>
  <c r="O841" i="16"/>
  <c r="W841" i="16"/>
  <c r="V823" i="16"/>
  <c r="O823" i="16"/>
  <c r="W823" i="16"/>
  <c r="V805" i="16"/>
  <c r="O805" i="16"/>
  <c r="W805" i="16"/>
  <c r="V787" i="16"/>
  <c r="O787" i="16"/>
  <c r="W787" i="16"/>
  <c r="V769" i="16"/>
  <c r="O769" i="16"/>
  <c r="W769" i="16"/>
  <c r="V751" i="16"/>
  <c r="O751" i="16"/>
  <c r="W751" i="16"/>
  <c r="V733" i="16"/>
  <c r="O733" i="16"/>
  <c r="W733" i="16"/>
  <c r="V715" i="16"/>
  <c r="O715" i="16"/>
  <c r="W715" i="16"/>
  <c r="V697" i="16"/>
  <c r="O697" i="16"/>
  <c r="W697" i="16"/>
  <c r="V679" i="16"/>
  <c r="O679" i="16"/>
  <c r="W679" i="16"/>
  <c r="V661" i="16"/>
  <c r="O661" i="16"/>
  <c r="W661" i="16"/>
  <c r="V643" i="16"/>
  <c r="O643" i="16"/>
  <c r="W643" i="16"/>
  <c r="X138" i="16"/>
  <c r="O114" i="1" s="1"/>
  <c r="P114" i="1" s="1"/>
  <c r="S1177" i="16"/>
  <c r="N337" i="1"/>
  <c r="S1175" i="16"/>
  <c r="U337" i="1"/>
  <c r="U1175" i="16"/>
  <c r="T1175" i="16"/>
  <c r="V1175" i="16" s="1"/>
  <c r="U1177" i="16"/>
  <c r="T1177" i="16"/>
  <c r="V1177" i="16" s="1"/>
  <c r="U134" i="16"/>
  <c r="T134" i="16"/>
  <c r="V134" i="16" s="1"/>
  <c r="U136" i="16"/>
  <c r="T136" i="16"/>
  <c r="V136" i="16" s="1"/>
  <c r="S1568" i="16"/>
  <c r="S1567" i="16"/>
  <c r="S1558" i="16"/>
  <c r="S1557" i="16"/>
  <c r="S1548" i="16"/>
  <c r="S1547" i="16"/>
  <c r="O1608" i="16"/>
  <c r="M1606" i="16"/>
  <c r="S1603" i="16"/>
  <c r="S1602" i="16"/>
  <c r="S1601" i="16"/>
  <c r="S1600" i="16"/>
  <c r="W1599" i="16"/>
  <c r="X1599" i="16" s="1"/>
  <c r="O1598" i="16"/>
  <c r="M1596" i="16"/>
  <c r="S1593" i="16"/>
  <c r="S1592" i="16"/>
  <c r="S1591" i="16"/>
  <c r="S1590" i="16"/>
  <c r="W1589" i="16"/>
  <c r="X1589" i="16" s="1"/>
  <c r="O1588" i="16"/>
  <c r="M1586" i="16"/>
  <c r="S1583" i="16"/>
  <c r="S1582" i="16"/>
  <c r="S1581" i="16"/>
  <c r="S1580" i="16"/>
  <c r="W1579" i="16"/>
  <c r="X1579" i="16" s="1"/>
  <c r="O1578" i="16"/>
  <c r="M1576" i="16"/>
  <c r="O1108" i="16"/>
  <c r="O1106" i="16"/>
  <c r="O1104" i="16"/>
  <c r="O1102" i="16"/>
  <c r="M1132" i="16"/>
  <c r="O1130" i="16"/>
  <c r="N314" i="1" s="1"/>
  <c r="O1128" i="16"/>
  <c r="N313" i="1" s="1"/>
  <c r="O1189" i="16"/>
  <c r="O1187" i="16"/>
  <c r="O1185" i="16"/>
  <c r="O1183" i="16"/>
  <c r="M1198" i="16"/>
  <c r="O1196" i="16"/>
  <c r="O1194" i="16"/>
  <c r="U613" i="16"/>
  <c r="W613" i="16" s="1"/>
  <c r="O613" i="16"/>
  <c r="X613" i="16" s="1"/>
  <c r="U612" i="16"/>
  <c r="T612" i="16"/>
  <c r="M612" i="16"/>
  <c r="U611" i="16"/>
  <c r="T611" i="16"/>
  <c r="M611" i="16"/>
  <c r="U610" i="16"/>
  <c r="T610" i="16"/>
  <c r="M610" i="16"/>
  <c r="U609" i="16"/>
  <c r="T609" i="16"/>
  <c r="M609" i="16"/>
  <c r="U608" i="16"/>
  <c r="T608" i="16"/>
  <c r="M608" i="16"/>
  <c r="U606" i="16"/>
  <c r="T606" i="16"/>
  <c r="M606" i="16"/>
  <c r="L607" i="16"/>
  <c r="J607" i="16"/>
  <c r="H607" i="16"/>
  <c r="U605" i="16"/>
  <c r="T605" i="16"/>
  <c r="M605" i="16"/>
  <c r="R604" i="16"/>
  <c r="T604" i="16"/>
  <c r="V604" i="16" s="1"/>
  <c r="M604" i="16"/>
  <c r="J601" i="16"/>
  <c r="L601" i="16"/>
  <c r="U603" i="16"/>
  <c r="W603" i="16" s="1"/>
  <c r="O603" i="16"/>
  <c r="X603" i="16" s="1"/>
  <c r="U1137" i="16"/>
  <c r="W1137" i="16" s="1"/>
  <c r="O1137" i="16"/>
  <c r="X1137" i="16" s="1"/>
  <c r="U1136" i="16"/>
  <c r="W1136" i="16" s="1"/>
  <c r="O1136" i="16"/>
  <c r="U1135" i="16"/>
  <c r="W1135" i="16" s="1"/>
  <c r="O1135" i="16"/>
  <c r="X1135" i="16" s="1"/>
  <c r="L1293" i="16"/>
  <c r="J1293" i="16"/>
  <c r="H1293" i="16"/>
  <c r="L1288" i="16"/>
  <c r="J1288" i="16"/>
  <c r="H1288" i="16"/>
  <c r="L1322" i="16"/>
  <c r="H1322" i="16"/>
  <c r="L1320" i="16"/>
  <c r="H1320" i="16"/>
  <c r="L1287" i="16"/>
  <c r="J1287" i="16"/>
  <c r="H1287" i="16"/>
  <c r="L1286" i="16"/>
  <c r="J1286" i="16"/>
  <c r="H1286" i="16"/>
  <c r="L1283" i="16"/>
  <c r="J1283" i="16"/>
  <c r="H1283" i="16"/>
  <c r="L1282" i="16"/>
  <c r="J1282" i="16"/>
  <c r="H1282" i="16"/>
  <c r="P1279" i="16"/>
  <c r="L1279" i="16"/>
  <c r="J1279" i="16"/>
  <c r="H1279" i="16"/>
  <c r="U385" i="1"/>
  <c r="A392" i="1"/>
  <c r="A391" i="1"/>
  <c r="U390" i="1"/>
  <c r="A390" i="1"/>
  <c r="A389" i="1" s="1"/>
  <c r="M415" i="1"/>
  <c r="F415" i="1"/>
  <c r="O1332" i="16"/>
  <c r="G415" i="1"/>
  <c r="F438" i="1"/>
  <c r="G440" i="1"/>
  <c r="G375" i="1"/>
  <c r="J17" i="12"/>
  <c r="W1640" i="16" l="1"/>
  <c r="X1640" i="16" s="1"/>
  <c r="O498" i="1" s="1"/>
  <c r="P498" i="1" s="1"/>
  <c r="X253" i="16"/>
  <c r="O144" i="1" s="1"/>
  <c r="P144" i="1" s="1"/>
  <c r="N144" i="1"/>
  <c r="U144" i="1" s="1"/>
  <c r="X877" i="16"/>
  <c r="X625" i="16"/>
  <c r="X927" i="16"/>
  <c r="X911" i="16"/>
  <c r="X895" i="16"/>
  <c r="X859" i="16"/>
  <c r="X841" i="16"/>
  <c r="X823" i="16"/>
  <c r="X805" i="16"/>
  <c r="X787" i="16"/>
  <c r="X769" i="16"/>
  <c r="X751" i="16"/>
  <c r="X733" i="16"/>
  <c r="X715" i="16"/>
  <c r="X697" i="16"/>
  <c r="X679" i="16"/>
  <c r="X661" i="16"/>
  <c r="X643" i="16"/>
  <c r="W1177" i="16"/>
  <c r="X1177" i="16" s="1"/>
  <c r="O337" i="1" s="1"/>
  <c r="W1175" i="16"/>
  <c r="X1175" i="16" s="1"/>
  <c r="W136" i="16"/>
  <c r="X136" i="16" s="1"/>
  <c r="O113" i="1" s="1"/>
  <c r="P113" i="1" s="1"/>
  <c r="W134" i="16"/>
  <c r="X134" i="16" s="1"/>
  <c r="O112" i="1" s="1"/>
  <c r="P112" i="1" s="1"/>
  <c r="U1567" i="16"/>
  <c r="T1567" i="16"/>
  <c r="V1567" i="16" s="1"/>
  <c r="U1568" i="16"/>
  <c r="T1568" i="16"/>
  <c r="V1568" i="16" s="1"/>
  <c r="U1557" i="16"/>
  <c r="T1557" i="16"/>
  <c r="V1557" i="16" s="1"/>
  <c r="U1558" i="16"/>
  <c r="T1558" i="16"/>
  <c r="V1558" i="16" s="1"/>
  <c r="U1547" i="16"/>
  <c r="T1547" i="16"/>
  <c r="V1547" i="16" s="1"/>
  <c r="U1548" i="16"/>
  <c r="T1548" i="16"/>
  <c r="V1548" i="16" s="1"/>
  <c r="S1578" i="16"/>
  <c r="O1576" i="16"/>
  <c r="N479" i="1" s="1"/>
  <c r="U1580" i="16"/>
  <c r="T1580" i="16"/>
  <c r="V1580" i="16" s="1"/>
  <c r="U1581" i="16"/>
  <c r="T1581" i="16"/>
  <c r="V1581" i="16" s="1"/>
  <c r="U1582" i="16"/>
  <c r="T1582" i="16"/>
  <c r="V1582" i="16" s="1"/>
  <c r="U1583" i="16"/>
  <c r="T1583" i="16"/>
  <c r="V1583" i="16" s="1"/>
  <c r="S1588" i="16"/>
  <c r="O1586" i="16"/>
  <c r="N480" i="1" s="1"/>
  <c r="U1590" i="16"/>
  <c r="T1590" i="16"/>
  <c r="V1590" i="16" s="1"/>
  <c r="U1591" i="16"/>
  <c r="T1591" i="16"/>
  <c r="V1591" i="16" s="1"/>
  <c r="U1592" i="16"/>
  <c r="T1592" i="16"/>
  <c r="V1592" i="16" s="1"/>
  <c r="U1593" i="16"/>
  <c r="T1593" i="16"/>
  <c r="V1593" i="16" s="1"/>
  <c r="S1598" i="16"/>
  <c r="O1596" i="16"/>
  <c r="N481" i="1" s="1"/>
  <c r="U1600" i="16"/>
  <c r="T1600" i="16"/>
  <c r="V1600" i="16" s="1"/>
  <c r="U1601" i="16"/>
  <c r="T1601" i="16"/>
  <c r="V1601" i="16" s="1"/>
  <c r="U1602" i="16"/>
  <c r="T1602" i="16"/>
  <c r="V1602" i="16" s="1"/>
  <c r="U1603" i="16"/>
  <c r="T1603" i="16"/>
  <c r="V1603" i="16" s="1"/>
  <c r="S1608" i="16"/>
  <c r="O1606" i="16"/>
  <c r="S1128" i="16"/>
  <c r="S1130" i="16"/>
  <c r="S1102" i="16"/>
  <c r="N300" i="1"/>
  <c r="S1104" i="16"/>
  <c r="N301" i="1"/>
  <c r="S1106" i="16"/>
  <c r="N302" i="1"/>
  <c r="S1108" i="16"/>
  <c r="N303" i="1"/>
  <c r="X1136" i="16"/>
  <c r="U1128" i="16"/>
  <c r="T1128" i="16"/>
  <c r="V1128" i="16" s="1"/>
  <c r="U1130" i="16"/>
  <c r="T1130" i="16"/>
  <c r="V1130" i="16" s="1"/>
  <c r="O1132" i="16"/>
  <c r="N315" i="1" s="1"/>
  <c r="U1102" i="16"/>
  <c r="T1102" i="16"/>
  <c r="V1102" i="16" s="1"/>
  <c r="U1104" i="16"/>
  <c r="T1104" i="16"/>
  <c r="V1104" i="16" s="1"/>
  <c r="U1106" i="16"/>
  <c r="T1106" i="16"/>
  <c r="V1106" i="16" s="1"/>
  <c r="U1108" i="16"/>
  <c r="T1108" i="16"/>
  <c r="V1108" i="16" s="1"/>
  <c r="S1194" i="16"/>
  <c r="N350" i="1"/>
  <c r="S1196" i="16"/>
  <c r="N351" i="1"/>
  <c r="S1183" i="16"/>
  <c r="N344" i="1"/>
  <c r="S1185" i="16"/>
  <c r="N345" i="1"/>
  <c r="S1187" i="16"/>
  <c r="N346" i="1"/>
  <c r="S1189" i="16"/>
  <c r="N347" i="1"/>
  <c r="U1194" i="16"/>
  <c r="T1194" i="16"/>
  <c r="V1194" i="16" s="1"/>
  <c r="U1196" i="16"/>
  <c r="T1196" i="16"/>
  <c r="V1196" i="16" s="1"/>
  <c r="O1198" i="16"/>
  <c r="U1183" i="16"/>
  <c r="T1183" i="16"/>
  <c r="V1183" i="16" s="1"/>
  <c r="U1185" i="16"/>
  <c r="T1185" i="16"/>
  <c r="V1185" i="16" s="1"/>
  <c r="U1187" i="16"/>
  <c r="T1187" i="16"/>
  <c r="V1187" i="16" s="1"/>
  <c r="U1189" i="16"/>
  <c r="T1189" i="16"/>
  <c r="V1189" i="16" s="1"/>
  <c r="R607" i="16"/>
  <c r="H601" i="16"/>
  <c r="U604" i="16"/>
  <c r="W604" i="16" s="1"/>
  <c r="O604" i="16"/>
  <c r="V605" i="16"/>
  <c r="O605" i="16"/>
  <c r="W605" i="16"/>
  <c r="U607" i="16"/>
  <c r="T607" i="16"/>
  <c r="M607" i="16"/>
  <c r="M601" i="16" s="1"/>
  <c r="V606" i="16"/>
  <c r="O606" i="16"/>
  <c r="W606" i="16"/>
  <c r="V608" i="16"/>
  <c r="O608" i="16"/>
  <c r="W608" i="16"/>
  <c r="V609" i="16"/>
  <c r="O609" i="16"/>
  <c r="W609" i="16"/>
  <c r="V610" i="16"/>
  <c r="O610" i="16"/>
  <c r="W610" i="16"/>
  <c r="V611" i="16"/>
  <c r="O611" i="16"/>
  <c r="W611" i="16"/>
  <c r="V612" i="16"/>
  <c r="O612" i="16"/>
  <c r="W612" i="16"/>
  <c r="H1291" i="16"/>
  <c r="J1291" i="16"/>
  <c r="L1291" i="16"/>
  <c r="G94" i="1"/>
  <c r="F26" i="12"/>
  <c r="F8" i="12"/>
  <c r="F17" i="12"/>
  <c r="G88" i="1"/>
  <c r="R1497" i="16"/>
  <c r="S1497" i="16" s="1"/>
  <c r="T1497" i="16" s="1"/>
  <c r="R1498" i="16"/>
  <c r="R1499" i="16"/>
  <c r="R1500" i="16"/>
  <c r="O109" i="16"/>
  <c r="O1479" i="16"/>
  <c r="R1638" i="16"/>
  <c r="O1858" i="16"/>
  <c r="O1886" i="16"/>
  <c r="O1878" i="16"/>
  <c r="O1870" i="16"/>
  <c r="O1358" i="16"/>
  <c r="O1368" i="16"/>
  <c r="O1378" i="16"/>
  <c r="O1299" i="16"/>
  <c r="O1301" i="16"/>
  <c r="O1303" i="16"/>
  <c r="O1305" i="16"/>
  <c r="O1307" i="16"/>
  <c r="O1309" i="16"/>
  <c r="O1311" i="16"/>
  <c r="O1313" i="16"/>
  <c r="O1315" i="16"/>
  <c r="O1201" i="16"/>
  <c r="O1164" i="16"/>
  <c r="O1166" i="16"/>
  <c r="O1168" i="16"/>
  <c r="O1170" i="16"/>
  <c r="O1172" i="16"/>
  <c r="O1032" i="16"/>
  <c r="S1032" i="16" s="1"/>
  <c r="O1034" i="16"/>
  <c r="S1034" i="16" s="1"/>
  <c r="O1036" i="16"/>
  <c r="S1036" i="16" s="1"/>
  <c r="O1038" i="16"/>
  <c r="S1038" i="16" s="1"/>
  <c r="O1040" i="16"/>
  <c r="S1040" i="16" s="1"/>
  <c r="O1042" i="16"/>
  <c r="S1042" i="16" s="1"/>
  <c r="O1044" i="16"/>
  <c r="S1044" i="16" s="1"/>
  <c r="O1026" i="16"/>
  <c r="O1028" i="16"/>
  <c r="O1030" i="16"/>
  <c r="O1010" i="16"/>
  <c r="O1012" i="16"/>
  <c r="O1014" i="16"/>
  <c r="M630" i="1"/>
  <c r="H1930" i="16"/>
  <c r="J1930" i="16"/>
  <c r="L1930" i="16"/>
  <c r="R1930" i="16"/>
  <c r="J1929" i="16"/>
  <c r="P1927" i="16"/>
  <c r="P1922" i="16"/>
  <c r="P1915" i="16"/>
  <c r="P1907" i="16"/>
  <c r="P1899" i="16"/>
  <c r="P1890" i="16"/>
  <c r="P1862" i="16"/>
  <c r="P1797" i="16"/>
  <c r="P1785" i="16"/>
  <c r="P1773" i="16"/>
  <c r="P1761" i="16"/>
  <c r="P1749" i="16"/>
  <c r="P1737" i="16"/>
  <c r="L1800" i="16"/>
  <c r="J1800" i="16"/>
  <c r="H1800" i="16"/>
  <c r="L1788" i="16"/>
  <c r="J1788" i="16"/>
  <c r="H1788" i="16"/>
  <c r="L1776" i="16"/>
  <c r="J1776" i="16"/>
  <c r="H1776" i="16"/>
  <c r="L1764" i="16"/>
  <c r="J1764" i="16"/>
  <c r="H1764" i="16"/>
  <c r="L1742" i="16"/>
  <c r="J1742" i="16"/>
  <c r="H1742" i="16"/>
  <c r="P1809" i="16"/>
  <c r="P1732" i="16"/>
  <c r="L1734" i="16"/>
  <c r="L1732" i="16" s="1"/>
  <c r="J1734" i="16"/>
  <c r="J1732" i="16" s="1"/>
  <c r="H1734" i="16"/>
  <c r="H1732" i="16" s="1"/>
  <c r="P1721" i="16"/>
  <c r="P1711" i="16"/>
  <c r="P1702" i="16"/>
  <c r="P1690" i="16"/>
  <c r="H1692" i="16"/>
  <c r="J1692" i="16"/>
  <c r="L1692" i="16"/>
  <c r="P1697" i="16"/>
  <c r="P1685" i="16"/>
  <c r="P1662" i="16"/>
  <c r="P1667" i="16"/>
  <c r="P1644" i="16"/>
  <c r="P1337" i="16"/>
  <c r="P1332" i="16"/>
  <c r="P1344" i="16"/>
  <c r="P1139" i="16"/>
  <c r="H1141" i="16"/>
  <c r="J1141" i="16"/>
  <c r="L1141" i="16"/>
  <c r="H1143" i="16"/>
  <c r="J1143" i="16"/>
  <c r="L1143" i="16"/>
  <c r="H1146" i="16"/>
  <c r="J1146" i="16"/>
  <c r="L1146" i="16"/>
  <c r="H1147" i="16"/>
  <c r="J1147" i="16"/>
  <c r="L1147" i="16"/>
  <c r="P1150" i="16"/>
  <c r="P1119" i="16"/>
  <c r="P1112" i="16"/>
  <c r="P1084" i="16"/>
  <c r="P1068" i="16"/>
  <c r="P1053" i="16"/>
  <c r="T997" i="16"/>
  <c r="R997" i="16"/>
  <c r="O997" i="16"/>
  <c r="P996" i="16"/>
  <c r="T983" i="16"/>
  <c r="R983" i="16"/>
  <c r="O983" i="16"/>
  <c r="P982" i="16"/>
  <c r="T969" i="16"/>
  <c r="R969" i="16"/>
  <c r="O969" i="16"/>
  <c r="P968" i="16"/>
  <c r="T947" i="16"/>
  <c r="R947" i="16"/>
  <c r="O947" i="16"/>
  <c r="T920" i="16"/>
  <c r="R920" i="16"/>
  <c r="O920" i="16"/>
  <c r="P919" i="16"/>
  <c r="T904" i="16"/>
  <c r="R904" i="16"/>
  <c r="O904" i="16"/>
  <c r="P903" i="16"/>
  <c r="T888" i="16"/>
  <c r="R888" i="16"/>
  <c r="O888" i="16"/>
  <c r="P887" i="16"/>
  <c r="T870" i="16"/>
  <c r="R870" i="16"/>
  <c r="O870" i="16"/>
  <c r="P869" i="16"/>
  <c r="T852" i="16"/>
  <c r="R852" i="16"/>
  <c r="O852" i="16"/>
  <c r="P851" i="16"/>
  <c r="T834" i="16"/>
  <c r="R834" i="16"/>
  <c r="O834" i="16"/>
  <c r="P833" i="16"/>
  <c r="T816" i="16"/>
  <c r="R816" i="16"/>
  <c r="O816" i="16"/>
  <c r="P815" i="16"/>
  <c r="T798" i="16"/>
  <c r="R798" i="16"/>
  <c r="O798" i="16"/>
  <c r="P797" i="16"/>
  <c r="T780" i="16"/>
  <c r="R780" i="16"/>
  <c r="O780" i="16"/>
  <c r="P779" i="16"/>
  <c r="T762" i="16"/>
  <c r="R762" i="16"/>
  <c r="O762" i="16"/>
  <c r="P761" i="16"/>
  <c r="T744" i="16"/>
  <c r="R744" i="16"/>
  <c r="O744" i="16"/>
  <c r="P743" i="16"/>
  <c r="T726" i="16"/>
  <c r="R726" i="16"/>
  <c r="O726" i="16"/>
  <c r="P725" i="16"/>
  <c r="P671" i="16"/>
  <c r="P707" i="16"/>
  <c r="P689" i="16"/>
  <c r="P653" i="16"/>
  <c r="P635" i="16"/>
  <c r="P617" i="16"/>
  <c r="P586" i="16"/>
  <c r="P571" i="16"/>
  <c r="P556" i="16"/>
  <c r="P536" i="16"/>
  <c r="P516" i="16"/>
  <c r="P496" i="16"/>
  <c r="P476" i="16"/>
  <c r="P456" i="16"/>
  <c r="P436" i="16"/>
  <c r="P416" i="16"/>
  <c r="P396" i="16"/>
  <c r="P376" i="16"/>
  <c r="P356" i="16"/>
  <c r="P336" i="16"/>
  <c r="P316" i="16"/>
  <c r="P296" i="16"/>
  <c r="P276" i="16"/>
  <c r="P220" i="16"/>
  <c r="P198" i="16"/>
  <c r="P179" i="16"/>
  <c r="E986" i="16"/>
  <c r="E968" i="16"/>
  <c r="E982" i="16"/>
  <c r="N482" i="1" l="1"/>
  <c r="U482" i="1" s="1"/>
  <c r="P337" i="1"/>
  <c r="O336" i="1"/>
  <c r="W1568" i="16"/>
  <c r="X1568" i="16" s="1"/>
  <c r="W1567" i="16"/>
  <c r="X1567" i="16" s="1"/>
  <c r="W1558" i="16"/>
  <c r="X1558" i="16" s="1"/>
  <c r="W1557" i="16"/>
  <c r="X1557" i="16" s="1"/>
  <c r="W1548" i="16"/>
  <c r="X1548" i="16" s="1"/>
  <c r="W1547" i="16"/>
  <c r="X1547" i="16" s="1"/>
  <c r="U1608" i="16"/>
  <c r="T1608" i="16"/>
  <c r="V1608" i="16" s="1"/>
  <c r="W1603" i="16"/>
  <c r="X1603" i="16" s="1"/>
  <c r="W1602" i="16"/>
  <c r="X1602" i="16" s="1"/>
  <c r="W1601" i="16"/>
  <c r="X1601" i="16" s="1"/>
  <c r="W1600" i="16"/>
  <c r="X1600" i="16" s="1"/>
  <c r="U1598" i="16"/>
  <c r="T1598" i="16"/>
  <c r="V1598" i="16" s="1"/>
  <c r="W1593" i="16"/>
  <c r="X1593" i="16" s="1"/>
  <c r="W1592" i="16"/>
  <c r="X1592" i="16" s="1"/>
  <c r="W1591" i="16"/>
  <c r="X1591" i="16" s="1"/>
  <c r="W1590" i="16"/>
  <c r="X1590" i="16" s="1"/>
  <c r="U1588" i="16"/>
  <c r="T1588" i="16"/>
  <c r="V1588" i="16" s="1"/>
  <c r="W1583" i="16"/>
  <c r="X1583" i="16" s="1"/>
  <c r="W1582" i="16"/>
  <c r="X1582" i="16" s="1"/>
  <c r="W1581" i="16"/>
  <c r="X1581" i="16" s="1"/>
  <c r="W1580" i="16"/>
  <c r="X1580" i="16" s="1"/>
  <c r="U1578" i="16"/>
  <c r="T1578" i="16"/>
  <c r="V1578" i="16" s="1"/>
  <c r="S1132" i="16"/>
  <c r="W1108" i="16"/>
  <c r="X1108" i="16" s="1"/>
  <c r="O303" i="1" s="1"/>
  <c r="W1106" i="16"/>
  <c r="X1106" i="16" s="1"/>
  <c r="O302" i="1" s="1"/>
  <c r="W1104" i="16"/>
  <c r="X1104" i="16" s="1"/>
  <c r="O301" i="1" s="1"/>
  <c r="W1102" i="16"/>
  <c r="X1102" i="16" s="1"/>
  <c r="O300" i="1" s="1"/>
  <c r="P300" i="1" s="1"/>
  <c r="U1132" i="16"/>
  <c r="T1132" i="16"/>
  <c r="V1132" i="16" s="1"/>
  <c r="W1130" i="16"/>
  <c r="X1130" i="16" s="1"/>
  <c r="O314" i="1" s="1"/>
  <c r="W1128" i="16"/>
  <c r="X1128" i="16" s="1"/>
  <c r="O313" i="1" s="1"/>
  <c r="S1198" i="16"/>
  <c r="N352" i="1"/>
  <c r="W1189" i="16"/>
  <c r="X1189" i="16" s="1"/>
  <c r="O347" i="1" s="1"/>
  <c r="W1187" i="16"/>
  <c r="X1187" i="16" s="1"/>
  <c r="O346" i="1" s="1"/>
  <c r="W1185" i="16"/>
  <c r="X1185" i="16" s="1"/>
  <c r="O345" i="1" s="1"/>
  <c r="W1183" i="16"/>
  <c r="X1183" i="16" s="1"/>
  <c r="O344" i="1" s="1"/>
  <c r="U1198" i="16"/>
  <c r="T1198" i="16"/>
  <c r="V1198" i="16" s="1"/>
  <c r="W1196" i="16"/>
  <c r="X1196" i="16" s="1"/>
  <c r="O351" i="1" s="1"/>
  <c r="P351" i="1" s="1"/>
  <c r="W1194" i="16"/>
  <c r="X1194" i="16" s="1"/>
  <c r="O350" i="1" s="1"/>
  <c r="X612" i="16"/>
  <c r="X611" i="16"/>
  <c r="X610" i="16"/>
  <c r="X609" i="16"/>
  <c r="X608" i="16"/>
  <c r="X606" i="16"/>
  <c r="V607" i="16"/>
  <c r="O607" i="16"/>
  <c r="W607" i="16"/>
  <c r="X605" i="16"/>
  <c r="X604" i="16"/>
  <c r="O601" i="16"/>
  <c r="N184" i="1" s="1"/>
  <c r="T1292" i="16"/>
  <c r="R1292" i="16"/>
  <c r="O1292" i="16" s="1"/>
  <c r="T1280" i="16"/>
  <c r="R1280" i="16"/>
  <c r="O1280" i="16" s="1"/>
  <c r="T1923" i="16"/>
  <c r="R1923" i="16"/>
  <c r="O1923" i="16" s="1"/>
  <c r="T1916" i="16"/>
  <c r="R1916" i="16"/>
  <c r="O1916" i="16" s="1"/>
  <c r="T1908" i="16"/>
  <c r="R1908" i="16"/>
  <c r="O1908" i="16" s="1"/>
  <c r="T1900" i="16"/>
  <c r="R1900" i="16"/>
  <c r="O1900" i="16" s="1"/>
  <c r="T1891" i="16"/>
  <c r="R1891" i="16"/>
  <c r="O1891" i="16" s="1"/>
  <c r="T1863" i="16"/>
  <c r="R1863" i="16"/>
  <c r="O1863" i="16" s="1"/>
  <c r="T1798" i="16"/>
  <c r="R1798" i="16"/>
  <c r="O1798" i="16" s="1"/>
  <c r="T1786" i="16"/>
  <c r="R1786" i="16"/>
  <c r="O1786" i="16" s="1"/>
  <c r="T1774" i="16"/>
  <c r="R1774" i="16"/>
  <c r="O1774" i="16" s="1"/>
  <c r="T1762" i="16"/>
  <c r="R1762" i="16"/>
  <c r="O1762" i="16" s="1"/>
  <c r="T1738" i="16"/>
  <c r="R1738" i="16"/>
  <c r="O1738" i="16" s="1"/>
  <c r="T1810" i="16"/>
  <c r="R1810" i="16"/>
  <c r="O1810" i="16" s="1"/>
  <c r="T1733" i="16"/>
  <c r="R1733" i="16"/>
  <c r="O1733" i="16" s="1"/>
  <c r="T1722" i="16"/>
  <c r="R1722" i="16"/>
  <c r="O1722" i="16" s="1"/>
  <c r="T1712" i="16"/>
  <c r="R1712" i="16"/>
  <c r="O1712" i="16" s="1"/>
  <c r="T1703" i="16"/>
  <c r="R1703" i="16"/>
  <c r="O1703" i="16" s="1"/>
  <c r="T1698" i="16"/>
  <c r="R1698" i="16"/>
  <c r="O1698" i="16" s="1"/>
  <c r="T1691" i="16"/>
  <c r="R1691" i="16"/>
  <c r="O1691" i="16" s="1"/>
  <c r="T1686" i="16"/>
  <c r="R1686" i="16"/>
  <c r="O1686" i="16" s="1"/>
  <c r="T1663" i="16"/>
  <c r="R1663" i="16"/>
  <c r="O1663" i="16" s="1"/>
  <c r="T1668" i="16"/>
  <c r="R1668" i="16"/>
  <c r="O1668" i="16" s="1"/>
  <c r="T1645" i="16"/>
  <c r="R1645" i="16"/>
  <c r="O1645" i="16" s="1"/>
  <c r="T1338" i="16"/>
  <c r="R1338" i="16"/>
  <c r="O1338" i="16" s="1"/>
  <c r="T1345" i="16"/>
  <c r="R1345" i="16"/>
  <c r="O1345" i="16" s="1"/>
  <c r="U351" i="1"/>
  <c r="T1151" i="16"/>
  <c r="R1151" i="16"/>
  <c r="O1151" i="16" s="1"/>
  <c r="T1140" i="16"/>
  <c r="R1140" i="16"/>
  <c r="O1140" i="16" s="1"/>
  <c r="U300" i="1" s="1"/>
  <c r="T1120" i="16"/>
  <c r="R1120" i="16"/>
  <c r="O1120" i="16" s="1"/>
  <c r="T1113" i="16"/>
  <c r="R1113" i="16"/>
  <c r="O1113" i="16" s="1"/>
  <c r="T1085" i="16"/>
  <c r="R1085" i="16"/>
  <c r="O1085" i="16" s="1"/>
  <c r="T1069" i="16"/>
  <c r="R1069" i="16"/>
  <c r="O1069" i="16" s="1"/>
  <c r="T1054" i="16"/>
  <c r="R1054" i="16"/>
  <c r="O1054" i="16" s="1"/>
  <c r="T672" i="16"/>
  <c r="R672" i="16"/>
  <c r="O672" i="16" s="1"/>
  <c r="T708" i="16"/>
  <c r="R708" i="16"/>
  <c r="O708" i="16" s="1"/>
  <c r="T690" i="16"/>
  <c r="R690" i="16"/>
  <c r="O690" i="16" s="1"/>
  <c r="T654" i="16"/>
  <c r="R654" i="16"/>
  <c r="O654" i="16" s="1"/>
  <c r="T636" i="16"/>
  <c r="R636" i="16"/>
  <c r="O636" i="16" s="1"/>
  <c r="T618" i="16"/>
  <c r="R618" i="16"/>
  <c r="O618" i="16" s="1"/>
  <c r="T587" i="16"/>
  <c r="R587" i="16"/>
  <c r="O587" i="16" s="1"/>
  <c r="T572" i="16"/>
  <c r="R572" i="16"/>
  <c r="O572" i="16" s="1"/>
  <c r="T557" i="16"/>
  <c r="R557" i="16"/>
  <c r="O557" i="16" s="1"/>
  <c r="T537" i="16"/>
  <c r="R537" i="16"/>
  <c r="O537" i="16" s="1"/>
  <c r="T517" i="16"/>
  <c r="R517" i="16"/>
  <c r="O517" i="16" s="1"/>
  <c r="T497" i="16"/>
  <c r="R497" i="16"/>
  <c r="O497" i="16" s="1"/>
  <c r="T477" i="16"/>
  <c r="R477" i="16"/>
  <c r="O477" i="16" s="1"/>
  <c r="T457" i="16"/>
  <c r="R457" i="16"/>
  <c r="O457" i="16" s="1"/>
  <c r="T437" i="16"/>
  <c r="R437" i="16"/>
  <c r="O437" i="16" s="1"/>
  <c r="T417" i="16"/>
  <c r="R417" i="16"/>
  <c r="O417" i="16" s="1"/>
  <c r="T397" i="16"/>
  <c r="R397" i="16"/>
  <c r="O397" i="16" s="1"/>
  <c r="T377" i="16"/>
  <c r="R377" i="16"/>
  <c r="O377" i="16" s="1"/>
  <c r="T357" i="16"/>
  <c r="R357" i="16"/>
  <c r="O357" i="16" s="1"/>
  <c r="T337" i="16"/>
  <c r="R337" i="16"/>
  <c r="O337" i="16" s="1"/>
  <c r="T317" i="16"/>
  <c r="R317" i="16"/>
  <c r="O317" i="16" s="1"/>
  <c r="T297" i="16"/>
  <c r="R297" i="16"/>
  <c r="O297" i="16" s="1"/>
  <c r="T277" i="16"/>
  <c r="R277" i="16"/>
  <c r="O277" i="16" s="1"/>
  <c r="T222" i="16"/>
  <c r="R222" i="16"/>
  <c r="O222" i="16" s="1"/>
  <c r="T200" i="16"/>
  <c r="R200" i="16"/>
  <c r="O200" i="16" s="1"/>
  <c r="T181" i="16"/>
  <c r="R181" i="16"/>
  <c r="O181" i="16" s="1"/>
  <c r="T162" i="16"/>
  <c r="R162" i="16"/>
  <c r="O162" i="16" s="1"/>
  <c r="T257" i="16"/>
  <c r="R257" i="16"/>
  <c r="O257" i="16" s="1"/>
  <c r="T242" i="16"/>
  <c r="R242" i="16"/>
  <c r="O242" i="16" s="1"/>
  <c r="E451" i="1"/>
  <c r="T143" i="16"/>
  <c r="R143" i="16"/>
  <c r="O143" i="16" s="1"/>
  <c r="J144" i="16"/>
  <c r="W1578" i="16" l="1"/>
  <c r="X1578" i="16" s="1"/>
  <c r="X1576" i="16" s="1"/>
  <c r="O479" i="1" s="1"/>
  <c r="W1588" i="16"/>
  <c r="X1588" i="16" s="1"/>
  <c r="X1586" i="16" s="1"/>
  <c r="O480" i="1" s="1"/>
  <c r="W1598" i="16"/>
  <c r="X1598" i="16" s="1"/>
  <c r="X1596" i="16" s="1"/>
  <c r="O481" i="1" s="1"/>
  <c r="W1608" i="16"/>
  <c r="X1608" i="16" s="1"/>
  <c r="X1606" i="16" s="1"/>
  <c r="O482" i="1" s="1"/>
  <c r="P482" i="1" s="1"/>
  <c r="W1132" i="16"/>
  <c r="X1132" i="16" s="1"/>
  <c r="O315" i="1" s="1"/>
  <c r="W1198" i="16"/>
  <c r="X1198" i="16" s="1"/>
  <c r="O352" i="1" s="1"/>
  <c r="X607" i="16"/>
  <c r="X601" i="16" s="1"/>
  <c r="O184" i="1" s="1"/>
  <c r="T1801" i="16"/>
  <c r="V1801" i="16" s="1"/>
  <c r="T1789" i="16"/>
  <c r="V1789" i="16" s="1"/>
  <c r="T1777" i="16"/>
  <c r="V1777" i="16" s="1"/>
  <c r="T1765" i="16"/>
  <c r="V1765" i="16" s="1"/>
  <c r="T1753" i="16"/>
  <c r="V1753" i="16" s="1"/>
  <c r="T1764" i="16"/>
  <c r="V1764" i="16" s="1"/>
  <c r="T1776" i="16"/>
  <c r="V1776" i="16" s="1"/>
  <c r="T1788" i="16"/>
  <c r="V1788" i="16" s="1"/>
  <c r="T1800" i="16"/>
  <c r="V1800" i="16" s="1"/>
  <c r="T1740" i="16"/>
  <c r="V1740" i="16" s="1"/>
  <c r="T1742" i="16"/>
  <c r="V1742" i="16" s="1"/>
  <c r="T1692" i="16"/>
  <c r="V1692" i="16" s="1"/>
  <c r="T1734" i="16"/>
  <c r="V1734" i="16" s="1"/>
  <c r="T1147" i="16"/>
  <c r="V1147" i="16" s="1"/>
  <c r="T1146" i="16"/>
  <c r="V1146" i="16" s="1"/>
  <c r="T1143" i="16"/>
  <c r="V1143" i="16" s="1"/>
  <c r="T1141" i="16"/>
  <c r="V1141" i="16" s="1"/>
  <c r="T1005" i="16"/>
  <c r="V1005" i="16" s="1"/>
  <c r="T1004" i="16"/>
  <c r="V1004" i="16" s="1"/>
  <c r="T1000" i="16"/>
  <c r="V1000" i="16" s="1"/>
  <c r="T998" i="16"/>
  <c r="V998" i="16" s="1"/>
  <c r="T988" i="16"/>
  <c r="V988" i="16" s="1"/>
  <c r="T974" i="16"/>
  <c r="V974" i="16" s="1"/>
  <c r="T932" i="16"/>
  <c r="V932" i="16" s="1"/>
  <c r="T916" i="16"/>
  <c r="V916" i="16" s="1"/>
  <c r="T900" i="16"/>
  <c r="V900" i="16" s="1"/>
  <c r="T884" i="16"/>
  <c r="V884" i="16" s="1"/>
  <c r="T866" i="16"/>
  <c r="V866" i="16" s="1"/>
  <c r="T848" i="16"/>
  <c r="V848" i="16" s="1"/>
  <c r="T830" i="16"/>
  <c r="V830" i="16" s="1"/>
  <c r="T812" i="16"/>
  <c r="V812" i="16" s="1"/>
  <c r="T794" i="16"/>
  <c r="V794" i="16" s="1"/>
  <c r="T776" i="16"/>
  <c r="V776" i="16" s="1"/>
  <c r="T758" i="16"/>
  <c r="V758" i="16" s="1"/>
  <c r="T740" i="16"/>
  <c r="V740" i="16" s="1"/>
  <c r="T245" i="16"/>
  <c r="V245" i="16" s="1"/>
  <c r="T247" i="16"/>
  <c r="T249" i="16"/>
  <c r="V249" i="16" s="1"/>
  <c r="T251" i="16"/>
  <c r="V251" i="16" s="1"/>
  <c r="T243" i="16"/>
  <c r="V243" i="16" s="1"/>
  <c r="E414" i="1"/>
  <c r="F1687" i="16"/>
  <c r="F1699" i="16"/>
  <c r="M293" i="1"/>
  <c r="F293" i="1"/>
  <c r="M290" i="1"/>
  <c r="F290" i="1"/>
  <c r="M287" i="1"/>
  <c r="F287" i="1"/>
  <c r="E293" i="1"/>
  <c r="E290" i="1"/>
  <c r="E287" i="1"/>
  <c r="L1094" i="16"/>
  <c r="J1094" i="16"/>
  <c r="T1094" i="16" s="1"/>
  <c r="V1094" i="16" s="1"/>
  <c r="H1094" i="16"/>
  <c r="L1091" i="16"/>
  <c r="J1091" i="16"/>
  <c r="T1091" i="16" s="1"/>
  <c r="V1091" i="16" s="1"/>
  <c r="H1091" i="16"/>
  <c r="E1089" i="16"/>
  <c r="L1086" i="16"/>
  <c r="J1086" i="16"/>
  <c r="H1086" i="16"/>
  <c r="L1062" i="16"/>
  <c r="J1062" i="16"/>
  <c r="T1062" i="16" s="1"/>
  <c r="V1062" i="16" s="1"/>
  <c r="H1062" i="16"/>
  <c r="L1055" i="16"/>
  <c r="J1055" i="16"/>
  <c r="H1055" i="16"/>
  <c r="L1078" i="16"/>
  <c r="J1078" i="16"/>
  <c r="T1078" i="16" s="1"/>
  <c r="V1078" i="16" s="1"/>
  <c r="H1078" i="16"/>
  <c r="L1070" i="16"/>
  <c r="J1070" i="16"/>
  <c r="H1070" i="16"/>
  <c r="E1084" i="16"/>
  <c r="E1073" i="16"/>
  <c r="E1068" i="16"/>
  <c r="E1060" i="16"/>
  <c r="E1061" i="16" s="1"/>
  <c r="E1053" i="16"/>
  <c r="L1075" i="16"/>
  <c r="J1075" i="16"/>
  <c r="T1075" i="16" s="1"/>
  <c r="V1075" i="16" s="1"/>
  <c r="H1075" i="16"/>
  <c r="L1061" i="16"/>
  <c r="J1061" i="16"/>
  <c r="T1061" i="16" s="1"/>
  <c r="V1061" i="16" s="1"/>
  <c r="H1061" i="16"/>
  <c r="L1060" i="16"/>
  <c r="J1060" i="16"/>
  <c r="T1060" i="16" s="1"/>
  <c r="V1060" i="16" s="1"/>
  <c r="H1060" i="16"/>
  <c r="U294" i="1"/>
  <c r="A293" i="1"/>
  <c r="A294" i="1" s="1"/>
  <c r="U292" i="1"/>
  <c r="F292" i="1"/>
  <c r="A292" i="1"/>
  <c r="U291" i="1"/>
  <c r="A290" i="1"/>
  <c r="A291" i="1" s="1"/>
  <c r="U289" i="1"/>
  <c r="F289" i="1"/>
  <c r="A289" i="1"/>
  <c r="U288" i="1"/>
  <c r="A287" i="1"/>
  <c r="A288" i="1" s="1"/>
  <c r="U286" i="1"/>
  <c r="F286" i="1"/>
  <c r="A286" i="1"/>
  <c r="T1070" i="16" l="1"/>
  <c r="V1070" i="16" s="1"/>
  <c r="T1055" i="16"/>
  <c r="V1055" i="16" s="1"/>
  <c r="T1086" i="16"/>
  <c r="V1086" i="16" s="1"/>
  <c r="E1090" i="16"/>
  <c r="E1088" i="16"/>
  <c r="E1087" i="16"/>
  <c r="E1093" i="16"/>
  <c r="E1092" i="16"/>
  <c r="L1089" i="16"/>
  <c r="J1089" i="16"/>
  <c r="T1089" i="16" s="1"/>
  <c r="V1089" i="16" s="1"/>
  <c r="J1073" i="16"/>
  <c r="T1073" i="16" s="1"/>
  <c r="V1073" i="16" s="1"/>
  <c r="L1073" i="16"/>
  <c r="E1074" i="16"/>
  <c r="E1072" i="16"/>
  <c r="E1071" i="16"/>
  <c r="E1077" i="16"/>
  <c r="E1076" i="16"/>
  <c r="E1058" i="16"/>
  <c r="E1057" i="16"/>
  <c r="E1056" i="16"/>
  <c r="L1092" i="16" l="1"/>
  <c r="J1092" i="16"/>
  <c r="T1092" i="16" s="1"/>
  <c r="V1092" i="16" s="1"/>
  <c r="H1092" i="16"/>
  <c r="L1093" i="16"/>
  <c r="J1093" i="16"/>
  <c r="T1093" i="16" s="1"/>
  <c r="V1093" i="16" s="1"/>
  <c r="H1093" i="16"/>
  <c r="L1087" i="16"/>
  <c r="J1087" i="16"/>
  <c r="H1087" i="16"/>
  <c r="L1088" i="16"/>
  <c r="J1088" i="16"/>
  <c r="T1088" i="16" s="1"/>
  <c r="V1088" i="16" s="1"/>
  <c r="H1088" i="16"/>
  <c r="L1090" i="16"/>
  <c r="J1090" i="16"/>
  <c r="T1090" i="16" s="1"/>
  <c r="V1090" i="16" s="1"/>
  <c r="H1090" i="16"/>
  <c r="E1059" i="16"/>
  <c r="H1058" i="16"/>
  <c r="J1058" i="16"/>
  <c r="T1058" i="16" s="1"/>
  <c r="V1058" i="16" s="1"/>
  <c r="L1058" i="16"/>
  <c r="L1076" i="16"/>
  <c r="J1076" i="16"/>
  <c r="T1076" i="16" s="1"/>
  <c r="V1076" i="16" s="1"/>
  <c r="H1076" i="16"/>
  <c r="L1077" i="16"/>
  <c r="H1077" i="16"/>
  <c r="J1077" i="16"/>
  <c r="T1077" i="16" s="1"/>
  <c r="V1077" i="16" s="1"/>
  <c r="L1071" i="16"/>
  <c r="J1071" i="16"/>
  <c r="H1071" i="16"/>
  <c r="L1072" i="16"/>
  <c r="J1072" i="16"/>
  <c r="T1072" i="16" s="1"/>
  <c r="V1072" i="16" s="1"/>
  <c r="H1072" i="16"/>
  <c r="L1074" i="16"/>
  <c r="J1074" i="16"/>
  <c r="T1074" i="16" s="1"/>
  <c r="V1074" i="16" s="1"/>
  <c r="H1074" i="16"/>
  <c r="L1056" i="16"/>
  <c r="J1056" i="16"/>
  <c r="H1056" i="16"/>
  <c r="L1057" i="16"/>
  <c r="J1057" i="16"/>
  <c r="T1057" i="16" s="1"/>
  <c r="V1057" i="16" s="1"/>
  <c r="H1057" i="16"/>
  <c r="L1059" i="16"/>
  <c r="J1059" i="16"/>
  <c r="T1059" i="16" s="1"/>
  <c r="V1059" i="16" s="1"/>
  <c r="H1059" i="16"/>
  <c r="H1053" i="16" l="1"/>
  <c r="T1056" i="16"/>
  <c r="V1056" i="16" s="1"/>
  <c r="J1053" i="16"/>
  <c r="L1053" i="16"/>
  <c r="H1068" i="16"/>
  <c r="T1071" i="16"/>
  <c r="V1071" i="16" s="1"/>
  <c r="J1068" i="16"/>
  <c r="L1068" i="16"/>
  <c r="H1084" i="16"/>
  <c r="T1087" i="16"/>
  <c r="V1087" i="16" s="1"/>
  <c r="J1084" i="16"/>
  <c r="L1084" i="16"/>
  <c r="M514" i="1"/>
  <c r="F514" i="1"/>
  <c r="E514" i="1"/>
  <c r="M510" i="1"/>
  <c r="F510" i="1"/>
  <c r="E510" i="1"/>
  <c r="L1687" i="16"/>
  <c r="L1685" i="16" s="1"/>
  <c r="J1687" i="16"/>
  <c r="H1687" i="16"/>
  <c r="D1687" i="16"/>
  <c r="M506" i="1"/>
  <c r="E506" i="1"/>
  <c r="F506" i="1"/>
  <c r="F1664" i="16"/>
  <c r="D1664" i="16"/>
  <c r="L1699" i="16"/>
  <c r="L1697" i="16" s="1"/>
  <c r="J1699" i="16"/>
  <c r="H1699" i="16"/>
  <c r="D1699" i="16"/>
  <c r="L1664" i="16"/>
  <c r="J1664" i="16"/>
  <c r="T1664" i="16" s="1"/>
  <c r="V1664" i="16" s="1"/>
  <c r="H1664" i="16"/>
  <c r="L1662" i="16"/>
  <c r="J1662" i="16"/>
  <c r="H1662" i="16"/>
  <c r="A510" i="1"/>
  <c r="A506" i="1"/>
  <c r="A509" i="1"/>
  <c r="A505" i="1"/>
  <c r="A508" i="1"/>
  <c r="A615" i="1"/>
  <c r="U626" i="1"/>
  <c r="U622" i="1"/>
  <c r="U618" i="1"/>
  <c r="U614" i="1"/>
  <c r="F274" i="1"/>
  <c r="H1697" i="16" l="1"/>
  <c r="T1699" i="16"/>
  <c r="V1699" i="16" s="1"/>
  <c r="J1697" i="16"/>
  <c r="H1685" i="16"/>
  <c r="T1687" i="16"/>
  <c r="V1687" i="16" s="1"/>
  <c r="J1685" i="16"/>
  <c r="A616" i="1"/>
  <c r="A614" i="1"/>
  <c r="A514" i="1" l="1"/>
  <c r="M599" i="1"/>
  <c r="F599" i="1"/>
  <c r="A599" i="1"/>
  <c r="U592" i="1"/>
  <c r="U591" i="1"/>
  <c r="E583" i="1"/>
  <c r="L1867" i="16"/>
  <c r="J1867" i="16"/>
  <c r="T1867" i="16" s="1"/>
  <c r="V1867" i="16" s="1"/>
  <c r="H1867" i="16"/>
  <c r="L1866" i="16"/>
  <c r="J1866" i="16"/>
  <c r="T1866" i="16" s="1"/>
  <c r="V1866" i="16" s="1"/>
  <c r="H1866" i="16"/>
  <c r="L1865" i="16"/>
  <c r="J1865" i="16"/>
  <c r="T1865" i="16" s="1"/>
  <c r="V1865" i="16" s="1"/>
  <c r="H1865" i="16"/>
  <c r="L1864" i="16"/>
  <c r="L1862" i="16" s="1"/>
  <c r="J1864" i="16"/>
  <c r="H1864" i="16"/>
  <c r="M583" i="1"/>
  <c r="F583" i="1"/>
  <c r="H1894" i="16"/>
  <c r="J1894" i="16"/>
  <c r="T1894" i="16" s="1"/>
  <c r="V1894" i="16" s="1"/>
  <c r="L1894" i="16"/>
  <c r="H1895" i="16"/>
  <c r="J1895" i="16"/>
  <c r="T1895" i="16" s="1"/>
  <c r="V1895" i="16" s="1"/>
  <c r="L1895" i="16"/>
  <c r="L1892" i="16"/>
  <c r="J1892" i="16"/>
  <c r="H1892" i="16"/>
  <c r="F630" i="1"/>
  <c r="E630" i="1"/>
  <c r="H1929" i="16"/>
  <c r="A583" i="1"/>
  <c r="A582" i="1" s="1"/>
  <c r="A630" i="1"/>
  <c r="U625" i="1"/>
  <c r="U621" i="1"/>
  <c r="U617" i="1"/>
  <c r="P596" i="1"/>
  <c r="P594" i="1"/>
  <c r="A567" i="1"/>
  <c r="U572" i="1"/>
  <c r="R1860" i="16"/>
  <c r="S1860" i="16" s="1"/>
  <c r="T1860" i="16" s="1"/>
  <c r="L1860" i="16"/>
  <c r="L1858" i="16" s="1"/>
  <c r="J1860" i="16"/>
  <c r="J1858" i="16" s="1"/>
  <c r="H1860" i="16"/>
  <c r="H1858" i="16" s="1"/>
  <c r="P1858" i="16"/>
  <c r="U584" i="1"/>
  <c r="U582" i="1"/>
  <c r="U571" i="1"/>
  <c r="M627" i="1"/>
  <c r="F627" i="1"/>
  <c r="F626" i="1" s="1"/>
  <c r="E627" i="1"/>
  <c r="A627" i="1"/>
  <c r="U624" i="1"/>
  <c r="E1907" i="16"/>
  <c r="E1909" i="16" s="1"/>
  <c r="E1910" i="16" s="1"/>
  <c r="E1924" i="16"/>
  <c r="E1917" i="16"/>
  <c r="H1919" i="16"/>
  <c r="J1919" i="16"/>
  <c r="T1919" i="16" s="1"/>
  <c r="V1919" i="16" s="1"/>
  <c r="L1919" i="16"/>
  <c r="L1924" i="16"/>
  <c r="L1922" i="16" s="1"/>
  <c r="J1924" i="16"/>
  <c r="H1924" i="16"/>
  <c r="H1922" i="16" s="1"/>
  <c r="L1910" i="16"/>
  <c r="J1910" i="16"/>
  <c r="T1910" i="16" s="1"/>
  <c r="V1910" i="16" s="1"/>
  <c r="H1910" i="16"/>
  <c r="L1902" i="16"/>
  <c r="J1902" i="16"/>
  <c r="T1902" i="16" s="1"/>
  <c r="V1902" i="16" s="1"/>
  <c r="H1902" i="16"/>
  <c r="H1904" i="16"/>
  <c r="J1904" i="16"/>
  <c r="T1904" i="16" s="1"/>
  <c r="V1904" i="16" s="1"/>
  <c r="L1904" i="16"/>
  <c r="H1912" i="16"/>
  <c r="J1912" i="16"/>
  <c r="T1912" i="16" s="1"/>
  <c r="V1912" i="16" s="1"/>
  <c r="L1912" i="16"/>
  <c r="H1911" i="16"/>
  <c r="H1909" i="16"/>
  <c r="M209" i="1"/>
  <c r="F209" i="1"/>
  <c r="M208" i="1"/>
  <c r="F208" i="1"/>
  <c r="M207" i="1"/>
  <c r="F207" i="1"/>
  <c r="E209" i="1"/>
  <c r="E208" i="1"/>
  <c r="E207" i="1"/>
  <c r="L883" i="16"/>
  <c r="J883" i="16"/>
  <c r="T883" i="16" s="1"/>
  <c r="V883" i="16" s="1"/>
  <c r="H883" i="16"/>
  <c r="E882" i="16"/>
  <c r="E881" i="16"/>
  <c r="E880" i="16"/>
  <c r="E879" i="16"/>
  <c r="E878" i="16"/>
  <c r="E876" i="16"/>
  <c r="E875" i="16"/>
  <c r="E874" i="16"/>
  <c r="E873" i="16"/>
  <c r="E872" i="16"/>
  <c r="L871" i="16"/>
  <c r="J871" i="16"/>
  <c r="H871" i="16"/>
  <c r="L865" i="16"/>
  <c r="J865" i="16"/>
  <c r="T865" i="16" s="1"/>
  <c r="V865" i="16" s="1"/>
  <c r="H865" i="16"/>
  <c r="E864" i="16"/>
  <c r="E863" i="16"/>
  <c r="E862" i="16"/>
  <c r="E861" i="16"/>
  <c r="E860" i="16"/>
  <c r="E858" i="16"/>
  <c r="E857" i="16"/>
  <c r="E856" i="16"/>
  <c r="E855" i="16"/>
  <c r="E854" i="16"/>
  <c r="L853" i="16"/>
  <c r="J853" i="16"/>
  <c r="H853" i="16"/>
  <c r="L847" i="16"/>
  <c r="J847" i="16"/>
  <c r="T847" i="16" s="1"/>
  <c r="V847" i="16" s="1"/>
  <c r="H847" i="16"/>
  <c r="E846" i="16"/>
  <c r="E845" i="16"/>
  <c r="E844" i="16"/>
  <c r="E843" i="16"/>
  <c r="E842" i="16"/>
  <c r="E840" i="16"/>
  <c r="E839" i="16"/>
  <c r="E838" i="16"/>
  <c r="E837" i="16"/>
  <c r="E836" i="16"/>
  <c r="L835" i="16"/>
  <c r="J835" i="16"/>
  <c r="H835" i="16"/>
  <c r="U210" i="1"/>
  <c r="A209" i="1"/>
  <c r="A208" i="1"/>
  <c r="A207" i="1"/>
  <c r="U206" i="1"/>
  <c r="A206" i="1"/>
  <c r="A210" i="1" s="1"/>
  <c r="M176" i="1"/>
  <c r="M175" i="1"/>
  <c r="F176" i="1"/>
  <c r="F175" i="1"/>
  <c r="E176" i="1"/>
  <c r="E175" i="1"/>
  <c r="M174" i="1"/>
  <c r="F174" i="1"/>
  <c r="E174" i="1"/>
  <c r="L552" i="16"/>
  <c r="J552" i="16"/>
  <c r="T552" i="16" s="1"/>
  <c r="V552" i="16" s="1"/>
  <c r="H552" i="16"/>
  <c r="E551" i="16"/>
  <c r="E550" i="16"/>
  <c r="E549" i="16"/>
  <c r="E548" i="16"/>
  <c r="E547" i="16"/>
  <c r="E546" i="16"/>
  <c r="E545" i="16"/>
  <c r="E544" i="16"/>
  <c r="E543" i="16"/>
  <c r="E541" i="16"/>
  <c r="E540" i="16"/>
  <c r="E539" i="16"/>
  <c r="L538" i="16"/>
  <c r="J538" i="16"/>
  <c r="H538" i="16"/>
  <c r="L532" i="16"/>
  <c r="J532" i="16"/>
  <c r="T532" i="16" s="1"/>
  <c r="V532" i="16" s="1"/>
  <c r="H532" i="16"/>
  <c r="E531" i="16"/>
  <c r="E530" i="16"/>
  <c r="E529" i="16"/>
  <c r="E528" i="16"/>
  <c r="E527" i="16"/>
  <c r="E526" i="16"/>
  <c r="E525" i="16"/>
  <c r="E524" i="16"/>
  <c r="E523" i="16"/>
  <c r="E521" i="16"/>
  <c r="E520" i="16"/>
  <c r="E519" i="16"/>
  <c r="L518" i="16"/>
  <c r="J518" i="16"/>
  <c r="H518" i="16"/>
  <c r="L512" i="16"/>
  <c r="J512" i="16"/>
  <c r="T512" i="16" s="1"/>
  <c r="V512" i="16" s="1"/>
  <c r="H512" i="16"/>
  <c r="E511" i="16"/>
  <c r="E510" i="16"/>
  <c r="E509" i="16"/>
  <c r="E508" i="16"/>
  <c r="E507" i="16"/>
  <c r="E506" i="16"/>
  <c r="E505" i="16"/>
  <c r="E504" i="16"/>
  <c r="E503" i="16"/>
  <c r="E501" i="16"/>
  <c r="E500" i="16"/>
  <c r="E499" i="16"/>
  <c r="L498" i="16"/>
  <c r="J498" i="16"/>
  <c r="H498" i="16"/>
  <c r="U177" i="1"/>
  <c r="A176" i="1"/>
  <c r="A175" i="1"/>
  <c r="A174" i="1"/>
  <c r="U173" i="1"/>
  <c r="A173" i="1"/>
  <c r="A177" i="1" s="1"/>
  <c r="I1790" i="16"/>
  <c r="I1766" i="16"/>
  <c r="I1754" i="16"/>
  <c r="I1741" i="16"/>
  <c r="T1924" i="16" l="1"/>
  <c r="V1924" i="16" s="1"/>
  <c r="J1922" i="16"/>
  <c r="H1907" i="16"/>
  <c r="T1892" i="16"/>
  <c r="V1892" i="16" s="1"/>
  <c r="H1862" i="16"/>
  <c r="J1862" i="16"/>
  <c r="T1864" i="16"/>
  <c r="V1864" i="16" s="1"/>
  <c r="T835" i="16"/>
  <c r="V835" i="16" s="1"/>
  <c r="T853" i="16"/>
  <c r="V853" i="16" s="1"/>
  <c r="T871" i="16"/>
  <c r="V871" i="16" s="1"/>
  <c r="T498" i="16"/>
  <c r="V498" i="16" s="1"/>
  <c r="T518" i="16"/>
  <c r="V518" i="16" s="1"/>
  <c r="T538" i="16"/>
  <c r="V538" i="16" s="1"/>
  <c r="A628" i="1"/>
  <c r="A626" i="1"/>
  <c r="A625" i="1" s="1"/>
  <c r="L1893" i="16"/>
  <c r="L1890" i="16" s="1"/>
  <c r="J1893" i="16"/>
  <c r="H1893" i="16"/>
  <c r="A585" i="1"/>
  <c r="A584" i="1" s="1"/>
  <c r="A568" i="1"/>
  <c r="A569" i="1" s="1"/>
  <c r="A570" i="1" s="1"/>
  <c r="A571" i="1" s="1"/>
  <c r="A572" i="1" s="1"/>
  <c r="L836" i="16"/>
  <c r="J836" i="16"/>
  <c r="H836" i="16"/>
  <c r="L837" i="16"/>
  <c r="J837" i="16"/>
  <c r="T837" i="16" s="1"/>
  <c r="V837" i="16" s="1"/>
  <c r="H837" i="16"/>
  <c r="L838" i="16"/>
  <c r="J838" i="16"/>
  <c r="T838" i="16" s="1"/>
  <c r="V838" i="16" s="1"/>
  <c r="H838" i="16"/>
  <c r="L839" i="16"/>
  <c r="J839" i="16"/>
  <c r="T839" i="16" s="1"/>
  <c r="V839" i="16" s="1"/>
  <c r="H839" i="16"/>
  <c r="L840" i="16"/>
  <c r="J840" i="16"/>
  <c r="T840" i="16" s="1"/>
  <c r="V840" i="16" s="1"/>
  <c r="H840" i="16"/>
  <c r="L842" i="16"/>
  <c r="J842" i="16"/>
  <c r="T842" i="16" s="1"/>
  <c r="V842" i="16" s="1"/>
  <c r="H842" i="16"/>
  <c r="L843" i="16"/>
  <c r="J843" i="16"/>
  <c r="T843" i="16" s="1"/>
  <c r="V843" i="16" s="1"/>
  <c r="H843" i="16"/>
  <c r="L844" i="16"/>
  <c r="J844" i="16"/>
  <c r="T844" i="16" s="1"/>
  <c r="V844" i="16" s="1"/>
  <c r="H844" i="16"/>
  <c r="L845" i="16"/>
  <c r="J845" i="16"/>
  <c r="T845" i="16" s="1"/>
  <c r="V845" i="16" s="1"/>
  <c r="H845" i="16"/>
  <c r="L846" i="16"/>
  <c r="J846" i="16"/>
  <c r="T846" i="16" s="1"/>
  <c r="V846" i="16" s="1"/>
  <c r="H846" i="16"/>
  <c r="L854" i="16"/>
  <c r="J854" i="16"/>
  <c r="H854" i="16"/>
  <c r="L855" i="16"/>
  <c r="J855" i="16"/>
  <c r="T855" i="16" s="1"/>
  <c r="V855" i="16" s="1"/>
  <c r="H855" i="16"/>
  <c r="L856" i="16"/>
  <c r="J856" i="16"/>
  <c r="T856" i="16" s="1"/>
  <c r="V856" i="16" s="1"/>
  <c r="H856" i="16"/>
  <c r="L857" i="16"/>
  <c r="J857" i="16"/>
  <c r="T857" i="16" s="1"/>
  <c r="V857" i="16" s="1"/>
  <c r="H857" i="16"/>
  <c r="L858" i="16"/>
  <c r="J858" i="16"/>
  <c r="T858" i="16" s="1"/>
  <c r="V858" i="16" s="1"/>
  <c r="H858" i="16"/>
  <c r="L860" i="16"/>
  <c r="J860" i="16"/>
  <c r="T860" i="16" s="1"/>
  <c r="V860" i="16" s="1"/>
  <c r="H860" i="16"/>
  <c r="L861" i="16"/>
  <c r="J861" i="16"/>
  <c r="T861" i="16" s="1"/>
  <c r="V861" i="16" s="1"/>
  <c r="H861" i="16"/>
  <c r="L862" i="16"/>
  <c r="J862" i="16"/>
  <c r="T862" i="16" s="1"/>
  <c r="V862" i="16" s="1"/>
  <c r="H862" i="16"/>
  <c r="L863" i="16"/>
  <c r="J863" i="16"/>
  <c r="T863" i="16" s="1"/>
  <c r="V863" i="16" s="1"/>
  <c r="H863" i="16"/>
  <c r="L864" i="16"/>
  <c r="J864" i="16"/>
  <c r="T864" i="16" s="1"/>
  <c r="V864" i="16" s="1"/>
  <c r="H864" i="16"/>
  <c r="L872" i="16"/>
  <c r="J872" i="16"/>
  <c r="H872" i="16"/>
  <c r="L873" i="16"/>
  <c r="J873" i="16"/>
  <c r="T873" i="16" s="1"/>
  <c r="V873" i="16" s="1"/>
  <c r="H873" i="16"/>
  <c r="L874" i="16"/>
  <c r="J874" i="16"/>
  <c r="T874" i="16" s="1"/>
  <c r="V874" i="16" s="1"/>
  <c r="H874" i="16"/>
  <c r="L875" i="16"/>
  <c r="J875" i="16"/>
  <c r="T875" i="16" s="1"/>
  <c r="V875" i="16" s="1"/>
  <c r="H875" i="16"/>
  <c r="L876" i="16"/>
  <c r="J876" i="16"/>
  <c r="T876" i="16" s="1"/>
  <c r="V876" i="16" s="1"/>
  <c r="H876" i="16"/>
  <c r="L878" i="16"/>
  <c r="J878" i="16"/>
  <c r="T878" i="16" s="1"/>
  <c r="V878" i="16" s="1"/>
  <c r="H878" i="16"/>
  <c r="L879" i="16"/>
  <c r="J879" i="16"/>
  <c r="T879" i="16" s="1"/>
  <c r="V879" i="16" s="1"/>
  <c r="H879" i="16"/>
  <c r="L880" i="16"/>
  <c r="J880" i="16"/>
  <c r="T880" i="16" s="1"/>
  <c r="V880" i="16" s="1"/>
  <c r="H880" i="16"/>
  <c r="L881" i="16"/>
  <c r="J881" i="16"/>
  <c r="T881" i="16" s="1"/>
  <c r="V881" i="16" s="1"/>
  <c r="H881" i="16"/>
  <c r="L882" i="16"/>
  <c r="J882" i="16"/>
  <c r="T882" i="16" s="1"/>
  <c r="V882" i="16" s="1"/>
  <c r="H882" i="16"/>
  <c r="L499" i="16"/>
  <c r="J499" i="16"/>
  <c r="H499" i="16"/>
  <c r="L500" i="16"/>
  <c r="J500" i="16"/>
  <c r="T500" i="16" s="1"/>
  <c r="V500" i="16" s="1"/>
  <c r="H500" i="16"/>
  <c r="E502" i="16"/>
  <c r="L501" i="16"/>
  <c r="J501" i="16"/>
  <c r="T501" i="16" s="1"/>
  <c r="V501" i="16" s="1"/>
  <c r="H501" i="16"/>
  <c r="L503" i="16"/>
  <c r="J503" i="16"/>
  <c r="T503" i="16" s="1"/>
  <c r="V503" i="16" s="1"/>
  <c r="H503" i="16"/>
  <c r="L504" i="16"/>
  <c r="J504" i="16"/>
  <c r="T504" i="16" s="1"/>
  <c r="V504" i="16" s="1"/>
  <c r="H504" i="16"/>
  <c r="L505" i="16"/>
  <c r="J505" i="16"/>
  <c r="T505" i="16" s="1"/>
  <c r="V505" i="16" s="1"/>
  <c r="H505" i="16"/>
  <c r="L506" i="16"/>
  <c r="J506" i="16"/>
  <c r="T506" i="16" s="1"/>
  <c r="V506" i="16" s="1"/>
  <c r="H506" i="16"/>
  <c r="L507" i="16"/>
  <c r="J507" i="16"/>
  <c r="T507" i="16" s="1"/>
  <c r="V507" i="16" s="1"/>
  <c r="H507" i="16"/>
  <c r="L508" i="16"/>
  <c r="J508" i="16"/>
  <c r="T508" i="16" s="1"/>
  <c r="V508" i="16" s="1"/>
  <c r="H508" i="16"/>
  <c r="L509" i="16"/>
  <c r="J509" i="16"/>
  <c r="T509" i="16" s="1"/>
  <c r="V509" i="16" s="1"/>
  <c r="H509" i="16"/>
  <c r="L510" i="16"/>
  <c r="J510" i="16"/>
  <c r="T510" i="16" s="1"/>
  <c r="V510" i="16" s="1"/>
  <c r="H510" i="16"/>
  <c r="L511" i="16"/>
  <c r="J511" i="16"/>
  <c r="T511" i="16" s="1"/>
  <c r="V511" i="16" s="1"/>
  <c r="H511" i="16"/>
  <c r="L519" i="16"/>
  <c r="J519" i="16"/>
  <c r="H519" i="16"/>
  <c r="L520" i="16"/>
  <c r="J520" i="16"/>
  <c r="T520" i="16" s="1"/>
  <c r="V520" i="16" s="1"/>
  <c r="H520" i="16"/>
  <c r="E522" i="16"/>
  <c r="L521" i="16"/>
  <c r="J521" i="16"/>
  <c r="T521" i="16" s="1"/>
  <c r="V521" i="16" s="1"/>
  <c r="H521" i="16"/>
  <c r="L523" i="16"/>
  <c r="J523" i="16"/>
  <c r="T523" i="16" s="1"/>
  <c r="V523" i="16" s="1"/>
  <c r="H523" i="16"/>
  <c r="L524" i="16"/>
  <c r="J524" i="16"/>
  <c r="T524" i="16" s="1"/>
  <c r="V524" i="16" s="1"/>
  <c r="H524" i="16"/>
  <c r="L525" i="16"/>
  <c r="J525" i="16"/>
  <c r="T525" i="16" s="1"/>
  <c r="V525" i="16" s="1"/>
  <c r="H525" i="16"/>
  <c r="L526" i="16"/>
  <c r="J526" i="16"/>
  <c r="T526" i="16" s="1"/>
  <c r="V526" i="16" s="1"/>
  <c r="H526" i="16"/>
  <c r="L527" i="16"/>
  <c r="J527" i="16"/>
  <c r="T527" i="16" s="1"/>
  <c r="V527" i="16" s="1"/>
  <c r="H527" i="16"/>
  <c r="L528" i="16"/>
  <c r="J528" i="16"/>
  <c r="T528" i="16" s="1"/>
  <c r="V528" i="16" s="1"/>
  <c r="H528" i="16"/>
  <c r="L529" i="16"/>
  <c r="J529" i="16"/>
  <c r="T529" i="16" s="1"/>
  <c r="V529" i="16" s="1"/>
  <c r="H529" i="16"/>
  <c r="L530" i="16"/>
  <c r="J530" i="16"/>
  <c r="T530" i="16" s="1"/>
  <c r="V530" i="16" s="1"/>
  <c r="H530" i="16"/>
  <c r="L531" i="16"/>
  <c r="J531" i="16"/>
  <c r="T531" i="16" s="1"/>
  <c r="V531" i="16" s="1"/>
  <c r="H531" i="16"/>
  <c r="L539" i="16"/>
  <c r="J539" i="16"/>
  <c r="H539" i="16"/>
  <c r="L540" i="16"/>
  <c r="J540" i="16"/>
  <c r="T540" i="16" s="1"/>
  <c r="V540" i="16" s="1"/>
  <c r="H540" i="16"/>
  <c r="E542" i="16"/>
  <c r="L541" i="16"/>
  <c r="J541" i="16"/>
  <c r="T541" i="16" s="1"/>
  <c r="V541" i="16" s="1"/>
  <c r="H541" i="16"/>
  <c r="L543" i="16"/>
  <c r="J543" i="16"/>
  <c r="T543" i="16" s="1"/>
  <c r="V543" i="16" s="1"/>
  <c r="H543" i="16"/>
  <c r="L544" i="16"/>
  <c r="J544" i="16"/>
  <c r="T544" i="16" s="1"/>
  <c r="V544" i="16" s="1"/>
  <c r="H544" i="16"/>
  <c r="L545" i="16"/>
  <c r="J545" i="16"/>
  <c r="T545" i="16" s="1"/>
  <c r="V545" i="16" s="1"/>
  <c r="H545" i="16"/>
  <c r="L546" i="16"/>
  <c r="J546" i="16"/>
  <c r="T546" i="16" s="1"/>
  <c r="V546" i="16" s="1"/>
  <c r="H546" i="16"/>
  <c r="L547" i="16"/>
  <c r="J547" i="16"/>
  <c r="T547" i="16" s="1"/>
  <c r="V547" i="16" s="1"/>
  <c r="H547" i="16"/>
  <c r="L548" i="16"/>
  <c r="J548" i="16"/>
  <c r="T548" i="16" s="1"/>
  <c r="V548" i="16" s="1"/>
  <c r="H548" i="16"/>
  <c r="L549" i="16"/>
  <c r="J549" i="16"/>
  <c r="T549" i="16" s="1"/>
  <c r="V549" i="16" s="1"/>
  <c r="H549" i="16"/>
  <c r="L550" i="16"/>
  <c r="J550" i="16"/>
  <c r="T550" i="16" s="1"/>
  <c r="V550" i="16" s="1"/>
  <c r="H550" i="16"/>
  <c r="L551" i="16"/>
  <c r="J551" i="16"/>
  <c r="T551" i="16" s="1"/>
  <c r="V551" i="16" s="1"/>
  <c r="H551" i="16"/>
  <c r="E1145" i="16"/>
  <c r="L217" i="16"/>
  <c r="J217" i="16"/>
  <c r="T217" i="16" s="1"/>
  <c r="H217" i="16"/>
  <c r="L216" i="16"/>
  <c r="J216" i="16"/>
  <c r="T216" i="16" s="1"/>
  <c r="H216" i="16"/>
  <c r="L215" i="16"/>
  <c r="J215" i="16"/>
  <c r="T215" i="16" s="1"/>
  <c r="V215" i="16" s="1"/>
  <c r="H215" i="16"/>
  <c r="L214" i="16"/>
  <c r="J214" i="16"/>
  <c r="T214" i="16" s="1"/>
  <c r="V214" i="16" s="1"/>
  <c r="H214" i="16"/>
  <c r="L213" i="16"/>
  <c r="J213" i="16"/>
  <c r="T213" i="16" s="1"/>
  <c r="V213" i="16" s="1"/>
  <c r="H213" i="16"/>
  <c r="L211" i="16"/>
  <c r="J211" i="16"/>
  <c r="T211" i="16" s="1"/>
  <c r="V211" i="16" s="1"/>
  <c r="H211" i="16"/>
  <c r="L210" i="16"/>
  <c r="J210" i="16"/>
  <c r="T210" i="16" s="1"/>
  <c r="V210" i="16" s="1"/>
  <c r="H210" i="16"/>
  <c r="M547" i="1"/>
  <c r="F547" i="1"/>
  <c r="E547" i="1"/>
  <c r="M546" i="1"/>
  <c r="F546" i="1"/>
  <c r="E546" i="1"/>
  <c r="M545" i="1"/>
  <c r="F545" i="1"/>
  <c r="E545" i="1"/>
  <c r="L1802" i="16"/>
  <c r="J1802" i="16"/>
  <c r="T1802" i="16" s="1"/>
  <c r="V1802" i="16" s="1"/>
  <c r="H1802" i="16"/>
  <c r="H1801" i="16"/>
  <c r="L1799" i="16"/>
  <c r="J1799" i="16"/>
  <c r="T1799" i="16" s="1"/>
  <c r="V1799" i="16" s="1"/>
  <c r="H1799" i="16"/>
  <c r="L1790" i="16"/>
  <c r="J1790" i="16"/>
  <c r="T1790" i="16" s="1"/>
  <c r="V1790" i="16" s="1"/>
  <c r="H1790" i="16"/>
  <c r="H1789" i="16"/>
  <c r="L1787" i="16"/>
  <c r="J1787" i="16"/>
  <c r="T1787" i="16" s="1"/>
  <c r="V1787" i="16" s="1"/>
  <c r="H1787" i="16"/>
  <c r="L1778" i="16"/>
  <c r="J1778" i="16"/>
  <c r="T1778" i="16" s="1"/>
  <c r="V1778" i="16" s="1"/>
  <c r="H1778" i="16"/>
  <c r="H1777" i="16"/>
  <c r="L1775" i="16"/>
  <c r="J1775" i="16"/>
  <c r="T1775" i="16" s="1"/>
  <c r="V1775" i="16" s="1"/>
  <c r="H1775" i="16"/>
  <c r="M542" i="1"/>
  <c r="F542" i="1"/>
  <c r="E542" i="1"/>
  <c r="M541" i="1"/>
  <c r="F541" i="1"/>
  <c r="E541" i="1"/>
  <c r="L1766" i="16"/>
  <c r="J1766" i="16"/>
  <c r="T1766" i="16" s="1"/>
  <c r="V1766" i="16" s="1"/>
  <c r="H1766" i="16"/>
  <c r="H1765" i="16"/>
  <c r="L1763" i="16"/>
  <c r="J1763" i="16"/>
  <c r="T1763" i="16" s="1"/>
  <c r="V1763" i="16" s="1"/>
  <c r="H1763" i="16"/>
  <c r="L1752" i="16"/>
  <c r="J1752" i="16"/>
  <c r="T1752" i="16" s="1"/>
  <c r="V1752" i="16" s="1"/>
  <c r="H1752" i="16"/>
  <c r="L1754" i="16"/>
  <c r="J1754" i="16"/>
  <c r="T1754" i="16" s="1"/>
  <c r="V1754" i="16" s="1"/>
  <c r="H1754" i="16"/>
  <c r="H1753" i="16"/>
  <c r="L1751" i="16"/>
  <c r="L1749" i="16" s="1"/>
  <c r="J1751" i="16"/>
  <c r="T1751" i="16" s="1"/>
  <c r="V1751" i="16" s="1"/>
  <c r="H1751" i="16"/>
  <c r="M540" i="1"/>
  <c r="F540" i="1"/>
  <c r="E540" i="1"/>
  <c r="H1739" i="16"/>
  <c r="H1740" i="16"/>
  <c r="L1739" i="16"/>
  <c r="J1739" i="16"/>
  <c r="T1739" i="16" s="1"/>
  <c r="V1739" i="16" s="1"/>
  <c r="M550" i="1"/>
  <c r="F550" i="1"/>
  <c r="E550" i="1"/>
  <c r="L1811" i="16"/>
  <c r="J1811" i="16"/>
  <c r="H1811" i="16"/>
  <c r="M533" i="1"/>
  <c r="F533" i="1"/>
  <c r="E533" i="1"/>
  <c r="A533" i="1"/>
  <c r="H1725" i="16"/>
  <c r="J1725" i="16"/>
  <c r="T1725" i="16" s="1"/>
  <c r="V1725" i="16" s="1"/>
  <c r="L1725" i="16"/>
  <c r="L1724" i="16"/>
  <c r="J1724" i="16"/>
  <c r="T1724" i="16" s="1"/>
  <c r="V1724" i="16" s="1"/>
  <c r="H1724" i="16"/>
  <c r="L1723" i="16"/>
  <c r="L1721" i="16" s="1"/>
  <c r="J1723" i="16"/>
  <c r="H1723" i="16"/>
  <c r="T1811" i="16" l="1"/>
  <c r="V1811" i="16" s="1"/>
  <c r="J1809" i="16"/>
  <c r="H1749" i="16"/>
  <c r="H1890" i="16"/>
  <c r="T1893" i="16"/>
  <c r="V1893" i="16" s="1"/>
  <c r="J1890" i="16"/>
  <c r="J1749" i="16"/>
  <c r="H1797" i="16"/>
  <c r="J1797" i="16"/>
  <c r="L1797" i="16"/>
  <c r="H1721" i="16"/>
  <c r="T1723" i="16"/>
  <c r="V1723" i="16" s="1"/>
  <c r="J1721" i="16"/>
  <c r="H1145" i="16"/>
  <c r="J1145" i="16"/>
  <c r="L1145" i="16"/>
  <c r="H869" i="16"/>
  <c r="T872" i="16"/>
  <c r="V872" i="16" s="1"/>
  <c r="J869" i="16"/>
  <c r="L869" i="16"/>
  <c r="H851" i="16"/>
  <c r="T854" i="16"/>
  <c r="V854" i="16" s="1"/>
  <c r="J851" i="16"/>
  <c r="L851" i="16"/>
  <c r="H833" i="16"/>
  <c r="T836" i="16"/>
  <c r="V836" i="16" s="1"/>
  <c r="J833" i="16"/>
  <c r="L833" i="16"/>
  <c r="T539" i="16"/>
  <c r="V539" i="16" s="1"/>
  <c r="T519" i="16"/>
  <c r="V519" i="16" s="1"/>
  <c r="T499" i="16"/>
  <c r="V499" i="16" s="1"/>
  <c r="L542" i="16"/>
  <c r="L536" i="16" s="1"/>
  <c r="J542" i="16"/>
  <c r="H542" i="16"/>
  <c r="L522" i="16"/>
  <c r="L516" i="16" s="1"/>
  <c r="J522" i="16"/>
  <c r="H522" i="16"/>
  <c r="L502" i="16"/>
  <c r="L496" i="16" s="1"/>
  <c r="J502" i="16"/>
  <c r="H502" i="16"/>
  <c r="L212" i="16"/>
  <c r="J212" i="16"/>
  <c r="T212" i="16" s="1"/>
  <c r="V212" i="16" s="1"/>
  <c r="H212" i="16"/>
  <c r="V216" i="16"/>
  <c r="V217" i="16"/>
  <c r="A532" i="1"/>
  <c r="A534" i="1"/>
  <c r="T1145" i="16" l="1"/>
  <c r="V1145" i="16" s="1"/>
  <c r="H496" i="16"/>
  <c r="T502" i="16"/>
  <c r="V502" i="16" s="1"/>
  <c r="J496" i="16"/>
  <c r="H516" i="16"/>
  <c r="T522" i="16"/>
  <c r="V522" i="16" s="1"/>
  <c r="J516" i="16"/>
  <c r="H536" i="16"/>
  <c r="T542" i="16"/>
  <c r="V542" i="16" s="1"/>
  <c r="J536" i="16"/>
  <c r="M509" i="1" l="1"/>
  <c r="F509" i="1"/>
  <c r="E509" i="1"/>
  <c r="L1682" i="16"/>
  <c r="J1682" i="16"/>
  <c r="T1682" i="16" s="1"/>
  <c r="V1682" i="16" s="1"/>
  <c r="H1682" i="16"/>
  <c r="L1681" i="16"/>
  <c r="J1681" i="16"/>
  <c r="T1681" i="16" s="1"/>
  <c r="V1681" i="16" s="1"/>
  <c r="H1681" i="16"/>
  <c r="L1680" i="16"/>
  <c r="J1680" i="16"/>
  <c r="T1680" i="16" s="1"/>
  <c r="V1680" i="16" s="1"/>
  <c r="H1680" i="16"/>
  <c r="L1679" i="16"/>
  <c r="J1679" i="16"/>
  <c r="T1679" i="16" s="1"/>
  <c r="V1679" i="16" s="1"/>
  <c r="H1679" i="16"/>
  <c r="L1678" i="16"/>
  <c r="J1678" i="16"/>
  <c r="T1678" i="16" s="1"/>
  <c r="V1678" i="16" s="1"/>
  <c r="H1678" i="16"/>
  <c r="L1677" i="16"/>
  <c r="J1677" i="16"/>
  <c r="T1677" i="16" s="1"/>
  <c r="V1677" i="16" s="1"/>
  <c r="H1677" i="16"/>
  <c r="L1676" i="16"/>
  <c r="J1676" i="16"/>
  <c r="T1676" i="16" s="1"/>
  <c r="V1676" i="16" s="1"/>
  <c r="H1676" i="16"/>
  <c r="L1675" i="16"/>
  <c r="J1675" i="16"/>
  <c r="T1675" i="16" s="1"/>
  <c r="V1675" i="16" s="1"/>
  <c r="H1675" i="16"/>
  <c r="L1674" i="16"/>
  <c r="J1674" i="16"/>
  <c r="T1674" i="16" s="1"/>
  <c r="V1674" i="16" s="1"/>
  <c r="H1674" i="16"/>
  <c r="L1673" i="16"/>
  <c r="J1673" i="16"/>
  <c r="T1673" i="16" s="1"/>
  <c r="V1673" i="16" s="1"/>
  <c r="H1673" i="16"/>
  <c r="L1672" i="16"/>
  <c r="J1672" i="16"/>
  <c r="T1672" i="16" s="1"/>
  <c r="V1672" i="16" s="1"/>
  <c r="H1672" i="16"/>
  <c r="L1671" i="16"/>
  <c r="J1671" i="16"/>
  <c r="T1671" i="16" s="1"/>
  <c r="V1671" i="16" s="1"/>
  <c r="H1671" i="16"/>
  <c r="L1670" i="16"/>
  <c r="J1670" i="16"/>
  <c r="T1670" i="16" s="1"/>
  <c r="V1670" i="16" s="1"/>
  <c r="H1670" i="16"/>
  <c r="L1667" i="16"/>
  <c r="U511" i="1"/>
  <c r="A511" i="1"/>
  <c r="U508" i="1"/>
  <c r="M505" i="1"/>
  <c r="F505" i="1"/>
  <c r="E505" i="1"/>
  <c r="A504" i="1"/>
  <c r="A507" i="1"/>
  <c r="L1683" i="16"/>
  <c r="J1683" i="16"/>
  <c r="H1683" i="16"/>
  <c r="L1658" i="16"/>
  <c r="J1658" i="16"/>
  <c r="T1658" i="16" s="1"/>
  <c r="V1658" i="16" s="1"/>
  <c r="H1658" i="16"/>
  <c r="L1657" i="16"/>
  <c r="J1657" i="16"/>
  <c r="T1657" i="16" s="1"/>
  <c r="V1657" i="16" s="1"/>
  <c r="H1657" i="16"/>
  <c r="L1656" i="16"/>
  <c r="J1656" i="16"/>
  <c r="T1656" i="16" s="1"/>
  <c r="V1656" i="16" s="1"/>
  <c r="H1656" i="16"/>
  <c r="L1655" i="16"/>
  <c r="J1655" i="16"/>
  <c r="T1655" i="16" s="1"/>
  <c r="V1655" i="16" s="1"/>
  <c r="H1655" i="16"/>
  <c r="L1654" i="16"/>
  <c r="J1654" i="16"/>
  <c r="T1654" i="16" s="1"/>
  <c r="V1654" i="16" s="1"/>
  <c r="H1654" i="16"/>
  <c r="M518" i="1"/>
  <c r="M519" i="1"/>
  <c r="M517" i="1"/>
  <c r="F518" i="1"/>
  <c r="F519" i="1"/>
  <c r="F517" i="1"/>
  <c r="E518" i="1"/>
  <c r="E519" i="1"/>
  <c r="E517" i="1"/>
  <c r="A519" i="1"/>
  <c r="H1707" i="16"/>
  <c r="J1707" i="16"/>
  <c r="T1707" i="16" s="1"/>
  <c r="V1707" i="16" s="1"/>
  <c r="L1707" i="16"/>
  <c r="L1706" i="16"/>
  <c r="J1706" i="16"/>
  <c r="T1706" i="16" s="1"/>
  <c r="V1706" i="16" s="1"/>
  <c r="H1706" i="16"/>
  <c r="L1705" i="16"/>
  <c r="J1705" i="16"/>
  <c r="T1705" i="16" s="1"/>
  <c r="V1705" i="16" s="1"/>
  <c r="H1705" i="16"/>
  <c r="E1350" i="16"/>
  <c r="E1349" i="16"/>
  <c r="E1348" i="16"/>
  <c r="E1347" i="16"/>
  <c r="E1340" i="16"/>
  <c r="L1341" i="16"/>
  <c r="J1341" i="16"/>
  <c r="T1341" i="16" s="1"/>
  <c r="V1341" i="16" s="1"/>
  <c r="H1341" i="16"/>
  <c r="L1340" i="16"/>
  <c r="J1340" i="16"/>
  <c r="T1340" i="16" s="1"/>
  <c r="V1340" i="16" s="1"/>
  <c r="H1340" i="16"/>
  <c r="L1339" i="16"/>
  <c r="J1339" i="16"/>
  <c r="H1339" i="16"/>
  <c r="E394" i="1"/>
  <c r="H1667" i="16" l="1"/>
  <c r="J1667" i="16"/>
  <c r="H1337" i="16"/>
  <c r="T1339" i="16"/>
  <c r="V1339" i="16" s="1"/>
  <c r="J1337" i="16"/>
  <c r="L1337" i="16"/>
  <c r="E929" i="16"/>
  <c r="E913" i="16"/>
  <c r="E897" i="16"/>
  <c r="E827" i="16"/>
  <c r="E809" i="16"/>
  <c r="E791" i="16"/>
  <c r="E773" i="16"/>
  <c r="E755" i="16"/>
  <c r="E737" i="16"/>
  <c r="E719" i="16"/>
  <c r="E701" i="16"/>
  <c r="E683" i="16"/>
  <c r="E925" i="16"/>
  <c r="E924" i="16"/>
  <c r="E923" i="16"/>
  <c r="E909" i="16"/>
  <c r="E908" i="16"/>
  <c r="E907" i="16"/>
  <c r="E893" i="16"/>
  <c r="E892" i="16"/>
  <c r="E891" i="16"/>
  <c r="E821" i="16"/>
  <c r="E820" i="16"/>
  <c r="E819" i="16"/>
  <c r="E803" i="16"/>
  <c r="E802" i="16"/>
  <c r="E801" i="16"/>
  <c r="E785" i="16"/>
  <c r="E784" i="16"/>
  <c r="E783" i="16"/>
  <c r="E767" i="16"/>
  <c r="E766" i="16"/>
  <c r="E765" i="16"/>
  <c r="E749" i="16"/>
  <c r="E748" i="16"/>
  <c r="E747" i="16"/>
  <c r="E731" i="16"/>
  <c r="E730" i="16"/>
  <c r="E729" i="16"/>
  <c r="E713" i="16"/>
  <c r="E712" i="16"/>
  <c r="E711" i="16"/>
  <c r="E695" i="16"/>
  <c r="E694" i="16"/>
  <c r="E693" i="16"/>
  <c r="E696" i="16"/>
  <c r="H696" i="16"/>
  <c r="J696" i="16"/>
  <c r="T696" i="16" s="1"/>
  <c r="V696" i="16" s="1"/>
  <c r="L696" i="16"/>
  <c r="E698" i="16"/>
  <c r="H698" i="16"/>
  <c r="J698" i="16"/>
  <c r="T698" i="16" s="1"/>
  <c r="V698" i="16" s="1"/>
  <c r="L698" i="16"/>
  <c r="E677" i="16"/>
  <c r="E676" i="16"/>
  <c r="E675" i="16"/>
  <c r="M212" i="1"/>
  <c r="M213" i="1"/>
  <c r="M214" i="1"/>
  <c r="F214" i="1"/>
  <c r="F213" i="1"/>
  <c r="F212" i="1"/>
  <c r="M204" i="1"/>
  <c r="F204" i="1"/>
  <c r="F203" i="1"/>
  <c r="F202" i="1"/>
  <c r="M203" i="1"/>
  <c r="M202" i="1"/>
  <c r="M199" i="1"/>
  <c r="M198" i="1"/>
  <c r="M197" i="1"/>
  <c r="F199" i="1"/>
  <c r="F198" i="1"/>
  <c r="F197" i="1"/>
  <c r="M194" i="1"/>
  <c r="M193" i="1"/>
  <c r="M192" i="1"/>
  <c r="F194" i="1"/>
  <c r="F193" i="1"/>
  <c r="F192" i="1"/>
  <c r="E214" i="1"/>
  <c r="E213" i="1"/>
  <c r="E212" i="1"/>
  <c r="E204" i="1"/>
  <c r="E203" i="1"/>
  <c r="E202" i="1"/>
  <c r="E199" i="1"/>
  <c r="E198" i="1"/>
  <c r="E197" i="1"/>
  <c r="E194" i="1"/>
  <c r="E193" i="1"/>
  <c r="E192" i="1"/>
  <c r="L931" i="16"/>
  <c r="J931" i="16"/>
  <c r="T931" i="16" s="1"/>
  <c r="V931" i="16" s="1"/>
  <c r="H931" i="16"/>
  <c r="E930" i="16"/>
  <c r="E928" i="16"/>
  <c r="E926" i="16"/>
  <c r="E922" i="16"/>
  <c r="L921" i="16"/>
  <c r="J921" i="16"/>
  <c r="H921" i="16"/>
  <c r="L915" i="16"/>
  <c r="J915" i="16"/>
  <c r="T915" i="16" s="1"/>
  <c r="V915" i="16" s="1"/>
  <c r="H915" i="16"/>
  <c r="E914" i="16"/>
  <c r="E912" i="16"/>
  <c r="E910" i="16"/>
  <c r="E906" i="16"/>
  <c r="L905" i="16"/>
  <c r="J905" i="16"/>
  <c r="H905" i="16"/>
  <c r="L899" i="16"/>
  <c r="J899" i="16"/>
  <c r="T899" i="16" s="1"/>
  <c r="V899" i="16" s="1"/>
  <c r="H899" i="16"/>
  <c r="E898" i="16"/>
  <c r="E896" i="16"/>
  <c r="E894" i="16"/>
  <c r="E890" i="16"/>
  <c r="L889" i="16"/>
  <c r="J889" i="16"/>
  <c r="H889" i="16"/>
  <c r="L829" i="16"/>
  <c r="J829" i="16"/>
  <c r="T829" i="16" s="1"/>
  <c r="V829" i="16" s="1"/>
  <c r="H829" i="16"/>
  <c r="E828" i="16"/>
  <c r="E826" i="16"/>
  <c r="E825" i="16"/>
  <c r="E824" i="16"/>
  <c r="E822" i="16"/>
  <c r="E818" i="16"/>
  <c r="L817" i="16"/>
  <c r="J817" i="16"/>
  <c r="H817" i="16"/>
  <c r="L811" i="16"/>
  <c r="J811" i="16"/>
  <c r="T811" i="16" s="1"/>
  <c r="V811" i="16" s="1"/>
  <c r="H811" i="16"/>
  <c r="E810" i="16"/>
  <c r="E808" i="16"/>
  <c r="E807" i="16"/>
  <c r="E806" i="16"/>
  <c r="E804" i="16"/>
  <c r="E800" i="16"/>
  <c r="L799" i="16"/>
  <c r="J799" i="16"/>
  <c r="H799" i="16"/>
  <c r="L793" i="16"/>
  <c r="J793" i="16"/>
  <c r="T793" i="16" s="1"/>
  <c r="V793" i="16" s="1"/>
  <c r="H793" i="16"/>
  <c r="E792" i="16"/>
  <c r="E790" i="16"/>
  <c r="E789" i="16"/>
  <c r="E788" i="16"/>
  <c r="E786" i="16"/>
  <c r="E782" i="16"/>
  <c r="L781" i="16"/>
  <c r="J781" i="16"/>
  <c r="H781" i="16"/>
  <c r="L775" i="16"/>
  <c r="J775" i="16"/>
  <c r="T775" i="16" s="1"/>
  <c r="V775" i="16" s="1"/>
  <c r="H775" i="16"/>
  <c r="E774" i="16"/>
  <c r="E772" i="16"/>
  <c r="E771" i="16"/>
  <c r="E770" i="16"/>
  <c r="E768" i="16"/>
  <c r="E764" i="16"/>
  <c r="L763" i="16"/>
  <c r="J763" i="16"/>
  <c r="H763" i="16"/>
  <c r="L757" i="16"/>
  <c r="J757" i="16"/>
  <c r="T757" i="16" s="1"/>
  <c r="V757" i="16" s="1"/>
  <c r="H757" i="16"/>
  <c r="E756" i="16"/>
  <c r="E754" i="16"/>
  <c r="E753" i="16"/>
  <c r="E752" i="16"/>
  <c r="E750" i="16"/>
  <c r="E746" i="16"/>
  <c r="L745" i="16"/>
  <c r="J745" i="16"/>
  <c r="H745" i="16"/>
  <c r="L739" i="16"/>
  <c r="J739" i="16"/>
  <c r="T739" i="16" s="1"/>
  <c r="V739" i="16" s="1"/>
  <c r="H739" i="16"/>
  <c r="E738" i="16"/>
  <c r="E736" i="16"/>
  <c r="E735" i="16"/>
  <c r="E734" i="16"/>
  <c r="E732" i="16"/>
  <c r="E728" i="16"/>
  <c r="L727" i="16"/>
  <c r="J727" i="16"/>
  <c r="T727" i="16" s="1"/>
  <c r="V727" i="16" s="1"/>
  <c r="H727" i="16"/>
  <c r="L721" i="16"/>
  <c r="J721" i="16"/>
  <c r="T721" i="16" s="1"/>
  <c r="V721" i="16" s="1"/>
  <c r="H721" i="16"/>
  <c r="E720" i="16"/>
  <c r="E718" i="16"/>
  <c r="E717" i="16"/>
  <c r="E716" i="16"/>
  <c r="E714" i="16"/>
  <c r="E710" i="16"/>
  <c r="L709" i="16"/>
  <c r="J709" i="16"/>
  <c r="H709" i="16"/>
  <c r="L703" i="16"/>
  <c r="J703" i="16"/>
  <c r="T703" i="16" s="1"/>
  <c r="V703" i="16" s="1"/>
  <c r="H703" i="16"/>
  <c r="E702" i="16"/>
  <c r="E700" i="16"/>
  <c r="E699" i="16"/>
  <c r="E692" i="16"/>
  <c r="L691" i="16"/>
  <c r="J691" i="16"/>
  <c r="H691" i="16"/>
  <c r="L685" i="16"/>
  <c r="J685" i="16"/>
  <c r="T685" i="16" s="1"/>
  <c r="V685" i="16" s="1"/>
  <c r="H685" i="16"/>
  <c r="E684" i="16"/>
  <c r="E682" i="16"/>
  <c r="E681" i="16"/>
  <c r="E680" i="16"/>
  <c r="E678" i="16"/>
  <c r="E674" i="16"/>
  <c r="L673" i="16"/>
  <c r="J673" i="16"/>
  <c r="H673" i="16"/>
  <c r="E657" i="16"/>
  <c r="E639" i="16"/>
  <c r="E621" i="16"/>
  <c r="E623" i="16"/>
  <c r="E622" i="16"/>
  <c r="E641" i="16"/>
  <c r="E640" i="16"/>
  <c r="E658" i="16"/>
  <c r="E659" i="16"/>
  <c r="L667" i="16"/>
  <c r="J667" i="16"/>
  <c r="T667" i="16" s="1"/>
  <c r="V667" i="16" s="1"/>
  <c r="H667" i="16"/>
  <c r="E666" i="16"/>
  <c r="E665" i="16"/>
  <c r="E664" i="16"/>
  <c r="E663" i="16"/>
  <c r="E662" i="16"/>
  <c r="E660" i="16"/>
  <c r="E656" i="16"/>
  <c r="L655" i="16"/>
  <c r="J655" i="16"/>
  <c r="H655" i="16"/>
  <c r="L649" i="16"/>
  <c r="J649" i="16"/>
  <c r="T649" i="16" s="1"/>
  <c r="V649" i="16" s="1"/>
  <c r="H649" i="16"/>
  <c r="E648" i="16"/>
  <c r="E647" i="16"/>
  <c r="E646" i="16"/>
  <c r="E645" i="16"/>
  <c r="E644" i="16"/>
  <c r="E642" i="16"/>
  <c r="E638" i="16"/>
  <c r="L637" i="16"/>
  <c r="J637" i="16"/>
  <c r="H637" i="16"/>
  <c r="E629" i="16"/>
  <c r="E630" i="16"/>
  <c r="E628" i="16"/>
  <c r="E627" i="16"/>
  <c r="E626" i="16"/>
  <c r="E624" i="16"/>
  <c r="L631" i="16"/>
  <c r="J631" i="16"/>
  <c r="T631" i="16" s="1"/>
  <c r="V631" i="16" s="1"/>
  <c r="H631" i="16"/>
  <c r="E620" i="16"/>
  <c r="L619" i="16"/>
  <c r="J619" i="16"/>
  <c r="H619" i="16"/>
  <c r="M180" i="1"/>
  <c r="M181" i="1"/>
  <c r="F181" i="1"/>
  <c r="F180" i="1"/>
  <c r="M179" i="1"/>
  <c r="F179" i="1"/>
  <c r="E181" i="1"/>
  <c r="E180" i="1"/>
  <c r="E179" i="1"/>
  <c r="L597" i="16"/>
  <c r="J597" i="16"/>
  <c r="T597" i="16" s="1"/>
  <c r="V597" i="16" s="1"/>
  <c r="H597" i="16"/>
  <c r="E596" i="16"/>
  <c r="E595" i="16"/>
  <c r="E594" i="16"/>
  <c r="E593" i="16"/>
  <c r="E591" i="16"/>
  <c r="E590" i="16"/>
  <c r="E589" i="16"/>
  <c r="L588" i="16"/>
  <c r="J588" i="16"/>
  <c r="H588" i="16"/>
  <c r="L582" i="16"/>
  <c r="J582" i="16"/>
  <c r="T582" i="16" s="1"/>
  <c r="V582" i="16" s="1"/>
  <c r="H582" i="16"/>
  <c r="E581" i="16"/>
  <c r="E580" i="16"/>
  <c r="E579" i="16"/>
  <c r="E578" i="16"/>
  <c r="E576" i="16"/>
  <c r="E575" i="16"/>
  <c r="E574" i="16"/>
  <c r="L573" i="16"/>
  <c r="J573" i="16"/>
  <c r="H573" i="16"/>
  <c r="L567" i="16"/>
  <c r="J567" i="16"/>
  <c r="T567" i="16" s="1"/>
  <c r="V567" i="16" s="1"/>
  <c r="H567" i="16"/>
  <c r="E566" i="16"/>
  <c r="E565" i="16"/>
  <c r="E564" i="16"/>
  <c r="E563" i="16"/>
  <c r="E561" i="16"/>
  <c r="E560" i="16"/>
  <c r="E559" i="16"/>
  <c r="L558" i="16"/>
  <c r="J558" i="16"/>
  <c r="H558" i="16"/>
  <c r="M171" i="1"/>
  <c r="F171" i="1"/>
  <c r="M170" i="1"/>
  <c r="F170" i="1"/>
  <c r="M169" i="1"/>
  <c r="F169" i="1"/>
  <c r="E171" i="1"/>
  <c r="E170" i="1"/>
  <c r="E169" i="1"/>
  <c r="L492" i="16"/>
  <c r="J492" i="16"/>
  <c r="T492" i="16" s="1"/>
  <c r="V492" i="16" s="1"/>
  <c r="H492" i="16"/>
  <c r="E491" i="16"/>
  <c r="E490" i="16"/>
  <c r="E489" i="16"/>
  <c r="E488" i="16"/>
  <c r="E487" i="16"/>
  <c r="E486" i="16"/>
  <c r="E485" i="16"/>
  <c r="E484" i="16"/>
  <c r="E483" i="16"/>
  <c r="E481" i="16"/>
  <c r="E480" i="16"/>
  <c r="E479" i="16"/>
  <c r="L478" i="16"/>
  <c r="J478" i="16"/>
  <c r="H478" i="16"/>
  <c r="L472" i="16"/>
  <c r="J472" i="16"/>
  <c r="T472" i="16" s="1"/>
  <c r="V472" i="16" s="1"/>
  <c r="H472" i="16"/>
  <c r="E471" i="16"/>
  <c r="E470" i="16"/>
  <c r="E469" i="16"/>
  <c r="E468" i="16"/>
  <c r="E467" i="16"/>
  <c r="E466" i="16"/>
  <c r="E465" i="16"/>
  <c r="E464" i="16"/>
  <c r="E463" i="16"/>
  <c r="E461" i="16"/>
  <c r="E460" i="16"/>
  <c r="E459" i="16"/>
  <c r="L458" i="16"/>
  <c r="J458" i="16"/>
  <c r="H458" i="16"/>
  <c r="L452" i="16"/>
  <c r="J452" i="16"/>
  <c r="T452" i="16" s="1"/>
  <c r="V452" i="16" s="1"/>
  <c r="H452" i="16"/>
  <c r="E451" i="16"/>
  <c r="E450" i="16"/>
  <c r="E449" i="16"/>
  <c r="E448" i="16"/>
  <c r="E447" i="16"/>
  <c r="E446" i="16"/>
  <c r="E445" i="16"/>
  <c r="E444" i="16"/>
  <c r="E443" i="16"/>
  <c r="E441" i="16"/>
  <c r="E440" i="16"/>
  <c r="E439" i="16"/>
  <c r="L438" i="16"/>
  <c r="J438" i="16"/>
  <c r="H438" i="16"/>
  <c r="M166" i="1"/>
  <c r="F166" i="1"/>
  <c r="E166" i="1"/>
  <c r="E400" i="16"/>
  <c r="E420" i="16"/>
  <c r="L432" i="16"/>
  <c r="J432" i="16"/>
  <c r="T432" i="16" s="1"/>
  <c r="V432" i="16" s="1"/>
  <c r="H432" i="16"/>
  <c r="E431" i="16"/>
  <c r="E430" i="16"/>
  <c r="E429" i="16"/>
  <c r="E428" i="16"/>
  <c r="E427" i="16"/>
  <c r="E426" i="16"/>
  <c r="E425" i="16"/>
  <c r="E424" i="16"/>
  <c r="E423" i="16"/>
  <c r="E421" i="16"/>
  <c r="E422" i="16" s="1"/>
  <c r="E419" i="16"/>
  <c r="L418" i="16"/>
  <c r="J418" i="16"/>
  <c r="H418" i="16"/>
  <c r="L412" i="16"/>
  <c r="J412" i="16"/>
  <c r="T412" i="16" s="1"/>
  <c r="V412" i="16" s="1"/>
  <c r="H412" i="16"/>
  <c r="E411" i="16"/>
  <c r="E410" i="16"/>
  <c r="E409" i="16"/>
  <c r="E408" i="16"/>
  <c r="E407" i="16"/>
  <c r="E406" i="16"/>
  <c r="E405" i="16"/>
  <c r="E404" i="16"/>
  <c r="E403" i="16"/>
  <c r="E401" i="16"/>
  <c r="E402" i="16" s="1"/>
  <c r="E399" i="16"/>
  <c r="L398" i="16"/>
  <c r="J398" i="16"/>
  <c r="H398" i="16"/>
  <c r="L392" i="16"/>
  <c r="J392" i="16"/>
  <c r="T392" i="16" s="1"/>
  <c r="V392" i="16" s="1"/>
  <c r="H392" i="16"/>
  <c r="E391" i="16"/>
  <c r="E390" i="16"/>
  <c r="E389" i="16"/>
  <c r="E388" i="16"/>
  <c r="E387" i="16"/>
  <c r="E386" i="16"/>
  <c r="E385" i="16"/>
  <c r="E384" i="16"/>
  <c r="E383" i="16"/>
  <c r="E381" i="16"/>
  <c r="E380" i="16"/>
  <c r="E379" i="16"/>
  <c r="L378" i="16"/>
  <c r="J378" i="16"/>
  <c r="H378" i="16"/>
  <c r="M161" i="1"/>
  <c r="M160" i="1"/>
  <c r="F161" i="1"/>
  <c r="F160" i="1"/>
  <c r="E161" i="1"/>
  <c r="E160" i="1"/>
  <c r="L372" i="16"/>
  <c r="J372" i="16"/>
  <c r="T372" i="16" s="1"/>
  <c r="V372" i="16" s="1"/>
  <c r="H372" i="16"/>
  <c r="E371" i="16"/>
  <c r="E370" i="16"/>
  <c r="E369" i="16"/>
  <c r="E368" i="16"/>
  <c r="E367" i="16"/>
  <c r="E366" i="16"/>
  <c r="E365" i="16"/>
  <c r="E364" i="16"/>
  <c r="E363" i="16"/>
  <c r="E361" i="16"/>
  <c r="E360" i="16"/>
  <c r="E359" i="16"/>
  <c r="L358" i="16"/>
  <c r="J358" i="16"/>
  <c r="H358" i="16"/>
  <c r="L352" i="16"/>
  <c r="J352" i="16"/>
  <c r="T352" i="16" s="1"/>
  <c r="V352" i="16" s="1"/>
  <c r="H352" i="16"/>
  <c r="E351" i="16"/>
  <c r="E350" i="16"/>
  <c r="E349" i="16"/>
  <c r="E348" i="16"/>
  <c r="E347" i="16"/>
  <c r="E346" i="16"/>
  <c r="E345" i="16"/>
  <c r="E344" i="16"/>
  <c r="E343" i="16"/>
  <c r="E341" i="16"/>
  <c r="E340" i="16"/>
  <c r="E339" i="16"/>
  <c r="L338" i="16"/>
  <c r="J338" i="16"/>
  <c r="H338" i="16"/>
  <c r="E331" i="16"/>
  <c r="E330" i="16"/>
  <c r="E329" i="16"/>
  <c r="E328" i="16"/>
  <c r="E327" i="16"/>
  <c r="E326" i="16"/>
  <c r="E325" i="16"/>
  <c r="E324" i="16"/>
  <c r="E323" i="16"/>
  <c r="E321" i="16"/>
  <c r="E320" i="16"/>
  <c r="E319" i="16"/>
  <c r="L332" i="16"/>
  <c r="J332" i="16"/>
  <c r="T332" i="16" s="1"/>
  <c r="V332" i="16" s="1"/>
  <c r="H332" i="16"/>
  <c r="L318" i="16"/>
  <c r="J318" i="16"/>
  <c r="H318" i="16"/>
  <c r="M156" i="1"/>
  <c r="E156" i="1"/>
  <c r="F156" i="1"/>
  <c r="T745" i="16" l="1"/>
  <c r="V745" i="16" s="1"/>
  <c r="T763" i="16"/>
  <c r="V763" i="16" s="1"/>
  <c r="T781" i="16"/>
  <c r="V781" i="16" s="1"/>
  <c r="T799" i="16"/>
  <c r="V799" i="16" s="1"/>
  <c r="T817" i="16"/>
  <c r="V817" i="16" s="1"/>
  <c r="T889" i="16"/>
  <c r="V889" i="16" s="1"/>
  <c r="T905" i="16"/>
  <c r="V905" i="16" s="1"/>
  <c r="T921" i="16"/>
  <c r="V921" i="16" s="1"/>
  <c r="T318" i="16"/>
  <c r="V318" i="16" s="1"/>
  <c r="T338" i="16"/>
  <c r="V338" i="16" s="1"/>
  <c r="T358" i="16"/>
  <c r="V358" i="16" s="1"/>
  <c r="T378" i="16"/>
  <c r="V378" i="16" s="1"/>
  <c r="T398" i="16"/>
  <c r="V398" i="16" s="1"/>
  <c r="T418" i="16"/>
  <c r="V418" i="16" s="1"/>
  <c r="T438" i="16"/>
  <c r="V438" i="16" s="1"/>
  <c r="T458" i="16"/>
  <c r="V458" i="16" s="1"/>
  <c r="T478" i="16"/>
  <c r="V478" i="16" s="1"/>
  <c r="T558" i="16"/>
  <c r="V558" i="16" s="1"/>
  <c r="T573" i="16"/>
  <c r="V573" i="16" s="1"/>
  <c r="T588" i="16"/>
  <c r="V588" i="16" s="1"/>
  <c r="T619" i="16"/>
  <c r="V619" i="16" s="1"/>
  <c r="T637" i="16"/>
  <c r="V637" i="16" s="1"/>
  <c r="T655" i="16"/>
  <c r="V655" i="16" s="1"/>
  <c r="T673" i="16"/>
  <c r="V673" i="16" s="1"/>
  <c r="T691" i="16"/>
  <c r="V691" i="16" s="1"/>
  <c r="T709" i="16"/>
  <c r="V709" i="16" s="1"/>
  <c r="L929" i="16"/>
  <c r="J929" i="16"/>
  <c r="T929" i="16" s="1"/>
  <c r="V929" i="16" s="1"/>
  <c r="H929" i="16"/>
  <c r="L913" i="16"/>
  <c r="J913" i="16"/>
  <c r="T913" i="16" s="1"/>
  <c r="V913" i="16" s="1"/>
  <c r="H913" i="16"/>
  <c r="L897" i="16"/>
  <c r="J897" i="16"/>
  <c r="T897" i="16" s="1"/>
  <c r="V897" i="16" s="1"/>
  <c r="H897" i="16"/>
  <c r="L827" i="16"/>
  <c r="J827" i="16"/>
  <c r="T827" i="16" s="1"/>
  <c r="V827" i="16" s="1"/>
  <c r="H827" i="16"/>
  <c r="L809" i="16"/>
  <c r="J809" i="16"/>
  <c r="T809" i="16" s="1"/>
  <c r="V809" i="16" s="1"/>
  <c r="H809" i="16"/>
  <c r="L791" i="16"/>
  <c r="J791" i="16"/>
  <c r="T791" i="16" s="1"/>
  <c r="V791" i="16" s="1"/>
  <c r="H791" i="16"/>
  <c r="L773" i="16"/>
  <c r="J773" i="16"/>
  <c r="T773" i="16" s="1"/>
  <c r="V773" i="16" s="1"/>
  <c r="H773" i="16"/>
  <c r="L755" i="16"/>
  <c r="J755" i="16"/>
  <c r="T755" i="16" s="1"/>
  <c r="V755" i="16" s="1"/>
  <c r="H755" i="16"/>
  <c r="L737" i="16"/>
  <c r="J737" i="16"/>
  <c r="T737" i="16" s="1"/>
  <c r="V737" i="16" s="1"/>
  <c r="H737" i="16"/>
  <c r="L719" i="16"/>
  <c r="J719" i="16"/>
  <c r="T719" i="16" s="1"/>
  <c r="V719" i="16" s="1"/>
  <c r="H719" i="16"/>
  <c r="L701" i="16"/>
  <c r="J701" i="16"/>
  <c r="T701" i="16" s="1"/>
  <c r="V701" i="16" s="1"/>
  <c r="H701" i="16"/>
  <c r="L683" i="16"/>
  <c r="J683" i="16"/>
  <c r="T683" i="16" s="1"/>
  <c r="V683" i="16" s="1"/>
  <c r="H683" i="16"/>
  <c r="L923" i="16"/>
  <c r="J923" i="16"/>
  <c r="T923" i="16" s="1"/>
  <c r="V923" i="16" s="1"/>
  <c r="H923" i="16"/>
  <c r="L924" i="16"/>
  <c r="J924" i="16"/>
  <c r="T924" i="16" s="1"/>
  <c r="V924" i="16" s="1"/>
  <c r="H924" i="16"/>
  <c r="L925" i="16"/>
  <c r="J925" i="16"/>
  <c r="T925" i="16" s="1"/>
  <c r="V925" i="16" s="1"/>
  <c r="H925" i="16"/>
  <c r="L907" i="16"/>
  <c r="J907" i="16"/>
  <c r="T907" i="16" s="1"/>
  <c r="V907" i="16" s="1"/>
  <c r="H907" i="16"/>
  <c r="L908" i="16"/>
  <c r="J908" i="16"/>
  <c r="T908" i="16" s="1"/>
  <c r="V908" i="16" s="1"/>
  <c r="H908" i="16"/>
  <c r="L909" i="16"/>
  <c r="J909" i="16"/>
  <c r="T909" i="16" s="1"/>
  <c r="V909" i="16" s="1"/>
  <c r="H909" i="16"/>
  <c r="L891" i="16"/>
  <c r="J891" i="16"/>
  <c r="T891" i="16" s="1"/>
  <c r="V891" i="16" s="1"/>
  <c r="H891" i="16"/>
  <c r="L892" i="16"/>
  <c r="J892" i="16"/>
  <c r="T892" i="16" s="1"/>
  <c r="V892" i="16" s="1"/>
  <c r="H892" i="16"/>
  <c r="L893" i="16"/>
  <c r="J893" i="16"/>
  <c r="T893" i="16" s="1"/>
  <c r="V893" i="16" s="1"/>
  <c r="H893" i="16"/>
  <c r="L819" i="16"/>
  <c r="J819" i="16"/>
  <c r="T819" i="16" s="1"/>
  <c r="V819" i="16" s="1"/>
  <c r="H819" i="16"/>
  <c r="L820" i="16"/>
  <c r="J820" i="16"/>
  <c r="T820" i="16" s="1"/>
  <c r="V820" i="16" s="1"/>
  <c r="H820" i="16"/>
  <c r="L821" i="16"/>
  <c r="J821" i="16"/>
  <c r="T821" i="16" s="1"/>
  <c r="V821" i="16" s="1"/>
  <c r="H821" i="16"/>
  <c r="L801" i="16"/>
  <c r="J801" i="16"/>
  <c r="T801" i="16" s="1"/>
  <c r="V801" i="16" s="1"/>
  <c r="H801" i="16"/>
  <c r="L802" i="16"/>
  <c r="J802" i="16"/>
  <c r="T802" i="16" s="1"/>
  <c r="V802" i="16" s="1"/>
  <c r="H802" i="16"/>
  <c r="L803" i="16"/>
  <c r="J803" i="16"/>
  <c r="T803" i="16" s="1"/>
  <c r="V803" i="16" s="1"/>
  <c r="H803" i="16"/>
  <c r="L783" i="16"/>
  <c r="J783" i="16"/>
  <c r="T783" i="16" s="1"/>
  <c r="V783" i="16" s="1"/>
  <c r="H783" i="16"/>
  <c r="L784" i="16"/>
  <c r="J784" i="16"/>
  <c r="T784" i="16" s="1"/>
  <c r="V784" i="16" s="1"/>
  <c r="H784" i="16"/>
  <c r="L785" i="16"/>
  <c r="J785" i="16"/>
  <c r="T785" i="16" s="1"/>
  <c r="V785" i="16" s="1"/>
  <c r="H785" i="16"/>
  <c r="L765" i="16"/>
  <c r="J765" i="16"/>
  <c r="T765" i="16" s="1"/>
  <c r="V765" i="16" s="1"/>
  <c r="H765" i="16"/>
  <c r="L766" i="16"/>
  <c r="J766" i="16"/>
  <c r="T766" i="16" s="1"/>
  <c r="V766" i="16" s="1"/>
  <c r="H766" i="16"/>
  <c r="L767" i="16"/>
  <c r="J767" i="16"/>
  <c r="T767" i="16" s="1"/>
  <c r="V767" i="16" s="1"/>
  <c r="H767" i="16"/>
  <c r="L747" i="16"/>
  <c r="J747" i="16"/>
  <c r="T747" i="16" s="1"/>
  <c r="V747" i="16" s="1"/>
  <c r="H747" i="16"/>
  <c r="L748" i="16"/>
  <c r="J748" i="16"/>
  <c r="T748" i="16" s="1"/>
  <c r="V748" i="16" s="1"/>
  <c r="H748" i="16"/>
  <c r="L749" i="16"/>
  <c r="J749" i="16"/>
  <c r="T749" i="16" s="1"/>
  <c r="V749" i="16" s="1"/>
  <c r="H749" i="16"/>
  <c r="L729" i="16"/>
  <c r="J729" i="16"/>
  <c r="T729" i="16" s="1"/>
  <c r="V729" i="16" s="1"/>
  <c r="H729" i="16"/>
  <c r="L730" i="16"/>
  <c r="J730" i="16"/>
  <c r="T730" i="16" s="1"/>
  <c r="V730" i="16" s="1"/>
  <c r="H730" i="16"/>
  <c r="L731" i="16"/>
  <c r="J731" i="16"/>
  <c r="T731" i="16" s="1"/>
  <c r="V731" i="16" s="1"/>
  <c r="H731" i="16"/>
  <c r="L711" i="16"/>
  <c r="J711" i="16"/>
  <c r="T711" i="16" s="1"/>
  <c r="V711" i="16" s="1"/>
  <c r="H711" i="16"/>
  <c r="L712" i="16"/>
  <c r="J712" i="16"/>
  <c r="T712" i="16" s="1"/>
  <c r="V712" i="16" s="1"/>
  <c r="H712" i="16"/>
  <c r="L713" i="16"/>
  <c r="J713" i="16"/>
  <c r="T713" i="16" s="1"/>
  <c r="V713" i="16" s="1"/>
  <c r="H713" i="16"/>
  <c r="L693" i="16"/>
  <c r="J693" i="16"/>
  <c r="T693" i="16" s="1"/>
  <c r="V693" i="16" s="1"/>
  <c r="H693" i="16"/>
  <c r="L694" i="16"/>
  <c r="J694" i="16"/>
  <c r="T694" i="16" s="1"/>
  <c r="V694" i="16" s="1"/>
  <c r="H694" i="16"/>
  <c r="L695" i="16"/>
  <c r="J695" i="16"/>
  <c r="T695" i="16" s="1"/>
  <c r="V695" i="16" s="1"/>
  <c r="H695" i="16"/>
  <c r="L675" i="16"/>
  <c r="J675" i="16"/>
  <c r="T675" i="16" s="1"/>
  <c r="V675" i="16" s="1"/>
  <c r="H675" i="16"/>
  <c r="L676" i="16"/>
  <c r="J676" i="16"/>
  <c r="T676" i="16" s="1"/>
  <c r="V676" i="16" s="1"/>
  <c r="H676" i="16"/>
  <c r="L677" i="16"/>
  <c r="J677" i="16"/>
  <c r="T677" i="16" s="1"/>
  <c r="V677" i="16" s="1"/>
  <c r="H677" i="16"/>
  <c r="L674" i="16"/>
  <c r="J674" i="16"/>
  <c r="H674" i="16"/>
  <c r="L678" i="16"/>
  <c r="J678" i="16"/>
  <c r="T678" i="16" s="1"/>
  <c r="V678" i="16" s="1"/>
  <c r="H678" i="16"/>
  <c r="L680" i="16"/>
  <c r="J680" i="16"/>
  <c r="T680" i="16" s="1"/>
  <c r="V680" i="16" s="1"/>
  <c r="H680" i="16"/>
  <c r="L681" i="16"/>
  <c r="J681" i="16"/>
  <c r="T681" i="16" s="1"/>
  <c r="V681" i="16" s="1"/>
  <c r="H681" i="16"/>
  <c r="L682" i="16"/>
  <c r="J682" i="16"/>
  <c r="T682" i="16" s="1"/>
  <c r="V682" i="16" s="1"/>
  <c r="H682" i="16"/>
  <c r="L684" i="16"/>
  <c r="J684" i="16"/>
  <c r="T684" i="16" s="1"/>
  <c r="V684" i="16" s="1"/>
  <c r="H684" i="16"/>
  <c r="L692" i="16"/>
  <c r="J692" i="16"/>
  <c r="H692" i="16"/>
  <c r="L699" i="16"/>
  <c r="J699" i="16"/>
  <c r="T699" i="16" s="1"/>
  <c r="V699" i="16" s="1"/>
  <c r="H699" i="16"/>
  <c r="L700" i="16"/>
  <c r="J700" i="16"/>
  <c r="T700" i="16" s="1"/>
  <c r="V700" i="16" s="1"/>
  <c r="H700" i="16"/>
  <c r="L702" i="16"/>
  <c r="J702" i="16"/>
  <c r="T702" i="16" s="1"/>
  <c r="V702" i="16" s="1"/>
  <c r="H702" i="16"/>
  <c r="L710" i="16"/>
  <c r="J710" i="16"/>
  <c r="H710" i="16"/>
  <c r="L714" i="16"/>
  <c r="J714" i="16"/>
  <c r="T714" i="16" s="1"/>
  <c r="V714" i="16" s="1"/>
  <c r="H714" i="16"/>
  <c r="L716" i="16"/>
  <c r="J716" i="16"/>
  <c r="T716" i="16" s="1"/>
  <c r="V716" i="16" s="1"/>
  <c r="H716" i="16"/>
  <c r="L717" i="16"/>
  <c r="J717" i="16"/>
  <c r="T717" i="16" s="1"/>
  <c r="V717" i="16" s="1"/>
  <c r="H717" i="16"/>
  <c r="L718" i="16"/>
  <c r="J718" i="16"/>
  <c r="T718" i="16" s="1"/>
  <c r="V718" i="16" s="1"/>
  <c r="H718" i="16"/>
  <c r="L720" i="16"/>
  <c r="J720" i="16"/>
  <c r="T720" i="16" s="1"/>
  <c r="V720" i="16" s="1"/>
  <c r="H720" i="16"/>
  <c r="L728" i="16"/>
  <c r="J728" i="16"/>
  <c r="T728" i="16" s="1"/>
  <c r="V728" i="16" s="1"/>
  <c r="H728" i="16"/>
  <c r="L732" i="16"/>
  <c r="J732" i="16"/>
  <c r="T732" i="16" s="1"/>
  <c r="V732" i="16" s="1"/>
  <c r="H732" i="16"/>
  <c r="L734" i="16"/>
  <c r="J734" i="16"/>
  <c r="T734" i="16" s="1"/>
  <c r="V734" i="16" s="1"/>
  <c r="H734" i="16"/>
  <c r="L735" i="16"/>
  <c r="J735" i="16"/>
  <c r="T735" i="16" s="1"/>
  <c r="V735" i="16" s="1"/>
  <c r="H735" i="16"/>
  <c r="L736" i="16"/>
  <c r="J736" i="16"/>
  <c r="T736" i="16" s="1"/>
  <c r="V736" i="16" s="1"/>
  <c r="H736" i="16"/>
  <c r="L738" i="16"/>
  <c r="J738" i="16"/>
  <c r="T738" i="16" s="1"/>
  <c r="V738" i="16" s="1"/>
  <c r="H738" i="16"/>
  <c r="L746" i="16"/>
  <c r="J746" i="16"/>
  <c r="H746" i="16"/>
  <c r="L750" i="16"/>
  <c r="J750" i="16"/>
  <c r="T750" i="16" s="1"/>
  <c r="V750" i="16" s="1"/>
  <c r="H750" i="16"/>
  <c r="L752" i="16"/>
  <c r="J752" i="16"/>
  <c r="T752" i="16" s="1"/>
  <c r="V752" i="16" s="1"/>
  <c r="H752" i="16"/>
  <c r="L753" i="16"/>
  <c r="J753" i="16"/>
  <c r="T753" i="16" s="1"/>
  <c r="V753" i="16" s="1"/>
  <c r="H753" i="16"/>
  <c r="L754" i="16"/>
  <c r="J754" i="16"/>
  <c r="T754" i="16" s="1"/>
  <c r="V754" i="16" s="1"/>
  <c r="H754" i="16"/>
  <c r="L756" i="16"/>
  <c r="J756" i="16"/>
  <c r="T756" i="16" s="1"/>
  <c r="V756" i="16" s="1"/>
  <c r="H756" i="16"/>
  <c r="L764" i="16"/>
  <c r="J764" i="16"/>
  <c r="H764" i="16"/>
  <c r="L768" i="16"/>
  <c r="J768" i="16"/>
  <c r="T768" i="16" s="1"/>
  <c r="V768" i="16" s="1"/>
  <c r="H768" i="16"/>
  <c r="L770" i="16"/>
  <c r="J770" i="16"/>
  <c r="T770" i="16" s="1"/>
  <c r="V770" i="16" s="1"/>
  <c r="H770" i="16"/>
  <c r="L771" i="16"/>
  <c r="J771" i="16"/>
  <c r="T771" i="16" s="1"/>
  <c r="V771" i="16" s="1"/>
  <c r="H771" i="16"/>
  <c r="L772" i="16"/>
  <c r="J772" i="16"/>
  <c r="T772" i="16" s="1"/>
  <c r="V772" i="16" s="1"/>
  <c r="H772" i="16"/>
  <c r="L774" i="16"/>
  <c r="J774" i="16"/>
  <c r="T774" i="16" s="1"/>
  <c r="V774" i="16" s="1"/>
  <c r="H774" i="16"/>
  <c r="L782" i="16"/>
  <c r="J782" i="16"/>
  <c r="H782" i="16"/>
  <c r="L786" i="16"/>
  <c r="J786" i="16"/>
  <c r="T786" i="16" s="1"/>
  <c r="V786" i="16" s="1"/>
  <c r="H786" i="16"/>
  <c r="L788" i="16"/>
  <c r="J788" i="16"/>
  <c r="T788" i="16" s="1"/>
  <c r="V788" i="16" s="1"/>
  <c r="H788" i="16"/>
  <c r="L789" i="16"/>
  <c r="J789" i="16"/>
  <c r="T789" i="16" s="1"/>
  <c r="V789" i="16" s="1"/>
  <c r="H789" i="16"/>
  <c r="L790" i="16"/>
  <c r="J790" i="16"/>
  <c r="T790" i="16" s="1"/>
  <c r="V790" i="16" s="1"/>
  <c r="H790" i="16"/>
  <c r="L792" i="16"/>
  <c r="J792" i="16"/>
  <c r="T792" i="16" s="1"/>
  <c r="V792" i="16" s="1"/>
  <c r="H792" i="16"/>
  <c r="L800" i="16"/>
  <c r="J800" i="16"/>
  <c r="H800" i="16"/>
  <c r="L804" i="16"/>
  <c r="J804" i="16"/>
  <c r="T804" i="16" s="1"/>
  <c r="V804" i="16" s="1"/>
  <c r="H804" i="16"/>
  <c r="L806" i="16"/>
  <c r="J806" i="16"/>
  <c r="T806" i="16" s="1"/>
  <c r="V806" i="16" s="1"/>
  <c r="H806" i="16"/>
  <c r="L807" i="16"/>
  <c r="J807" i="16"/>
  <c r="T807" i="16" s="1"/>
  <c r="V807" i="16" s="1"/>
  <c r="H807" i="16"/>
  <c r="L808" i="16"/>
  <c r="J808" i="16"/>
  <c r="T808" i="16" s="1"/>
  <c r="V808" i="16" s="1"/>
  <c r="H808" i="16"/>
  <c r="L810" i="16"/>
  <c r="J810" i="16"/>
  <c r="T810" i="16" s="1"/>
  <c r="V810" i="16" s="1"/>
  <c r="H810" i="16"/>
  <c r="L818" i="16"/>
  <c r="J818" i="16"/>
  <c r="H818" i="16"/>
  <c r="L822" i="16"/>
  <c r="J822" i="16"/>
  <c r="T822" i="16" s="1"/>
  <c r="V822" i="16" s="1"/>
  <c r="H822" i="16"/>
  <c r="L824" i="16"/>
  <c r="J824" i="16"/>
  <c r="T824" i="16" s="1"/>
  <c r="V824" i="16" s="1"/>
  <c r="H824" i="16"/>
  <c r="L825" i="16"/>
  <c r="J825" i="16"/>
  <c r="T825" i="16" s="1"/>
  <c r="V825" i="16" s="1"/>
  <c r="H825" i="16"/>
  <c r="L826" i="16"/>
  <c r="J826" i="16"/>
  <c r="T826" i="16" s="1"/>
  <c r="V826" i="16" s="1"/>
  <c r="H826" i="16"/>
  <c r="L828" i="16"/>
  <c r="J828" i="16"/>
  <c r="T828" i="16" s="1"/>
  <c r="V828" i="16" s="1"/>
  <c r="H828" i="16"/>
  <c r="L890" i="16"/>
  <c r="J890" i="16"/>
  <c r="H890" i="16"/>
  <c r="L894" i="16"/>
  <c r="J894" i="16"/>
  <c r="T894" i="16" s="1"/>
  <c r="V894" i="16" s="1"/>
  <c r="H894" i="16"/>
  <c r="L896" i="16"/>
  <c r="J896" i="16"/>
  <c r="T896" i="16" s="1"/>
  <c r="V896" i="16" s="1"/>
  <c r="H896" i="16"/>
  <c r="L898" i="16"/>
  <c r="J898" i="16"/>
  <c r="T898" i="16" s="1"/>
  <c r="V898" i="16" s="1"/>
  <c r="H898" i="16"/>
  <c r="L906" i="16"/>
  <c r="J906" i="16"/>
  <c r="H906" i="16"/>
  <c r="L910" i="16"/>
  <c r="J910" i="16"/>
  <c r="T910" i="16" s="1"/>
  <c r="V910" i="16" s="1"/>
  <c r="H910" i="16"/>
  <c r="L912" i="16"/>
  <c r="J912" i="16"/>
  <c r="T912" i="16" s="1"/>
  <c r="V912" i="16" s="1"/>
  <c r="H912" i="16"/>
  <c r="L914" i="16"/>
  <c r="J914" i="16"/>
  <c r="T914" i="16" s="1"/>
  <c r="V914" i="16" s="1"/>
  <c r="H914" i="16"/>
  <c r="L922" i="16"/>
  <c r="J922" i="16"/>
  <c r="H922" i="16"/>
  <c r="L926" i="16"/>
  <c r="J926" i="16"/>
  <c r="T926" i="16" s="1"/>
  <c r="V926" i="16" s="1"/>
  <c r="H926" i="16"/>
  <c r="L928" i="16"/>
  <c r="J928" i="16"/>
  <c r="T928" i="16" s="1"/>
  <c r="V928" i="16" s="1"/>
  <c r="H928" i="16"/>
  <c r="L930" i="16"/>
  <c r="J930" i="16"/>
  <c r="T930" i="16" s="1"/>
  <c r="V930" i="16" s="1"/>
  <c r="H930" i="16"/>
  <c r="L657" i="16"/>
  <c r="J657" i="16"/>
  <c r="T657" i="16" s="1"/>
  <c r="V657" i="16" s="1"/>
  <c r="H657" i="16"/>
  <c r="L639" i="16"/>
  <c r="J639" i="16"/>
  <c r="T639" i="16" s="1"/>
  <c r="V639" i="16" s="1"/>
  <c r="H639" i="16"/>
  <c r="L621" i="16"/>
  <c r="J621" i="16"/>
  <c r="T621" i="16" s="1"/>
  <c r="V621" i="16" s="1"/>
  <c r="H621" i="16"/>
  <c r="L656" i="16"/>
  <c r="J656" i="16"/>
  <c r="H656" i="16"/>
  <c r="L658" i="16"/>
  <c r="J658" i="16"/>
  <c r="T658" i="16" s="1"/>
  <c r="V658" i="16" s="1"/>
  <c r="H658" i="16"/>
  <c r="L659" i="16"/>
  <c r="J659" i="16"/>
  <c r="T659" i="16" s="1"/>
  <c r="V659" i="16" s="1"/>
  <c r="H659" i="16"/>
  <c r="L660" i="16"/>
  <c r="J660" i="16"/>
  <c r="T660" i="16" s="1"/>
  <c r="V660" i="16" s="1"/>
  <c r="H660" i="16"/>
  <c r="L662" i="16"/>
  <c r="J662" i="16"/>
  <c r="T662" i="16" s="1"/>
  <c r="V662" i="16" s="1"/>
  <c r="H662" i="16"/>
  <c r="L663" i="16"/>
  <c r="J663" i="16"/>
  <c r="T663" i="16" s="1"/>
  <c r="V663" i="16" s="1"/>
  <c r="H663" i="16"/>
  <c r="L664" i="16"/>
  <c r="J664" i="16"/>
  <c r="T664" i="16" s="1"/>
  <c r="V664" i="16" s="1"/>
  <c r="H664" i="16"/>
  <c r="L665" i="16"/>
  <c r="J665" i="16"/>
  <c r="T665" i="16" s="1"/>
  <c r="V665" i="16" s="1"/>
  <c r="H665" i="16"/>
  <c r="L666" i="16"/>
  <c r="J666" i="16"/>
  <c r="T666" i="16" s="1"/>
  <c r="V666" i="16" s="1"/>
  <c r="H666" i="16"/>
  <c r="L638" i="16"/>
  <c r="J638" i="16"/>
  <c r="H638" i="16"/>
  <c r="L640" i="16"/>
  <c r="J640" i="16"/>
  <c r="T640" i="16" s="1"/>
  <c r="V640" i="16" s="1"/>
  <c r="H640" i="16"/>
  <c r="L641" i="16"/>
  <c r="J641" i="16"/>
  <c r="T641" i="16" s="1"/>
  <c r="V641" i="16" s="1"/>
  <c r="H641" i="16"/>
  <c r="L642" i="16"/>
  <c r="J642" i="16"/>
  <c r="T642" i="16" s="1"/>
  <c r="V642" i="16" s="1"/>
  <c r="H642" i="16"/>
  <c r="L644" i="16"/>
  <c r="J644" i="16"/>
  <c r="T644" i="16" s="1"/>
  <c r="V644" i="16" s="1"/>
  <c r="H644" i="16"/>
  <c r="L645" i="16"/>
  <c r="J645" i="16"/>
  <c r="T645" i="16" s="1"/>
  <c r="V645" i="16" s="1"/>
  <c r="H645" i="16"/>
  <c r="L646" i="16"/>
  <c r="J646" i="16"/>
  <c r="T646" i="16" s="1"/>
  <c r="V646" i="16" s="1"/>
  <c r="H646" i="16"/>
  <c r="L647" i="16"/>
  <c r="J647" i="16"/>
  <c r="T647" i="16" s="1"/>
  <c r="V647" i="16" s="1"/>
  <c r="H647" i="16"/>
  <c r="L648" i="16"/>
  <c r="J648" i="16"/>
  <c r="T648" i="16" s="1"/>
  <c r="V648" i="16" s="1"/>
  <c r="H648" i="16"/>
  <c r="L629" i="16"/>
  <c r="J629" i="16"/>
  <c r="T629" i="16" s="1"/>
  <c r="V629" i="16" s="1"/>
  <c r="H629" i="16"/>
  <c r="L620" i="16"/>
  <c r="J620" i="16"/>
  <c r="H620" i="16"/>
  <c r="L624" i="16"/>
  <c r="J624" i="16"/>
  <c r="T624" i="16" s="1"/>
  <c r="V624" i="16" s="1"/>
  <c r="H624" i="16"/>
  <c r="L626" i="16"/>
  <c r="J626" i="16"/>
  <c r="T626" i="16" s="1"/>
  <c r="V626" i="16" s="1"/>
  <c r="H626" i="16"/>
  <c r="L627" i="16"/>
  <c r="J627" i="16"/>
  <c r="T627" i="16" s="1"/>
  <c r="V627" i="16" s="1"/>
  <c r="H627" i="16"/>
  <c r="L628" i="16"/>
  <c r="J628" i="16"/>
  <c r="T628" i="16" s="1"/>
  <c r="V628" i="16" s="1"/>
  <c r="H628" i="16"/>
  <c r="L630" i="16"/>
  <c r="J630" i="16"/>
  <c r="T630" i="16" s="1"/>
  <c r="V630" i="16" s="1"/>
  <c r="H630" i="16"/>
  <c r="L559" i="16"/>
  <c r="J559" i="16"/>
  <c r="H559" i="16"/>
  <c r="L560" i="16"/>
  <c r="J560" i="16"/>
  <c r="T560" i="16" s="1"/>
  <c r="V560" i="16" s="1"/>
  <c r="H560" i="16"/>
  <c r="E562" i="16"/>
  <c r="L561" i="16"/>
  <c r="J561" i="16"/>
  <c r="T561" i="16" s="1"/>
  <c r="V561" i="16" s="1"/>
  <c r="H561" i="16"/>
  <c r="L563" i="16"/>
  <c r="J563" i="16"/>
  <c r="T563" i="16" s="1"/>
  <c r="V563" i="16" s="1"/>
  <c r="H563" i="16"/>
  <c r="L564" i="16"/>
  <c r="J564" i="16"/>
  <c r="T564" i="16" s="1"/>
  <c r="V564" i="16" s="1"/>
  <c r="H564" i="16"/>
  <c r="L565" i="16"/>
  <c r="J565" i="16"/>
  <c r="T565" i="16" s="1"/>
  <c r="V565" i="16" s="1"/>
  <c r="H565" i="16"/>
  <c r="L566" i="16"/>
  <c r="J566" i="16"/>
  <c r="T566" i="16" s="1"/>
  <c r="V566" i="16" s="1"/>
  <c r="H566" i="16"/>
  <c r="L574" i="16"/>
  <c r="J574" i="16"/>
  <c r="H574" i="16"/>
  <c r="L575" i="16"/>
  <c r="J575" i="16"/>
  <c r="T575" i="16" s="1"/>
  <c r="V575" i="16" s="1"/>
  <c r="H575" i="16"/>
  <c r="E577" i="16"/>
  <c r="L576" i="16"/>
  <c r="J576" i="16"/>
  <c r="T576" i="16" s="1"/>
  <c r="V576" i="16" s="1"/>
  <c r="H576" i="16"/>
  <c r="L578" i="16"/>
  <c r="J578" i="16"/>
  <c r="T578" i="16" s="1"/>
  <c r="V578" i="16" s="1"/>
  <c r="H578" i="16"/>
  <c r="L579" i="16"/>
  <c r="J579" i="16"/>
  <c r="T579" i="16" s="1"/>
  <c r="V579" i="16" s="1"/>
  <c r="H579" i="16"/>
  <c r="L580" i="16"/>
  <c r="J580" i="16"/>
  <c r="T580" i="16" s="1"/>
  <c r="V580" i="16" s="1"/>
  <c r="H580" i="16"/>
  <c r="L581" i="16"/>
  <c r="J581" i="16"/>
  <c r="T581" i="16" s="1"/>
  <c r="V581" i="16" s="1"/>
  <c r="H581" i="16"/>
  <c r="L589" i="16"/>
  <c r="J589" i="16"/>
  <c r="H589" i="16"/>
  <c r="L590" i="16"/>
  <c r="J590" i="16"/>
  <c r="T590" i="16" s="1"/>
  <c r="V590" i="16" s="1"/>
  <c r="H590" i="16"/>
  <c r="E592" i="16"/>
  <c r="L591" i="16"/>
  <c r="J591" i="16"/>
  <c r="T591" i="16" s="1"/>
  <c r="V591" i="16" s="1"/>
  <c r="H591" i="16"/>
  <c r="L593" i="16"/>
  <c r="J593" i="16"/>
  <c r="T593" i="16" s="1"/>
  <c r="V593" i="16" s="1"/>
  <c r="H593" i="16"/>
  <c r="L594" i="16"/>
  <c r="J594" i="16"/>
  <c r="T594" i="16" s="1"/>
  <c r="V594" i="16" s="1"/>
  <c r="H594" i="16"/>
  <c r="L595" i="16"/>
  <c r="J595" i="16"/>
  <c r="T595" i="16" s="1"/>
  <c r="V595" i="16" s="1"/>
  <c r="H595" i="16"/>
  <c r="L596" i="16"/>
  <c r="J596" i="16"/>
  <c r="T596" i="16" s="1"/>
  <c r="V596" i="16" s="1"/>
  <c r="H596" i="16"/>
  <c r="L439" i="16"/>
  <c r="J439" i="16"/>
  <c r="H439" i="16"/>
  <c r="L440" i="16"/>
  <c r="J440" i="16"/>
  <c r="T440" i="16" s="1"/>
  <c r="V440" i="16" s="1"/>
  <c r="H440" i="16"/>
  <c r="E442" i="16"/>
  <c r="L441" i="16"/>
  <c r="J441" i="16"/>
  <c r="T441" i="16" s="1"/>
  <c r="V441" i="16" s="1"/>
  <c r="H441" i="16"/>
  <c r="L443" i="16"/>
  <c r="J443" i="16"/>
  <c r="T443" i="16" s="1"/>
  <c r="V443" i="16" s="1"/>
  <c r="H443" i="16"/>
  <c r="L444" i="16"/>
  <c r="J444" i="16"/>
  <c r="T444" i="16" s="1"/>
  <c r="V444" i="16" s="1"/>
  <c r="H444" i="16"/>
  <c r="L445" i="16"/>
  <c r="J445" i="16"/>
  <c r="T445" i="16" s="1"/>
  <c r="V445" i="16" s="1"/>
  <c r="H445" i="16"/>
  <c r="L446" i="16"/>
  <c r="J446" i="16"/>
  <c r="T446" i="16" s="1"/>
  <c r="V446" i="16" s="1"/>
  <c r="H446" i="16"/>
  <c r="L447" i="16"/>
  <c r="J447" i="16"/>
  <c r="T447" i="16" s="1"/>
  <c r="V447" i="16" s="1"/>
  <c r="H447" i="16"/>
  <c r="L448" i="16"/>
  <c r="J448" i="16"/>
  <c r="T448" i="16" s="1"/>
  <c r="V448" i="16" s="1"/>
  <c r="H448" i="16"/>
  <c r="L449" i="16"/>
  <c r="J449" i="16"/>
  <c r="T449" i="16" s="1"/>
  <c r="V449" i="16" s="1"/>
  <c r="H449" i="16"/>
  <c r="L450" i="16"/>
  <c r="J450" i="16"/>
  <c r="T450" i="16" s="1"/>
  <c r="V450" i="16" s="1"/>
  <c r="H450" i="16"/>
  <c r="L451" i="16"/>
  <c r="J451" i="16"/>
  <c r="T451" i="16" s="1"/>
  <c r="V451" i="16" s="1"/>
  <c r="H451" i="16"/>
  <c r="L459" i="16"/>
  <c r="J459" i="16"/>
  <c r="H459" i="16"/>
  <c r="L460" i="16"/>
  <c r="J460" i="16"/>
  <c r="T460" i="16" s="1"/>
  <c r="V460" i="16" s="1"/>
  <c r="H460" i="16"/>
  <c r="E462" i="16"/>
  <c r="L461" i="16"/>
  <c r="J461" i="16"/>
  <c r="T461" i="16" s="1"/>
  <c r="V461" i="16" s="1"/>
  <c r="H461" i="16"/>
  <c r="L463" i="16"/>
  <c r="J463" i="16"/>
  <c r="T463" i="16" s="1"/>
  <c r="V463" i="16" s="1"/>
  <c r="H463" i="16"/>
  <c r="L464" i="16"/>
  <c r="J464" i="16"/>
  <c r="T464" i="16" s="1"/>
  <c r="V464" i="16" s="1"/>
  <c r="H464" i="16"/>
  <c r="L465" i="16"/>
  <c r="J465" i="16"/>
  <c r="T465" i="16" s="1"/>
  <c r="V465" i="16" s="1"/>
  <c r="H465" i="16"/>
  <c r="L466" i="16"/>
  <c r="J466" i="16"/>
  <c r="T466" i="16" s="1"/>
  <c r="V466" i="16" s="1"/>
  <c r="H466" i="16"/>
  <c r="L467" i="16"/>
  <c r="J467" i="16"/>
  <c r="T467" i="16" s="1"/>
  <c r="V467" i="16" s="1"/>
  <c r="H467" i="16"/>
  <c r="L468" i="16"/>
  <c r="J468" i="16"/>
  <c r="T468" i="16" s="1"/>
  <c r="V468" i="16" s="1"/>
  <c r="H468" i="16"/>
  <c r="L469" i="16"/>
  <c r="J469" i="16"/>
  <c r="T469" i="16" s="1"/>
  <c r="V469" i="16" s="1"/>
  <c r="H469" i="16"/>
  <c r="L470" i="16"/>
  <c r="J470" i="16"/>
  <c r="T470" i="16" s="1"/>
  <c r="V470" i="16" s="1"/>
  <c r="H470" i="16"/>
  <c r="L471" i="16"/>
  <c r="J471" i="16"/>
  <c r="T471" i="16" s="1"/>
  <c r="V471" i="16" s="1"/>
  <c r="H471" i="16"/>
  <c r="L479" i="16"/>
  <c r="J479" i="16"/>
  <c r="H479" i="16"/>
  <c r="L480" i="16"/>
  <c r="J480" i="16"/>
  <c r="T480" i="16" s="1"/>
  <c r="V480" i="16" s="1"/>
  <c r="H480" i="16"/>
  <c r="E482" i="16"/>
  <c r="L481" i="16"/>
  <c r="J481" i="16"/>
  <c r="T481" i="16" s="1"/>
  <c r="V481" i="16" s="1"/>
  <c r="H481" i="16"/>
  <c r="L483" i="16"/>
  <c r="J483" i="16"/>
  <c r="T483" i="16" s="1"/>
  <c r="V483" i="16" s="1"/>
  <c r="H483" i="16"/>
  <c r="L484" i="16"/>
  <c r="J484" i="16"/>
  <c r="T484" i="16" s="1"/>
  <c r="V484" i="16" s="1"/>
  <c r="H484" i="16"/>
  <c r="L485" i="16"/>
  <c r="J485" i="16"/>
  <c r="T485" i="16" s="1"/>
  <c r="V485" i="16" s="1"/>
  <c r="H485" i="16"/>
  <c r="L486" i="16"/>
  <c r="J486" i="16"/>
  <c r="T486" i="16" s="1"/>
  <c r="V486" i="16" s="1"/>
  <c r="H486" i="16"/>
  <c r="L487" i="16"/>
  <c r="J487" i="16"/>
  <c r="T487" i="16" s="1"/>
  <c r="V487" i="16" s="1"/>
  <c r="H487" i="16"/>
  <c r="L488" i="16"/>
  <c r="J488" i="16"/>
  <c r="T488" i="16" s="1"/>
  <c r="V488" i="16" s="1"/>
  <c r="H488" i="16"/>
  <c r="L489" i="16"/>
  <c r="J489" i="16"/>
  <c r="T489" i="16" s="1"/>
  <c r="V489" i="16" s="1"/>
  <c r="H489" i="16"/>
  <c r="L490" i="16"/>
  <c r="J490" i="16"/>
  <c r="T490" i="16" s="1"/>
  <c r="V490" i="16" s="1"/>
  <c r="H490" i="16"/>
  <c r="L491" i="16"/>
  <c r="J491" i="16"/>
  <c r="T491" i="16" s="1"/>
  <c r="V491" i="16" s="1"/>
  <c r="H491" i="16"/>
  <c r="L420" i="16"/>
  <c r="J420" i="16"/>
  <c r="T420" i="16" s="1"/>
  <c r="V420" i="16" s="1"/>
  <c r="H420" i="16"/>
  <c r="L400" i="16"/>
  <c r="J400" i="16"/>
  <c r="T400" i="16" s="1"/>
  <c r="V400" i="16" s="1"/>
  <c r="H400" i="16"/>
  <c r="L419" i="16"/>
  <c r="J419" i="16"/>
  <c r="H419" i="16"/>
  <c r="L421" i="16"/>
  <c r="J421" i="16"/>
  <c r="T421" i="16" s="1"/>
  <c r="V421" i="16" s="1"/>
  <c r="H421" i="16"/>
  <c r="L423" i="16"/>
  <c r="J423" i="16"/>
  <c r="T423" i="16" s="1"/>
  <c r="V423" i="16" s="1"/>
  <c r="H423" i="16"/>
  <c r="L424" i="16"/>
  <c r="J424" i="16"/>
  <c r="T424" i="16" s="1"/>
  <c r="V424" i="16" s="1"/>
  <c r="H424" i="16"/>
  <c r="L425" i="16"/>
  <c r="J425" i="16"/>
  <c r="T425" i="16" s="1"/>
  <c r="V425" i="16" s="1"/>
  <c r="H425" i="16"/>
  <c r="L426" i="16"/>
  <c r="J426" i="16"/>
  <c r="T426" i="16" s="1"/>
  <c r="V426" i="16" s="1"/>
  <c r="H426" i="16"/>
  <c r="L427" i="16"/>
  <c r="J427" i="16"/>
  <c r="T427" i="16" s="1"/>
  <c r="V427" i="16" s="1"/>
  <c r="H427" i="16"/>
  <c r="L428" i="16"/>
  <c r="J428" i="16"/>
  <c r="T428" i="16" s="1"/>
  <c r="V428" i="16" s="1"/>
  <c r="H428" i="16"/>
  <c r="L429" i="16"/>
  <c r="J429" i="16"/>
  <c r="T429" i="16" s="1"/>
  <c r="V429" i="16" s="1"/>
  <c r="H429" i="16"/>
  <c r="L430" i="16"/>
  <c r="J430" i="16"/>
  <c r="T430" i="16" s="1"/>
  <c r="V430" i="16" s="1"/>
  <c r="H430" i="16"/>
  <c r="L431" i="16"/>
  <c r="J431" i="16"/>
  <c r="T431" i="16" s="1"/>
  <c r="V431" i="16" s="1"/>
  <c r="H431" i="16"/>
  <c r="L399" i="16"/>
  <c r="J399" i="16"/>
  <c r="H399" i="16"/>
  <c r="L401" i="16"/>
  <c r="J401" i="16"/>
  <c r="T401" i="16" s="1"/>
  <c r="V401" i="16" s="1"/>
  <c r="H401" i="16"/>
  <c r="L403" i="16"/>
  <c r="J403" i="16"/>
  <c r="T403" i="16" s="1"/>
  <c r="V403" i="16" s="1"/>
  <c r="H403" i="16"/>
  <c r="L404" i="16"/>
  <c r="J404" i="16"/>
  <c r="T404" i="16" s="1"/>
  <c r="V404" i="16" s="1"/>
  <c r="H404" i="16"/>
  <c r="L405" i="16"/>
  <c r="J405" i="16"/>
  <c r="T405" i="16" s="1"/>
  <c r="V405" i="16" s="1"/>
  <c r="H405" i="16"/>
  <c r="L406" i="16"/>
  <c r="J406" i="16"/>
  <c r="T406" i="16" s="1"/>
  <c r="V406" i="16" s="1"/>
  <c r="H406" i="16"/>
  <c r="L407" i="16"/>
  <c r="J407" i="16"/>
  <c r="T407" i="16" s="1"/>
  <c r="V407" i="16" s="1"/>
  <c r="H407" i="16"/>
  <c r="L408" i="16"/>
  <c r="J408" i="16"/>
  <c r="T408" i="16" s="1"/>
  <c r="V408" i="16" s="1"/>
  <c r="H408" i="16"/>
  <c r="L409" i="16"/>
  <c r="J409" i="16"/>
  <c r="T409" i="16" s="1"/>
  <c r="V409" i="16" s="1"/>
  <c r="H409" i="16"/>
  <c r="L410" i="16"/>
  <c r="J410" i="16"/>
  <c r="T410" i="16" s="1"/>
  <c r="V410" i="16" s="1"/>
  <c r="H410" i="16"/>
  <c r="L411" i="16"/>
  <c r="J411" i="16"/>
  <c r="T411" i="16" s="1"/>
  <c r="V411" i="16" s="1"/>
  <c r="H411" i="16"/>
  <c r="L379" i="16"/>
  <c r="J379" i="16"/>
  <c r="H379" i="16"/>
  <c r="L380" i="16"/>
  <c r="J380" i="16"/>
  <c r="T380" i="16" s="1"/>
  <c r="V380" i="16" s="1"/>
  <c r="H380" i="16"/>
  <c r="E382" i="16"/>
  <c r="L381" i="16"/>
  <c r="J381" i="16"/>
  <c r="T381" i="16" s="1"/>
  <c r="V381" i="16" s="1"/>
  <c r="H381" i="16"/>
  <c r="L383" i="16"/>
  <c r="J383" i="16"/>
  <c r="T383" i="16" s="1"/>
  <c r="V383" i="16" s="1"/>
  <c r="H383" i="16"/>
  <c r="L384" i="16"/>
  <c r="J384" i="16"/>
  <c r="T384" i="16" s="1"/>
  <c r="V384" i="16" s="1"/>
  <c r="H384" i="16"/>
  <c r="L385" i="16"/>
  <c r="J385" i="16"/>
  <c r="T385" i="16" s="1"/>
  <c r="V385" i="16" s="1"/>
  <c r="H385" i="16"/>
  <c r="L386" i="16"/>
  <c r="J386" i="16"/>
  <c r="T386" i="16" s="1"/>
  <c r="V386" i="16" s="1"/>
  <c r="H386" i="16"/>
  <c r="L387" i="16"/>
  <c r="J387" i="16"/>
  <c r="T387" i="16" s="1"/>
  <c r="V387" i="16" s="1"/>
  <c r="H387" i="16"/>
  <c r="L388" i="16"/>
  <c r="J388" i="16"/>
  <c r="T388" i="16" s="1"/>
  <c r="V388" i="16" s="1"/>
  <c r="H388" i="16"/>
  <c r="L389" i="16"/>
  <c r="J389" i="16"/>
  <c r="T389" i="16" s="1"/>
  <c r="V389" i="16" s="1"/>
  <c r="H389" i="16"/>
  <c r="L390" i="16"/>
  <c r="J390" i="16"/>
  <c r="T390" i="16" s="1"/>
  <c r="V390" i="16" s="1"/>
  <c r="H390" i="16"/>
  <c r="L391" i="16"/>
  <c r="J391" i="16"/>
  <c r="T391" i="16" s="1"/>
  <c r="V391" i="16" s="1"/>
  <c r="H391" i="16"/>
  <c r="L339" i="16"/>
  <c r="J339" i="16"/>
  <c r="H339" i="16"/>
  <c r="L340" i="16"/>
  <c r="J340" i="16"/>
  <c r="T340" i="16" s="1"/>
  <c r="V340" i="16" s="1"/>
  <c r="H340" i="16"/>
  <c r="E342" i="16"/>
  <c r="L341" i="16"/>
  <c r="J341" i="16"/>
  <c r="T341" i="16" s="1"/>
  <c r="V341" i="16" s="1"/>
  <c r="H341" i="16"/>
  <c r="L343" i="16"/>
  <c r="J343" i="16"/>
  <c r="T343" i="16" s="1"/>
  <c r="V343" i="16" s="1"/>
  <c r="H343" i="16"/>
  <c r="L344" i="16"/>
  <c r="J344" i="16"/>
  <c r="T344" i="16" s="1"/>
  <c r="V344" i="16" s="1"/>
  <c r="H344" i="16"/>
  <c r="L345" i="16"/>
  <c r="J345" i="16"/>
  <c r="T345" i="16" s="1"/>
  <c r="V345" i="16" s="1"/>
  <c r="H345" i="16"/>
  <c r="L346" i="16"/>
  <c r="J346" i="16"/>
  <c r="T346" i="16" s="1"/>
  <c r="V346" i="16" s="1"/>
  <c r="H346" i="16"/>
  <c r="L347" i="16"/>
  <c r="J347" i="16"/>
  <c r="T347" i="16" s="1"/>
  <c r="V347" i="16" s="1"/>
  <c r="H347" i="16"/>
  <c r="L348" i="16"/>
  <c r="J348" i="16"/>
  <c r="T348" i="16" s="1"/>
  <c r="V348" i="16" s="1"/>
  <c r="H348" i="16"/>
  <c r="L349" i="16"/>
  <c r="J349" i="16"/>
  <c r="T349" i="16" s="1"/>
  <c r="V349" i="16" s="1"/>
  <c r="H349" i="16"/>
  <c r="L350" i="16"/>
  <c r="J350" i="16"/>
  <c r="T350" i="16" s="1"/>
  <c r="V350" i="16" s="1"/>
  <c r="H350" i="16"/>
  <c r="L351" i="16"/>
  <c r="J351" i="16"/>
  <c r="T351" i="16" s="1"/>
  <c r="V351" i="16" s="1"/>
  <c r="H351" i="16"/>
  <c r="L359" i="16"/>
  <c r="J359" i="16"/>
  <c r="H359" i="16"/>
  <c r="L360" i="16"/>
  <c r="J360" i="16"/>
  <c r="T360" i="16" s="1"/>
  <c r="V360" i="16" s="1"/>
  <c r="H360" i="16"/>
  <c r="E362" i="16"/>
  <c r="L361" i="16"/>
  <c r="J361" i="16"/>
  <c r="T361" i="16" s="1"/>
  <c r="V361" i="16" s="1"/>
  <c r="H361" i="16"/>
  <c r="L363" i="16"/>
  <c r="J363" i="16"/>
  <c r="T363" i="16" s="1"/>
  <c r="V363" i="16" s="1"/>
  <c r="H363" i="16"/>
  <c r="L364" i="16"/>
  <c r="J364" i="16"/>
  <c r="T364" i="16" s="1"/>
  <c r="V364" i="16" s="1"/>
  <c r="H364" i="16"/>
  <c r="L365" i="16"/>
  <c r="J365" i="16"/>
  <c r="T365" i="16" s="1"/>
  <c r="V365" i="16" s="1"/>
  <c r="H365" i="16"/>
  <c r="L366" i="16"/>
  <c r="J366" i="16"/>
  <c r="T366" i="16" s="1"/>
  <c r="V366" i="16" s="1"/>
  <c r="H366" i="16"/>
  <c r="L367" i="16"/>
  <c r="J367" i="16"/>
  <c r="T367" i="16" s="1"/>
  <c r="V367" i="16" s="1"/>
  <c r="H367" i="16"/>
  <c r="L368" i="16"/>
  <c r="J368" i="16"/>
  <c r="T368" i="16" s="1"/>
  <c r="V368" i="16" s="1"/>
  <c r="H368" i="16"/>
  <c r="L369" i="16"/>
  <c r="J369" i="16"/>
  <c r="T369" i="16" s="1"/>
  <c r="V369" i="16" s="1"/>
  <c r="H369" i="16"/>
  <c r="L370" i="16"/>
  <c r="J370" i="16"/>
  <c r="T370" i="16" s="1"/>
  <c r="V370" i="16" s="1"/>
  <c r="H370" i="16"/>
  <c r="L371" i="16"/>
  <c r="J371" i="16"/>
  <c r="T371" i="16" s="1"/>
  <c r="V371" i="16" s="1"/>
  <c r="H371" i="16"/>
  <c r="E322" i="16"/>
  <c r="L319" i="16"/>
  <c r="J319" i="16"/>
  <c r="H319" i="16"/>
  <c r="L320" i="16"/>
  <c r="J320" i="16"/>
  <c r="T320" i="16" s="1"/>
  <c r="V320" i="16" s="1"/>
  <c r="H320" i="16"/>
  <c r="L321" i="16"/>
  <c r="J321" i="16"/>
  <c r="T321" i="16" s="1"/>
  <c r="V321" i="16" s="1"/>
  <c r="H321" i="16"/>
  <c r="L323" i="16"/>
  <c r="J323" i="16"/>
  <c r="T323" i="16" s="1"/>
  <c r="V323" i="16" s="1"/>
  <c r="H323" i="16"/>
  <c r="L324" i="16"/>
  <c r="J324" i="16"/>
  <c r="T324" i="16" s="1"/>
  <c r="V324" i="16" s="1"/>
  <c r="H324" i="16"/>
  <c r="L325" i="16"/>
  <c r="J325" i="16"/>
  <c r="T325" i="16" s="1"/>
  <c r="V325" i="16" s="1"/>
  <c r="H325" i="16"/>
  <c r="L326" i="16"/>
  <c r="J326" i="16"/>
  <c r="T326" i="16" s="1"/>
  <c r="V326" i="16" s="1"/>
  <c r="H326" i="16"/>
  <c r="L327" i="16"/>
  <c r="J327" i="16"/>
  <c r="T327" i="16" s="1"/>
  <c r="V327" i="16" s="1"/>
  <c r="H327" i="16"/>
  <c r="L328" i="16"/>
  <c r="J328" i="16"/>
  <c r="T328" i="16" s="1"/>
  <c r="V328" i="16" s="1"/>
  <c r="H328" i="16"/>
  <c r="L329" i="16"/>
  <c r="J329" i="16"/>
  <c r="T329" i="16" s="1"/>
  <c r="V329" i="16" s="1"/>
  <c r="H329" i="16"/>
  <c r="L330" i="16"/>
  <c r="J330" i="16"/>
  <c r="T330" i="16" s="1"/>
  <c r="V330" i="16" s="1"/>
  <c r="H330" i="16"/>
  <c r="L331" i="16"/>
  <c r="J331" i="16"/>
  <c r="T331" i="16" s="1"/>
  <c r="V331" i="16" s="1"/>
  <c r="H331" i="16"/>
  <c r="L312" i="16"/>
  <c r="J312" i="16"/>
  <c r="T312" i="16" s="1"/>
  <c r="V312" i="16" s="1"/>
  <c r="H312" i="16"/>
  <c r="E311" i="16"/>
  <c r="E310" i="16"/>
  <c r="E309" i="16"/>
  <c r="E308" i="16"/>
  <c r="E307" i="16"/>
  <c r="E306" i="16"/>
  <c r="E305" i="16"/>
  <c r="E304" i="16"/>
  <c r="E303" i="16"/>
  <c r="E301" i="16"/>
  <c r="E300" i="16"/>
  <c r="E299" i="16"/>
  <c r="L298" i="16"/>
  <c r="J298" i="16"/>
  <c r="H298" i="16"/>
  <c r="L292" i="16"/>
  <c r="J292" i="16"/>
  <c r="T292" i="16" s="1"/>
  <c r="V292" i="16" s="1"/>
  <c r="H292" i="16"/>
  <c r="E291" i="16"/>
  <c r="E290" i="16"/>
  <c r="E289" i="16"/>
  <c r="E288" i="16"/>
  <c r="E287" i="16"/>
  <c r="E286" i="16"/>
  <c r="E285" i="16"/>
  <c r="E284" i="16"/>
  <c r="E283" i="16"/>
  <c r="E281" i="16"/>
  <c r="E280" i="16"/>
  <c r="E279" i="16"/>
  <c r="L278" i="16"/>
  <c r="J278" i="16"/>
  <c r="T278" i="16" s="1"/>
  <c r="V278" i="16" s="1"/>
  <c r="H278" i="16"/>
  <c r="E269" i="16"/>
  <c r="E268" i="16"/>
  <c r="E267" i="16"/>
  <c r="E266" i="16"/>
  <c r="E265" i="16"/>
  <c r="E271" i="16"/>
  <c r="E270" i="16"/>
  <c r="E264" i="16"/>
  <c r="E263" i="16"/>
  <c r="E261" i="16"/>
  <c r="E260" i="16"/>
  <c r="E259" i="16"/>
  <c r="M217" i="1"/>
  <c r="E217" i="1"/>
  <c r="A217" i="1"/>
  <c r="A218" i="1"/>
  <c r="H919" i="16" l="1"/>
  <c r="T922" i="16"/>
  <c r="V922" i="16" s="1"/>
  <c r="J919" i="16"/>
  <c r="H903" i="16"/>
  <c r="T906" i="16"/>
  <c r="V906" i="16" s="1"/>
  <c r="J903" i="16"/>
  <c r="H887" i="16"/>
  <c r="T890" i="16"/>
  <c r="V890" i="16" s="1"/>
  <c r="J887" i="16"/>
  <c r="H815" i="16"/>
  <c r="T818" i="16"/>
  <c r="V818" i="16" s="1"/>
  <c r="J815" i="16"/>
  <c r="L815" i="16"/>
  <c r="H797" i="16"/>
  <c r="T800" i="16"/>
  <c r="V800" i="16" s="1"/>
  <c r="J797" i="16"/>
  <c r="L797" i="16"/>
  <c r="H779" i="16"/>
  <c r="T782" i="16"/>
  <c r="V782" i="16" s="1"/>
  <c r="J779" i="16"/>
  <c r="L779" i="16"/>
  <c r="H761" i="16"/>
  <c r="T764" i="16"/>
  <c r="V764" i="16" s="1"/>
  <c r="J761" i="16"/>
  <c r="L761" i="16"/>
  <c r="H743" i="16"/>
  <c r="T746" i="16"/>
  <c r="V746" i="16" s="1"/>
  <c r="J743" i="16"/>
  <c r="L743" i="16"/>
  <c r="T298" i="16"/>
  <c r="V298" i="16" s="1"/>
  <c r="T319" i="16"/>
  <c r="V319" i="16" s="1"/>
  <c r="T359" i="16"/>
  <c r="V359" i="16" s="1"/>
  <c r="T339" i="16"/>
  <c r="V339" i="16" s="1"/>
  <c r="T379" i="16"/>
  <c r="V379" i="16" s="1"/>
  <c r="T399" i="16"/>
  <c r="V399" i="16" s="1"/>
  <c r="T419" i="16"/>
  <c r="V419" i="16" s="1"/>
  <c r="T479" i="16"/>
  <c r="V479" i="16" s="1"/>
  <c r="T459" i="16"/>
  <c r="V459" i="16" s="1"/>
  <c r="T439" i="16"/>
  <c r="V439" i="16" s="1"/>
  <c r="T589" i="16"/>
  <c r="V589" i="16" s="1"/>
  <c r="T574" i="16"/>
  <c r="V574" i="16" s="1"/>
  <c r="T559" i="16"/>
  <c r="V559" i="16" s="1"/>
  <c r="T620" i="16"/>
  <c r="V620" i="16" s="1"/>
  <c r="H635" i="16"/>
  <c r="T638" i="16"/>
  <c r="V638" i="16" s="1"/>
  <c r="J635" i="16"/>
  <c r="L635" i="16"/>
  <c r="H653" i="16"/>
  <c r="T656" i="16"/>
  <c r="V656" i="16" s="1"/>
  <c r="J653" i="16"/>
  <c r="L653" i="16"/>
  <c r="H725" i="16"/>
  <c r="J725" i="16"/>
  <c r="L725" i="16"/>
  <c r="H707" i="16"/>
  <c r="T710" i="16"/>
  <c r="V710" i="16" s="1"/>
  <c r="J707" i="16"/>
  <c r="L707" i="16"/>
  <c r="H689" i="16"/>
  <c r="T692" i="16"/>
  <c r="V692" i="16" s="1"/>
  <c r="J689" i="16"/>
  <c r="L689" i="16"/>
  <c r="H671" i="16"/>
  <c r="T674" i="16"/>
  <c r="V674" i="16" s="1"/>
  <c r="J671" i="16"/>
  <c r="L671" i="16"/>
  <c r="L622" i="16"/>
  <c r="J622" i="16"/>
  <c r="H622" i="16"/>
  <c r="L623" i="16"/>
  <c r="J623" i="16"/>
  <c r="T623" i="16" s="1"/>
  <c r="V623" i="16" s="1"/>
  <c r="H623" i="16"/>
  <c r="L592" i="16"/>
  <c r="J592" i="16"/>
  <c r="H592" i="16"/>
  <c r="L577" i="16"/>
  <c r="J577" i="16"/>
  <c r="H577" i="16"/>
  <c r="L562" i="16"/>
  <c r="J562" i="16"/>
  <c r="H562" i="16"/>
  <c r="L482" i="16"/>
  <c r="L476" i="16" s="1"/>
  <c r="J482" i="16"/>
  <c r="H482" i="16"/>
  <c r="L462" i="16"/>
  <c r="J462" i="16"/>
  <c r="H462" i="16"/>
  <c r="L456" i="16"/>
  <c r="L442" i="16"/>
  <c r="L436" i="16" s="1"/>
  <c r="J442" i="16"/>
  <c r="H442" i="16"/>
  <c r="L422" i="16"/>
  <c r="L416" i="16" s="1"/>
  <c r="J422" i="16"/>
  <c r="H422" i="16"/>
  <c r="L402" i="16"/>
  <c r="J402" i="16"/>
  <c r="H402" i="16"/>
  <c r="L382" i="16"/>
  <c r="L376" i="16" s="1"/>
  <c r="J382" i="16"/>
  <c r="H382" i="16"/>
  <c r="L362" i="16"/>
  <c r="J362" i="16"/>
  <c r="H362" i="16"/>
  <c r="L356" i="16"/>
  <c r="L342" i="16"/>
  <c r="J342" i="16"/>
  <c r="H342" i="16"/>
  <c r="L336" i="16"/>
  <c r="L322" i="16"/>
  <c r="L316" i="16" s="1"/>
  <c r="J322" i="16"/>
  <c r="H322" i="16"/>
  <c r="L299" i="16"/>
  <c r="J299" i="16"/>
  <c r="H299" i="16"/>
  <c r="L300" i="16"/>
  <c r="J300" i="16"/>
  <c r="T300" i="16" s="1"/>
  <c r="V300" i="16" s="1"/>
  <c r="H300" i="16"/>
  <c r="E302" i="16"/>
  <c r="L301" i="16"/>
  <c r="J301" i="16"/>
  <c r="T301" i="16" s="1"/>
  <c r="V301" i="16" s="1"/>
  <c r="H301" i="16"/>
  <c r="L303" i="16"/>
  <c r="J303" i="16"/>
  <c r="T303" i="16" s="1"/>
  <c r="V303" i="16" s="1"/>
  <c r="H303" i="16"/>
  <c r="L304" i="16"/>
  <c r="J304" i="16"/>
  <c r="T304" i="16" s="1"/>
  <c r="V304" i="16" s="1"/>
  <c r="H304" i="16"/>
  <c r="L305" i="16"/>
  <c r="J305" i="16"/>
  <c r="T305" i="16" s="1"/>
  <c r="V305" i="16" s="1"/>
  <c r="H305" i="16"/>
  <c r="L306" i="16"/>
  <c r="J306" i="16"/>
  <c r="T306" i="16" s="1"/>
  <c r="V306" i="16" s="1"/>
  <c r="H306" i="16"/>
  <c r="L307" i="16"/>
  <c r="J307" i="16"/>
  <c r="T307" i="16" s="1"/>
  <c r="V307" i="16" s="1"/>
  <c r="H307" i="16"/>
  <c r="L308" i="16"/>
  <c r="J308" i="16"/>
  <c r="T308" i="16" s="1"/>
  <c r="V308" i="16" s="1"/>
  <c r="H308" i="16"/>
  <c r="L309" i="16"/>
  <c r="J309" i="16"/>
  <c r="T309" i="16" s="1"/>
  <c r="V309" i="16" s="1"/>
  <c r="H309" i="16"/>
  <c r="L310" i="16"/>
  <c r="J310" i="16"/>
  <c r="T310" i="16" s="1"/>
  <c r="V310" i="16" s="1"/>
  <c r="H310" i="16"/>
  <c r="L311" i="16"/>
  <c r="J311" i="16"/>
  <c r="T311" i="16" s="1"/>
  <c r="V311" i="16" s="1"/>
  <c r="H311" i="16"/>
  <c r="L279" i="16"/>
  <c r="J279" i="16"/>
  <c r="T279" i="16" s="1"/>
  <c r="V279" i="16" s="1"/>
  <c r="H279" i="16"/>
  <c r="L280" i="16"/>
  <c r="J280" i="16"/>
  <c r="T280" i="16" s="1"/>
  <c r="V280" i="16" s="1"/>
  <c r="H280" i="16"/>
  <c r="E282" i="16"/>
  <c r="L281" i="16"/>
  <c r="J281" i="16"/>
  <c r="T281" i="16" s="1"/>
  <c r="V281" i="16" s="1"/>
  <c r="H281" i="16"/>
  <c r="L283" i="16"/>
  <c r="J283" i="16"/>
  <c r="T283" i="16" s="1"/>
  <c r="V283" i="16" s="1"/>
  <c r="H283" i="16"/>
  <c r="L284" i="16"/>
  <c r="J284" i="16"/>
  <c r="T284" i="16" s="1"/>
  <c r="V284" i="16" s="1"/>
  <c r="H284" i="16"/>
  <c r="L285" i="16"/>
  <c r="J285" i="16"/>
  <c r="T285" i="16" s="1"/>
  <c r="V285" i="16" s="1"/>
  <c r="H285" i="16"/>
  <c r="L286" i="16"/>
  <c r="J286" i="16"/>
  <c r="T286" i="16" s="1"/>
  <c r="V286" i="16" s="1"/>
  <c r="H286" i="16"/>
  <c r="L287" i="16"/>
  <c r="J287" i="16"/>
  <c r="T287" i="16" s="1"/>
  <c r="V287" i="16" s="1"/>
  <c r="H287" i="16"/>
  <c r="L288" i="16"/>
  <c r="J288" i="16"/>
  <c r="T288" i="16" s="1"/>
  <c r="V288" i="16" s="1"/>
  <c r="H288" i="16"/>
  <c r="L289" i="16"/>
  <c r="J289" i="16"/>
  <c r="T289" i="16" s="1"/>
  <c r="V289" i="16" s="1"/>
  <c r="H289" i="16"/>
  <c r="L290" i="16"/>
  <c r="J290" i="16"/>
  <c r="T290" i="16" s="1"/>
  <c r="V290" i="16" s="1"/>
  <c r="H290" i="16"/>
  <c r="L291" i="16"/>
  <c r="J291" i="16"/>
  <c r="T291" i="16" s="1"/>
  <c r="V291" i="16" s="1"/>
  <c r="H291" i="16"/>
  <c r="L267" i="16"/>
  <c r="J267" i="16"/>
  <c r="T267" i="16" s="1"/>
  <c r="V267" i="16" s="1"/>
  <c r="H267" i="16"/>
  <c r="L268" i="16"/>
  <c r="J268" i="16"/>
  <c r="T268" i="16" s="1"/>
  <c r="V268" i="16" s="1"/>
  <c r="H268" i="16"/>
  <c r="L272" i="16"/>
  <c r="J272" i="16"/>
  <c r="T272" i="16" s="1"/>
  <c r="V272" i="16" s="1"/>
  <c r="H272" i="16"/>
  <c r="L258" i="16"/>
  <c r="J258" i="16"/>
  <c r="T258" i="16" s="1"/>
  <c r="H258" i="16"/>
  <c r="L259" i="16"/>
  <c r="J259" i="16"/>
  <c r="T259" i="16" s="1"/>
  <c r="V259" i="16" s="1"/>
  <c r="H259" i="16"/>
  <c r="T299" i="16" l="1"/>
  <c r="V299" i="16" s="1"/>
  <c r="H316" i="16"/>
  <c r="T322" i="16"/>
  <c r="V322" i="16" s="1"/>
  <c r="J316" i="16"/>
  <c r="H336" i="16"/>
  <c r="T342" i="16"/>
  <c r="V342" i="16" s="1"/>
  <c r="J336" i="16"/>
  <c r="H356" i="16"/>
  <c r="T362" i="16"/>
  <c r="V362" i="16" s="1"/>
  <c r="J356" i="16"/>
  <c r="H376" i="16"/>
  <c r="T382" i="16"/>
  <c r="V382" i="16" s="1"/>
  <c r="J376" i="16"/>
  <c r="T402" i="16"/>
  <c r="V402" i="16" s="1"/>
  <c r="H416" i="16"/>
  <c r="T422" i="16"/>
  <c r="V422" i="16" s="1"/>
  <c r="J416" i="16"/>
  <c r="H436" i="16"/>
  <c r="T442" i="16"/>
  <c r="V442" i="16" s="1"/>
  <c r="J436" i="16"/>
  <c r="H456" i="16"/>
  <c r="T462" i="16"/>
  <c r="V462" i="16" s="1"/>
  <c r="J456" i="16"/>
  <c r="H476" i="16"/>
  <c r="T482" i="16"/>
  <c r="V482" i="16" s="1"/>
  <c r="J476" i="16"/>
  <c r="H556" i="16"/>
  <c r="T562" i="16"/>
  <c r="V562" i="16" s="1"/>
  <c r="J556" i="16"/>
  <c r="H571" i="16"/>
  <c r="T577" i="16"/>
  <c r="V577" i="16" s="1"/>
  <c r="J571" i="16"/>
  <c r="H586" i="16"/>
  <c r="T592" i="16"/>
  <c r="V592" i="16" s="1"/>
  <c r="J586" i="16"/>
  <c r="H617" i="16"/>
  <c r="T622" i="16"/>
  <c r="V622" i="16" s="1"/>
  <c r="J617" i="16"/>
  <c r="L617" i="16"/>
  <c r="L302" i="16"/>
  <c r="J302" i="16"/>
  <c r="H302" i="16"/>
  <c r="L296" i="16"/>
  <c r="L282" i="16"/>
  <c r="L276" i="16" s="1"/>
  <c r="J282" i="16"/>
  <c r="H282" i="16"/>
  <c r="V258" i="16"/>
  <c r="H276" i="16" l="1"/>
  <c r="H296" i="16"/>
  <c r="T302" i="16"/>
  <c r="V302" i="16" s="1"/>
  <c r="J296" i="16"/>
  <c r="T282" i="16"/>
  <c r="J276" i="16"/>
  <c r="V282" i="16" l="1"/>
  <c r="L948" i="16"/>
  <c r="J948" i="16"/>
  <c r="T948" i="16" s="1"/>
  <c r="V948" i="16" s="1"/>
  <c r="H948" i="16"/>
  <c r="L271" i="16"/>
  <c r="J271" i="16"/>
  <c r="T271" i="16" s="1"/>
  <c r="V271" i="16" s="1"/>
  <c r="H271" i="16"/>
  <c r="L270" i="16"/>
  <c r="J270" i="16"/>
  <c r="T270" i="16" s="1"/>
  <c r="V270" i="16" s="1"/>
  <c r="H270" i="16"/>
  <c r="L269" i="16"/>
  <c r="J269" i="16"/>
  <c r="T269" i="16" s="1"/>
  <c r="V269" i="16" s="1"/>
  <c r="H269" i="16"/>
  <c r="L266" i="16"/>
  <c r="J266" i="16"/>
  <c r="T266" i="16" s="1"/>
  <c r="V266" i="16" s="1"/>
  <c r="H266" i="16"/>
  <c r="L265" i="16"/>
  <c r="J265" i="16"/>
  <c r="T265" i="16" s="1"/>
  <c r="V265" i="16" s="1"/>
  <c r="H265" i="16"/>
  <c r="L264" i="16"/>
  <c r="J264" i="16"/>
  <c r="T264" i="16" s="1"/>
  <c r="V264" i="16" s="1"/>
  <c r="H264" i="16"/>
  <c r="L263" i="16"/>
  <c r="J263" i="16"/>
  <c r="T263" i="16" s="1"/>
  <c r="V263" i="16" s="1"/>
  <c r="H263" i="16"/>
  <c r="L260" i="16" l="1"/>
  <c r="J260" i="16"/>
  <c r="T260" i="16" s="1"/>
  <c r="V260" i="16" s="1"/>
  <c r="H260" i="16"/>
  <c r="E262" i="16"/>
  <c r="L261" i="16"/>
  <c r="J261" i="16"/>
  <c r="T261" i="16" s="1"/>
  <c r="V261" i="16" s="1"/>
  <c r="H261" i="16"/>
  <c r="E246" i="1"/>
  <c r="E989" i="16"/>
  <c r="E972" i="16"/>
  <c r="E975" i="16" s="1"/>
  <c r="F246" i="1"/>
  <c r="U247" i="1"/>
  <c r="A246" i="1"/>
  <c r="A247" i="1" s="1"/>
  <c r="U245" i="1"/>
  <c r="F245" i="1"/>
  <c r="A245" i="1"/>
  <c r="E977" i="16"/>
  <c r="L262" i="16" l="1"/>
  <c r="L256" i="16" s="1"/>
  <c r="J262" i="16"/>
  <c r="H262" i="16"/>
  <c r="H256" i="16" s="1"/>
  <c r="T262" i="16" l="1"/>
  <c r="V262" i="16" s="1"/>
  <c r="J256" i="16"/>
  <c r="M354" i="1"/>
  <c r="M353" i="1"/>
  <c r="F353" i="1"/>
  <c r="F354" i="1"/>
  <c r="E354" i="1"/>
  <c r="E353" i="1"/>
  <c r="L1202" i="16"/>
  <c r="J1202" i="16"/>
  <c r="H1202" i="16"/>
  <c r="L1200" i="16"/>
  <c r="J1200" i="16"/>
  <c r="H1200" i="16"/>
  <c r="A354" i="1"/>
  <c r="A353" i="1"/>
  <c r="A349" i="1"/>
  <c r="F329" i="1"/>
  <c r="L1157" i="16"/>
  <c r="J1157" i="16"/>
  <c r="T1157" i="16" s="1"/>
  <c r="V1157" i="16" s="1"/>
  <c r="H1157" i="16"/>
  <c r="L1152" i="16"/>
  <c r="J1152" i="16"/>
  <c r="H1152" i="16"/>
  <c r="F333" i="1"/>
  <c r="F335" i="1"/>
  <c r="M335" i="1"/>
  <c r="E335" i="1"/>
  <c r="M334" i="1"/>
  <c r="F334" i="1"/>
  <c r="E334" i="1"/>
  <c r="M333" i="1"/>
  <c r="E333" i="1"/>
  <c r="M332" i="1"/>
  <c r="F332" i="1"/>
  <c r="E332" i="1"/>
  <c r="M331" i="1"/>
  <c r="F331" i="1"/>
  <c r="E331" i="1"/>
  <c r="M330" i="1"/>
  <c r="F330" i="1"/>
  <c r="E330" i="1"/>
  <c r="R1173" i="16"/>
  <c r="L1173" i="16"/>
  <c r="J1173" i="16"/>
  <c r="H1173" i="16"/>
  <c r="R1171" i="16"/>
  <c r="L1171" i="16"/>
  <c r="J1171" i="16"/>
  <c r="H1171" i="16"/>
  <c r="R1169" i="16"/>
  <c r="L1169" i="16"/>
  <c r="L1167" i="16"/>
  <c r="J1167" i="16"/>
  <c r="H1167" i="16"/>
  <c r="L1165" i="16"/>
  <c r="J1165" i="16"/>
  <c r="H1165" i="16"/>
  <c r="L1163" i="16"/>
  <c r="J1163" i="16"/>
  <c r="H1163" i="16"/>
  <c r="U338" i="1"/>
  <c r="A335" i="1"/>
  <c r="A334" i="1"/>
  <c r="A333" i="1"/>
  <c r="A332" i="1"/>
  <c r="A331" i="1"/>
  <c r="A330" i="1"/>
  <c r="A329" i="1" s="1"/>
  <c r="U329" i="1"/>
  <c r="A338" i="1"/>
  <c r="L1123" i="16"/>
  <c r="J1123" i="16"/>
  <c r="T1123" i="16" s="1"/>
  <c r="V1123" i="16" s="1"/>
  <c r="H1123" i="16"/>
  <c r="L1122" i="16"/>
  <c r="J1122" i="16"/>
  <c r="T1122" i="16" s="1"/>
  <c r="V1122" i="16" s="1"/>
  <c r="H1122" i="16"/>
  <c r="L1121" i="16"/>
  <c r="L1119" i="16" s="1"/>
  <c r="J1121" i="16"/>
  <c r="H1121" i="16"/>
  <c r="L1116" i="16"/>
  <c r="J1116" i="16"/>
  <c r="T1116" i="16" s="1"/>
  <c r="H1116" i="16"/>
  <c r="L1115" i="16"/>
  <c r="J1115" i="16"/>
  <c r="T1115" i="16" s="1"/>
  <c r="H1115" i="16"/>
  <c r="L1114" i="16"/>
  <c r="L1112" i="16" s="1"/>
  <c r="J1114" i="16"/>
  <c r="H1114" i="16"/>
  <c r="M306" i="1"/>
  <c r="E306" i="1"/>
  <c r="A306" i="1"/>
  <c r="U305" i="1"/>
  <c r="A305" i="1"/>
  <c r="U285" i="1"/>
  <c r="H1112" i="16" l="1"/>
  <c r="J1112" i="16"/>
  <c r="T1114" i="16"/>
  <c r="H1119" i="16"/>
  <c r="T1121" i="16"/>
  <c r="J1119" i="16"/>
  <c r="T1152" i="16"/>
  <c r="V1152" i="16" s="1"/>
  <c r="L238" i="16"/>
  <c r="J238" i="16"/>
  <c r="T238" i="16" s="1"/>
  <c r="V238" i="16" s="1"/>
  <c r="H238" i="16"/>
  <c r="L237" i="16"/>
  <c r="J237" i="16"/>
  <c r="T237" i="16" s="1"/>
  <c r="V237" i="16" s="1"/>
  <c r="H237" i="16"/>
  <c r="L236" i="16"/>
  <c r="J236" i="16"/>
  <c r="T236" i="16" s="1"/>
  <c r="V236" i="16" s="1"/>
  <c r="H236" i="16"/>
  <c r="L235" i="16"/>
  <c r="J235" i="16"/>
  <c r="T235" i="16" s="1"/>
  <c r="V235" i="16" s="1"/>
  <c r="H235" i="16"/>
  <c r="L234" i="16"/>
  <c r="J234" i="16"/>
  <c r="T234" i="16" s="1"/>
  <c r="V234" i="16" s="1"/>
  <c r="H234" i="16"/>
  <c r="L233" i="16"/>
  <c r="J233" i="16"/>
  <c r="T233" i="16" s="1"/>
  <c r="V233" i="16" s="1"/>
  <c r="H233" i="16"/>
  <c r="L232" i="16"/>
  <c r="J232" i="16"/>
  <c r="T232" i="16" s="1"/>
  <c r="V232" i="16" s="1"/>
  <c r="H232" i="16"/>
  <c r="L231" i="16"/>
  <c r="J231" i="16"/>
  <c r="T231" i="16" s="1"/>
  <c r="V231" i="16" s="1"/>
  <c r="H231" i="16"/>
  <c r="L230" i="16"/>
  <c r="J230" i="16"/>
  <c r="T230" i="16" s="1"/>
  <c r="V230" i="16" s="1"/>
  <c r="H230" i="16"/>
  <c r="L229" i="16"/>
  <c r="J229" i="16"/>
  <c r="T229" i="16" s="1"/>
  <c r="V229" i="16" s="1"/>
  <c r="H229" i="16"/>
  <c r="L228" i="16"/>
  <c r="J228" i="16"/>
  <c r="T228" i="16" s="1"/>
  <c r="V228" i="16" s="1"/>
  <c r="H228" i="16"/>
  <c r="L227" i="16"/>
  <c r="J227" i="16"/>
  <c r="T227" i="16" s="1"/>
  <c r="V227" i="16" s="1"/>
  <c r="H227" i="16"/>
  <c r="L226" i="16"/>
  <c r="J226" i="16"/>
  <c r="T226" i="16" s="1"/>
  <c r="V226" i="16" s="1"/>
  <c r="H226" i="16"/>
  <c r="L225" i="16"/>
  <c r="J225" i="16"/>
  <c r="T225" i="16" s="1"/>
  <c r="V225" i="16" s="1"/>
  <c r="H225" i="16"/>
  <c r="L224" i="16"/>
  <c r="J224" i="16"/>
  <c r="T224" i="16" s="1"/>
  <c r="V224" i="16" s="1"/>
  <c r="H224" i="16"/>
  <c r="L223" i="16"/>
  <c r="J223" i="16"/>
  <c r="T223" i="16" s="1"/>
  <c r="V223" i="16" s="1"/>
  <c r="H223" i="16"/>
  <c r="L195" i="16"/>
  <c r="J195" i="16"/>
  <c r="T195" i="16" s="1"/>
  <c r="V195" i="16" s="1"/>
  <c r="H195" i="16"/>
  <c r="L194" i="16"/>
  <c r="J194" i="16"/>
  <c r="T194" i="16" s="1"/>
  <c r="V194" i="16" s="1"/>
  <c r="H194" i="16"/>
  <c r="L193" i="16"/>
  <c r="J193" i="16"/>
  <c r="T193" i="16" s="1"/>
  <c r="V193" i="16" s="1"/>
  <c r="H193" i="16"/>
  <c r="L192" i="16"/>
  <c r="J192" i="16"/>
  <c r="T192" i="16" s="1"/>
  <c r="V192" i="16" s="1"/>
  <c r="H192" i="16"/>
  <c r="L191" i="16"/>
  <c r="J191" i="16"/>
  <c r="T191" i="16" s="1"/>
  <c r="V191" i="16" s="1"/>
  <c r="H191" i="16"/>
  <c r="L190" i="16"/>
  <c r="J190" i="16"/>
  <c r="T190" i="16" s="1"/>
  <c r="V190" i="16" s="1"/>
  <c r="H190" i="16"/>
  <c r="L189" i="16"/>
  <c r="J189" i="16"/>
  <c r="T189" i="16" s="1"/>
  <c r="V189" i="16" s="1"/>
  <c r="H189" i="16"/>
  <c r="L188" i="16"/>
  <c r="J188" i="16"/>
  <c r="T188" i="16" s="1"/>
  <c r="V188" i="16" s="1"/>
  <c r="H188" i="16"/>
  <c r="L187" i="16"/>
  <c r="J187" i="16"/>
  <c r="T187" i="16" s="1"/>
  <c r="V187" i="16" s="1"/>
  <c r="H187" i="16"/>
  <c r="L186" i="16"/>
  <c r="J186" i="16"/>
  <c r="T186" i="16" s="1"/>
  <c r="V186" i="16" s="1"/>
  <c r="H186" i="16"/>
  <c r="L185" i="16"/>
  <c r="J185" i="16"/>
  <c r="T185" i="16" s="1"/>
  <c r="V185" i="16" s="1"/>
  <c r="H185" i="16"/>
  <c r="L184" i="16"/>
  <c r="J184" i="16"/>
  <c r="T184" i="16" s="1"/>
  <c r="V184" i="16" s="1"/>
  <c r="H184" i="16"/>
  <c r="L183" i="16"/>
  <c r="J183" i="16"/>
  <c r="T183" i="16" s="1"/>
  <c r="V183" i="16" s="1"/>
  <c r="H183" i="16"/>
  <c r="L182" i="16"/>
  <c r="J182" i="16"/>
  <c r="H182" i="16"/>
  <c r="L176" i="16"/>
  <c r="J176" i="16"/>
  <c r="T176" i="16" s="1"/>
  <c r="V176" i="16" s="1"/>
  <c r="H176" i="16"/>
  <c r="L175" i="16"/>
  <c r="J175" i="16"/>
  <c r="T175" i="16" s="1"/>
  <c r="V175" i="16" s="1"/>
  <c r="H175" i="16"/>
  <c r="L174" i="16"/>
  <c r="J174" i="16"/>
  <c r="T174" i="16" s="1"/>
  <c r="V174" i="16" s="1"/>
  <c r="H174" i="16"/>
  <c r="L173" i="16"/>
  <c r="J173" i="16"/>
  <c r="T173" i="16" s="1"/>
  <c r="V173" i="16" s="1"/>
  <c r="H173" i="16"/>
  <c r="L172" i="16"/>
  <c r="J172" i="16"/>
  <c r="T172" i="16" s="1"/>
  <c r="V172" i="16" s="1"/>
  <c r="H172" i="16"/>
  <c r="L171" i="16"/>
  <c r="J171" i="16"/>
  <c r="T171" i="16" s="1"/>
  <c r="V171" i="16" s="1"/>
  <c r="H171" i="16"/>
  <c r="L170" i="16"/>
  <c r="J170" i="16"/>
  <c r="T170" i="16" s="1"/>
  <c r="V170" i="16" s="1"/>
  <c r="H170" i="16"/>
  <c r="L169" i="16"/>
  <c r="J169" i="16"/>
  <c r="T169" i="16" s="1"/>
  <c r="V169" i="16" s="1"/>
  <c r="H169" i="16"/>
  <c r="L168" i="16"/>
  <c r="J168" i="16"/>
  <c r="T168" i="16" s="1"/>
  <c r="V168" i="16" s="1"/>
  <c r="H168" i="16"/>
  <c r="L167" i="16"/>
  <c r="J167" i="16"/>
  <c r="T167" i="16" s="1"/>
  <c r="V167" i="16" s="1"/>
  <c r="H167" i="16"/>
  <c r="L166" i="16"/>
  <c r="J166" i="16"/>
  <c r="T166" i="16" s="1"/>
  <c r="V166" i="16" s="1"/>
  <c r="H166" i="16"/>
  <c r="L165" i="16"/>
  <c r="J165" i="16"/>
  <c r="T165" i="16" s="1"/>
  <c r="V165" i="16" s="1"/>
  <c r="H165" i="16"/>
  <c r="L164" i="16"/>
  <c r="J164" i="16"/>
  <c r="T164" i="16" s="1"/>
  <c r="V164" i="16" s="1"/>
  <c r="H164" i="16"/>
  <c r="L163" i="16"/>
  <c r="J163" i="16"/>
  <c r="H163" i="16"/>
  <c r="H160" i="16" s="1"/>
  <c r="J160" i="16" l="1"/>
  <c r="T163" i="16"/>
  <c r="V163" i="16" s="1"/>
  <c r="T182" i="16"/>
  <c r="V182" i="16" s="1"/>
  <c r="L157" i="16" l="1"/>
  <c r="J157" i="16"/>
  <c r="T157" i="16" s="1"/>
  <c r="H157" i="16"/>
  <c r="L156" i="16"/>
  <c r="J156" i="16"/>
  <c r="T156" i="16" s="1"/>
  <c r="H156" i="16"/>
  <c r="L155" i="16"/>
  <c r="J155" i="16"/>
  <c r="T155" i="16" s="1"/>
  <c r="H155" i="16"/>
  <c r="L154" i="16"/>
  <c r="J154" i="16"/>
  <c r="T154" i="16" s="1"/>
  <c r="H154" i="16"/>
  <c r="L153" i="16"/>
  <c r="J153" i="16"/>
  <c r="T153" i="16" s="1"/>
  <c r="H153" i="16"/>
  <c r="L152" i="16"/>
  <c r="J152" i="16"/>
  <c r="T152" i="16" s="1"/>
  <c r="H152" i="16"/>
  <c r="V152" i="16" l="1"/>
  <c r="V153" i="16"/>
  <c r="V154" i="16"/>
  <c r="V155" i="16"/>
  <c r="V156" i="16"/>
  <c r="V157" i="16"/>
  <c r="E140" i="1" l="1"/>
  <c r="E141" i="1"/>
  <c r="E142" i="1"/>
  <c r="E143" i="1"/>
  <c r="E139" i="1"/>
  <c r="H984" i="16"/>
  <c r="J984" i="16"/>
  <c r="L984" i="16"/>
  <c r="H985" i="16"/>
  <c r="J985" i="16"/>
  <c r="T985" i="16" s="1"/>
  <c r="V985" i="16" s="1"/>
  <c r="L985" i="16"/>
  <c r="H986" i="16"/>
  <c r="J986" i="16"/>
  <c r="T986" i="16" s="1"/>
  <c r="V986" i="16" s="1"/>
  <c r="L986" i="16"/>
  <c r="H987" i="16"/>
  <c r="J987" i="16"/>
  <c r="T987" i="16" s="1"/>
  <c r="V987" i="16" s="1"/>
  <c r="L987" i="16"/>
  <c r="H988" i="16"/>
  <c r="L988" i="16"/>
  <c r="H989" i="16"/>
  <c r="J989" i="16"/>
  <c r="T989" i="16" s="1"/>
  <c r="V989" i="16" s="1"/>
  <c r="L989" i="16"/>
  <c r="H990" i="16"/>
  <c r="J990" i="16"/>
  <c r="T990" i="16" s="1"/>
  <c r="V990" i="16" s="1"/>
  <c r="L990" i="16"/>
  <c r="E991" i="16"/>
  <c r="H991" i="16"/>
  <c r="J991" i="16"/>
  <c r="T991" i="16" s="1"/>
  <c r="V991" i="16" s="1"/>
  <c r="L991" i="16"/>
  <c r="H992" i="16"/>
  <c r="J992" i="16"/>
  <c r="T992" i="16" s="1"/>
  <c r="V992" i="16" s="1"/>
  <c r="L992" i="16"/>
  <c r="H993" i="16"/>
  <c r="J993" i="16"/>
  <c r="T993" i="16" s="1"/>
  <c r="V993" i="16" s="1"/>
  <c r="L993" i="16"/>
  <c r="J982" i="16" l="1"/>
  <c r="T984" i="16"/>
  <c r="V984" i="16" s="1"/>
  <c r="H982" i="16"/>
  <c r="H974" i="16"/>
  <c r="H978" i="16"/>
  <c r="J978" i="16"/>
  <c r="T978" i="16" s="1"/>
  <c r="V978" i="16" s="1"/>
  <c r="L978" i="16"/>
  <c r="H979" i="16"/>
  <c r="J979" i="16"/>
  <c r="T979" i="16" s="1"/>
  <c r="V979" i="16" s="1"/>
  <c r="L979" i="16"/>
  <c r="H970" i="16"/>
  <c r="J970" i="16"/>
  <c r="L970" i="16"/>
  <c r="H971" i="16"/>
  <c r="J971" i="16"/>
  <c r="T971" i="16" s="1"/>
  <c r="V971" i="16" s="1"/>
  <c r="L971" i="16"/>
  <c r="H972" i="16"/>
  <c r="J972" i="16"/>
  <c r="T972" i="16" s="1"/>
  <c r="V972" i="16" s="1"/>
  <c r="L972" i="16"/>
  <c r="M273" i="1"/>
  <c r="F273" i="1"/>
  <c r="T970" i="16" l="1"/>
  <c r="V970" i="16" s="1"/>
  <c r="F275" i="1"/>
  <c r="M278" i="1"/>
  <c r="F277" i="1"/>
  <c r="F276" i="1"/>
  <c r="M271" i="1" l="1"/>
  <c r="F271" i="1"/>
  <c r="E271" i="1"/>
  <c r="A271" i="1"/>
  <c r="M270" i="1"/>
  <c r="F270" i="1"/>
  <c r="E270" i="1"/>
  <c r="A270" i="1"/>
  <c r="M269" i="1"/>
  <c r="F269" i="1"/>
  <c r="E269" i="1"/>
  <c r="A269" i="1"/>
  <c r="E1029" i="16"/>
  <c r="L1027" i="16"/>
  <c r="J1027" i="16"/>
  <c r="H1027" i="16"/>
  <c r="L1025" i="16"/>
  <c r="J1025" i="16"/>
  <c r="H1025" i="16"/>
  <c r="M140" i="1"/>
  <c r="M141" i="1"/>
  <c r="M142" i="1"/>
  <c r="M143" i="1"/>
  <c r="M139" i="1"/>
  <c r="F140" i="1"/>
  <c r="F141" i="1"/>
  <c r="F142" i="1"/>
  <c r="F139" i="1"/>
  <c r="A143" i="1"/>
  <c r="A142" i="1"/>
  <c r="A141" i="1"/>
  <c r="A140" i="1"/>
  <c r="A139" i="1"/>
  <c r="A138" i="1" s="1"/>
  <c r="U135" i="1"/>
  <c r="U132" i="1"/>
  <c r="U129" i="1"/>
  <c r="U126" i="1"/>
  <c r="U548" i="1"/>
  <c r="F549" i="1"/>
  <c r="A550" i="1"/>
  <c r="A549" i="1" s="1"/>
  <c r="U549" i="1"/>
  <c r="L544" i="1"/>
  <c r="A547" i="1"/>
  <c r="A546" i="1"/>
  <c r="A545" i="1"/>
  <c r="A544" i="1" s="1"/>
  <c r="A548" i="1" s="1"/>
  <c r="A542" i="1"/>
  <c r="A541" i="1"/>
  <c r="A540" i="1"/>
  <c r="U543" i="1"/>
  <c r="O1816" i="16"/>
  <c r="U529" i="1"/>
  <c r="U526" i="1"/>
  <c r="U579" i="1"/>
  <c r="U576" i="1"/>
  <c r="U573" i="1"/>
  <c r="A518" i="1"/>
  <c r="A517" i="1"/>
  <c r="A516" i="1" s="1"/>
  <c r="U512" i="1"/>
  <c r="U504" i="1"/>
  <c r="E418" i="1"/>
  <c r="M513" i="1"/>
  <c r="F513" i="1"/>
  <c r="E513" i="1"/>
  <c r="L1694" i="16"/>
  <c r="J1694" i="16"/>
  <c r="T1694" i="16" s="1"/>
  <c r="V1694" i="16" s="1"/>
  <c r="H1694" i="16"/>
  <c r="L1693" i="16"/>
  <c r="L1690" i="16" s="1"/>
  <c r="J1693" i="16"/>
  <c r="H1693" i="16"/>
  <c r="U515" i="1"/>
  <c r="A513" i="1"/>
  <c r="A512" i="1" s="1"/>
  <c r="U343" i="1"/>
  <c r="E327" i="1"/>
  <c r="U326" i="1"/>
  <c r="U323" i="1"/>
  <c r="U308" i="1"/>
  <c r="U259" i="1"/>
  <c r="E253" i="1"/>
  <c r="U252" i="1"/>
  <c r="E243" i="1"/>
  <c r="U242" i="1"/>
  <c r="U472" i="1"/>
  <c r="U466" i="1"/>
  <c r="U460" i="1"/>
  <c r="U454" i="1"/>
  <c r="U448" i="1"/>
  <c r="U442" i="1"/>
  <c r="U436" i="1"/>
  <c r="E265" i="1"/>
  <c r="U420" i="1"/>
  <c r="U417" i="1"/>
  <c r="U413" i="1"/>
  <c r="B942" i="16"/>
  <c r="R1266" i="16"/>
  <c r="R1265" i="16"/>
  <c r="R1260" i="16"/>
  <c r="R1259" i="16"/>
  <c r="U386" i="1"/>
  <c r="U382" i="1"/>
  <c r="U377" i="1"/>
  <c r="U369" i="1"/>
  <c r="U211" i="1"/>
  <c r="U201" i="1"/>
  <c r="U196" i="1"/>
  <c r="U191" i="1"/>
  <c r="U186" i="1"/>
  <c r="U178" i="1"/>
  <c r="U168" i="1"/>
  <c r="U163" i="1"/>
  <c r="U158" i="1"/>
  <c r="U96" i="1"/>
  <c r="U84" i="1"/>
  <c r="U239" i="1"/>
  <c r="W238" i="1"/>
  <c r="R1855" i="16"/>
  <c r="R1846" i="16"/>
  <c r="R1827" i="16"/>
  <c r="H1846" i="16"/>
  <c r="H1831" i="16" s="1"/>
  <c r="J1846" i="16"/>
  <c r="J1831" i="16" s="1"/>
  <c r="L1846" i="16"/>
  <c r="L1831" i="16" s="1"/>
  <c r="L1855" i="16"/>
  <c r="L1849" i="16" s="1"/>
  <c r="J1855" i="16"/>
  <c r="H1855" i="16"/>
  <c r="A539" i="1" l="1"/>
  <c r="A543" i="1" s="1"/>
  <c r="H1690" i="16"/>
  <c r="T1693" i="16"/>
  <c r="V1693" i="16" s="1"/>
  <c r="J1690" i="16"/>
  <c r="L1029" i="16"/>
  <c r="J1029" i="16"/>
  <c r="H1029" i="16"/>
  <c r="A515" i="1"/>
  <c r="A637" i="1"/>
  <c r="U95" i="1"/>
  <c r="U115" i="1"/>
  <c r="U117" i="1"/>
  <c r="U119" i="1"/>
  <c r="U120" i="1"/>
  <c r="U121" i="1"/>
  <c r="U122" i="1"/>
  <c r="U125" i="1"/>
  <c r="U128" i="1"/>
  <c r="U131" i="1"/>
  <c r="U134" i="1"/>
  <c r="U137" i="1"/>
  <c r="U145" i="1"/>
  <c r="U147" i="1"/>
  <c r="U149" i="1"/>
  <c r="U150" i="1"/>
  <c r="U157" i="1"/>
  <c r="U162" i="1"/>
  <c r="U167" i="1"/>
  <c r="U172" i="1"/>
  <c r="U185" i="1"/>
  <c r="U190" i="1"/>
  <c r="U195" i="1"/>
  <c r="U200" i="1"/>
  <c r="U205" i="1"/>
  <c r="U215" i="1"/>
  <c r="U216" i="1"/>
  <c r="U226" i="1"/>
  <c r="U228" i="1"/>
  <c r="U230" i="1"/>
  <c r="U231" i="1"/>
  <c r="U232" i="1"/>
  <c r="U233" i="1"/>
  <c r="U234" i="1"/>
  <c r="U235" i="1"/>
  <c r="U236" i="1"/>
  <c r="U237" i="1"/>
  <c r="U241" i="1"/>
  <c r="U244" i="1"/>
  <c r="U249" i="1"/>
  <c r="U251" i="1"/>
  <c r="U254" i="1"/>
  <c r="U256" i="1"/>
  <c r="U258" i="1"/>
  <c r="U267" i="1"/>
  <c r="U268" i="1"/>
  <c r="U281" i="1"/>
  <c r="U283" i="1"/>
  <c r="U296" i="1"/>
  <c r="U307" i="1"/>
  <c r="U310" i="1"/>
  <c r="U318" i="1"/>
  <c r="U320" i="1"/>
  <c r="U325" i="1"/>
  <c r="U328" i="1"/>
  <c r="U340" i="1"/>
  <c r="U342" i="1"/>
  <c r="U348" i="1"/>
  <c r="U355" i="1"/>
  <c r="U357" i="1"/>
  <c r="U359" i="1"/>
  <c r="U360" i="1"/>
  <c r="U361" i="1"/>
  <c r="U362" i="1"/>
  <c r="U363" i="1"/>
  <c r="U364" i="1"/>
  <c r="U365" i="1"/>
  <c r="U366" i="1"/>
  <c r="U368" i="1"/>
  <c r="U381" i="1"/>
  <c r="U389" i="1"/>
  <c r="U393" i="1"/>
  <c r="U394" i="1"/>
  <c r="U405" i="1"/>
  <c r="U408" i="1"/>
  <c r="U410" i="1"/>
  <c r="U412" i="1"/>
  <c r="U416" i="1"/>
  <c r="U419" i="1"/>
  <c r="U422" i="1"/>
  <c r="U424" i="1"/>
  <c r="U426" i="1"/>
  <c r="U427" i="1"/>
  <c r="U428" i="1"/>
  <c r="U429" i="1"/>
  <c r="U430" i="1"/>
  <c r="U431" i="1"/>
  <c r="U432" i="1"/>
  <c r="U433" i="1"/>
  <c r="U435" i="1"/>
  <c r="U441" i="1"/>
  <c r="U447" i="1"/>
  <c r="U453" i="1"/>
  <c r="U459" i="1"/>
  <c r="U465" i="1"/>
  <c r="U471" i="1"/>
  <c r="U483" i="1"/>
  <c r="U484" i="1"/>
  <c r="U499" i="1"/>
  <c r="U501" i="1"/>
  <c r="U503" i="1"/>
  <c r="U507" i="1"/>
  <c r="U521" i="1"/>
  <c r="U523" i="1"/>
  <c r="U525" i="1"/>
  <c r="U528" i="1"/>
  <c r="U531" i="1"/>
  <c r="U532" i="1"/>
  <c r="U534" i="1"/>
  <c r="U536" i="1"/>
  <c r="U538" i="1"/>
  <c r="U551" i="1"/>
  <c r="U553" i="1"/>
  <c r="U555" i="1"/>
  <c r="U556" i="1"/>
  <c r="U557" i="1"/>
  <c r="U558" i="1"/>
  <c r="U559" i="1"/>
  <c r="U560" i="1"/>
  <c r="U561" i="1"/>
  <c r="U566" i="1"/>
  <c r="U568" i="1"/>
  <c r="U570" i="1"/>
  <c r="U575" i="1"/>
  <c r="U578" i="1"/>
  <c r="U581" i="1"/>
  <c r="U586" i="1"/>
  <c r="U588" i="1"/>
  <c r="U593" i="1"/>
  <c r="U595" i="1"/>
  <c r="U597" i="1"/>
  <c r="U600" i="1"/>
  <c r="U602" i="1"/>
  <c r="U604" i="1"/>
  <c r="U605" i="1"/>
  <c r="U606" i="1"/>
  <c r="U607" i="1"/>
  <c r="U608" i="1"/>
  <c r="U610" i="1"/>
  <c r="U611" i="1"/>
  <c r="U612" i="1"/>
  <c r="U613" i="1"/>
  <c r="U616" i="1"/>
  <c r="U620" i="1"/>
  <c r="U628" i="1"/>
  <c r="U631" i="1"/>
  <c r="B1234" i="16"/>
  <c r="D1234" i="16"/>
  <c r="H1234" i="16"/>
  <c r="J1234" i="16"/>
  <c r="L1234" i="16"/>
  <c r="R1234" i="16"/>
  <c r="L941" i="16"/>
  <c r="J941" i="16"/>
  <c r="H941" i="16"/>
  <c r="L940" i="16"/>
  <c r="J940" i="16"/>
  <c r="H940" i="16"/>
  <c r="L939" i="16"/>
  <c r="J939" i="16"/>
  <c r="H939" i="16"/>
  <c r="L938" i="16"/>
  <c r="J938" i="16"/>
  <c r="H938" i="16"/>
  <c r="L937" i="16"/>
  <c r="J937" i="16"/>
  <c r="H937" i="16"/>
  <c r="M225" i="1"/>
  <c r="M224" i="1"/>
  <c r="M223" i="1"/>
  <c r="M222" i="1"/>
  <c r="M221" i="1"/>
  <c r="M220" i="1"/>
  <c r="M219" i="1"/>
  <c r="M218" i="1"/>
  <c r="F225" i="1"/>
  <c r="F224" i="1"/>
  <c r="F223" i="1"/>
  <c r="F222" i="1"/>
  <c r="F221" i="1"/>
  <c r="F220" i="1"/>
  <c r="F219" i="1"/>
  <c r="F218" i="1"/>
  <c r="E225" i="1"/>
  <c r="E224" i="1"/>
  <c r="E223" i="1"/>
  <c r="E222" i="1"/>
  <c r="E221" i="1"/>
  <c r="E220" i="1"/>
  <c r="E219" i="1"/>
  <c r="E218" i="1"/>
  <c r="L962" i="16"/>
  <c r="J962" i="16"/>
  <c r="T962" i="16" s="1"/>
  <c r="V962" i="16" s="1"/>
  <c r="H962" i="16"/>
  <c r="L960" i="16"/>
  <c r="J960" i="16"/>
  <c r="T960" i="16" s="1"/>
  <c r="V960" i="16" s="1"/>
  <c r="H960" i="16"/>
  <c r="L958" i="16"/>
  <c r="J958" i="16"/>
  <c r="T958" i="16" s="1"/>
  <c r="V958" i="16" s="1"/>
  <c r="H958" i="16"/>
  <c r="L956" i="16"/>
  <c r="J956" i="16"/>
  <c r="T956" i="16" s="1"/>
  <c r="V956" i="16" s="1"/>
  <c r="H956" i="16"/>
  <c r="L954" i="16"/>
  <c r="J954" i="16"/>
  <c r="T954" i="16" s="1"/>
  <c r="V954" i="16" s="1"/>
  <c r="H954" i="16"/>
  <c r="L952" i="16"/>
  <c r="J952" i="16"/>
  <c r="T952" i="16" s="1"/>
  <c r="V952" i="16" s="1"/>
  <c r="H952" i="16"/>
  <c r="L950" i="16"/>
  <c r="J950" i="16"/>
  <c r="T950" i="16" s="1"/>
  <c r="V950" i="16" s="1"/>
  <c r="H950" i="16"/>
  <c r="A225" i="1"/>
  <c r="A224" i="1"/>
  <c r="A223" i="1"/>
  <c r="A222" i="1"/>
  <c r="A221" i="1"/>
  <c r="A220" i="1"/>
  <c r="A219" i="1"/>
  <c r="A216" i="1"/>
  <c r="B105" i="16"/>
  <c r="D105" i="16"/>
  <c r="H105" i="16"/>
  <c r="J105" i="16"/>
  <c r="L105" i="16"/>
  <c r="R105" i="16"/>
  <c r="H107" i="16"/>
  <c r="J107" i="16"/>
  <c r="L107" i="16"/>
  <c r="P109" i="16"/>
  <c r="P935" i="16"/>
  <c r="D942" i="16"/>
  <c r="H942" i="16"/>
  <c r="J942" i="16"/>
  <c r="L942" i="16"/>
  <c r="R942" i="16"/>
  <c r="L943" i="16"/>
  <c r="J943" i="16"/>
  <c r="H943" i="16"/>
  <c r="M277" i="1"/>
  <c r="M276" i="1"/>
  <c r="M275" i="1"/>
  <c r="M274" i="1"/>
  <c r="M272" i="1"/>
  <c r="F278" i="1"/>
  <c r="F272" i="1"/>
  <c r="E278" i="1"/>
  <c r="E277" i="1"/>
  <c r="E276" i="1"/>
  <c r="E275" i="1"/>
  <c r="E274" i="1"/>
  <c r="E273" i="1"/>
  <c r="E272" i="1"/>
  <c r="A278" i="1"/>
  <c r="A277" i="1"/>
  <c r="A276" i="1"/>
  <c r="R1039" i="16"/>
  <c r="R1041" i="16"/>
  <c r="R1043" i="16"/>
  <c r="R1045" i="16"/>
  <c r="R1047" i="16"/>
  <c r="R1049" i="16"/>
  <c r="L1039" i="16"/>
  <c r="L1037" i="16"/>
  <c r="E1035" i="16"/>
  <c r="L1031" i="16"/>
  <c r="J1031" i="16"/>
  <c r="H1031" i="16"/>
  <c r="L1049" i="16"/>
  <c r="J1049" i="16"/>
  <c r="H1049" i="16"/>
  <c r="L1047" i="16"/>
  <c r="J1047" i="16"/>
  <c r="H1047" i="16"/>
  <c r="L1045" i="16"/>
  <c r="J1045" i="16"/>
  <c r="H1045" i="16"/>
  <c r="J1037" i="16"/>
  <c r="H1037" i="16"/>
  <c r="L1035" i="16"/>
  <c r="J1035" i="16"/>
  <c r="H1035" i="16"/>
  <c r="L1033" i="16"/>
  <c r="J1033" i="16"/>
  <c r="H1033" i="16"/>
  <c r="F268" i="1"/>
  <c r="E268" i="1"/>
  <c r="L1043" i="16"/>
  <c r="J1043" i="16"/>
  <c r="H1043" i="16"/>
  <c r="L1041" i="16"/>
  <c r="J1041" i="16"/>
  <c r="H1041" i="16"/>
  <c r="J1022" i="16"/>
  <c r="H1022" i="16"/>
  <c r="E266" i="1"/>
  <c r="E264" i="1"/>
  <c r="E263" i="1"/>
  <c r="M266" i="1"/>
  <c r="M265" i="1"/>
  <c r="M264" i="1"/>
  <c r="M263" i="1"/>
  <c r="A275" i="1"/>
  <c r="A274" i="1"/>
  <c r="A273" i="1"/>
  <c r="A272" i="1"/>
  <c r="A268" i="1" s="1"/>
  <c r="A266" i="1"/>
  <c r="A267" i="1" s="1"/>
  <c r="A265" i="1"/>
  <c r="H1013" i="16"/>
  <c r="H1011" i="16"/>
  <c r="H1009" i="16"/>
  <c r="M189" i="1"/>
  <c r="M188" i="1"/>
  <c r="M187" i="1"/>
  <c r="M165" i="1"/>
  <c r="M164" i="1"/>
  <c r="M159" i="1"/>
  <c r="M155" i="1"/>
  <c r="M154" i="1"/>
  <c r="F216" i="1"/>
  <c r="A198" i="1"/>
  <c r="F187" i="1"/>
  <c r="F189" i="1"/>
  <c r="F188" i="1"/>
  <c r="F165" i="1"/>
  <c r="F164" i="1"/>
  <c r="F159" i="1"/>
  <c r="E216" i="1"/>
  <c r="E189" i="1"/>
  <c r="E188" i="1"/>
  <c r="E187" i="1"/>
  <c r="E165" i="1"/>
  <c r="E164" i="1"/>
  <c r="E159" i="1"/>
  <c r="F155" i="1"/>
  <c r="E155" i="1"/>
  <c r="F154" i="1"/>
  <c r="E154" i="1"/>
  <c r="A214" i="1"/>
  <c r="A213" i="1"/>
  <c r="A212" i="1"/>
  <c r="A204" i="1"/>
  <c r="A203" i="1"/>
  <c r="A202" i="1"/>
  <c r="A199" i="1"/>
  <c r="A197" i="1"/>
  <c r="A194" i="1"/>
  <c r="A195" i="1" s="1"/>
  <c r="A193" i="1"/>
  <c r="A192" i="1"/>
  <c r="A189" i="1"/>
  <c r="A190" i="1" s="1"/>
  <c r="A188" i="1"/>
  <c r="A187" i="1"/>
  <c r="A181" i="1"/>
  <c r="A180" i="1"/>
  <c r="A179" i="1"/>
  <c r="A171" i="1"/>
  <c r="A170" i="1"/>
  <c r="A169" i="1"/>
  <c r="A166" i="1"/>
  <c r="A165" i="1"/>
  <c r="A164" i="1"/>
  <c r="A161" i="1"/>
  <c r="A160" i="1"/>
  <c r="A159" i="1"/>
  <c r="A158" i="1" s="1"/>
  <c r="A162" i="1" s="1"/>
  <c r="H1015" i="16"/>
  <c r="P256" i="16"/>
  <c r="L586" i="16"/>
  <c r="L571" i="16" s="1"/>
  <c r="L556" i="16" s="1"/>
  <c r="L396" i="16"/>
  <c r="J396" i="16"/>
  <c r="H396" i="16"/>
  <c r="A226" i="1" l="1"/>
  <c r="A215" i="1"/>
  <c r="A163" i="1"/>
  <c r="A167" i="1" s="1"/>
  <c r="A168" i="1"/>
  <c r="A172" i="1" s="1"/>
  <c r="A178" i="1"/>
  <c r="A186" i="1"/>
  <c r="A191" i="1"/>
  <c r="A196" i="1"/>
  <c r="A200" i="1" s="1"/>
  <c r="A201" i="1"/>
  <c r="A205" i="1" s="1"/>
  <c r="A211" i="1"/>
  <c r="L935" i="16"/>
  <c r="L919" i="16" s="1"/>
  <c r="L903" i="16" s="1"/>
  <c r="L887" i="16" s="1"/>
  <c r="J935" i="16"/>
  <c r="H935" i="16"/>
  <c r="L1001" i="16"/>
  <c r="J1001" i="16"/>
  <c r="T1001" i="16" s="1"/>
  <c r="V1001" i="16" s="1"/>
  <c r="H1001" i="16"/>
  <c r="A185" i="1" l="1"/>
  <c r="A182" i="1"/>
  <c r="P1816" i="16"/>
  <c r="L1457" i="16"/>
  <c r="R1394" i="16"/>
  <c r="S1394" i="16" s="1"/>
  <c r="T1394" i="16" s="1"/>
  <c r="R1395" i="16"/>
  <c r="R1396" i="16"/>
  <c r="R1397" i="16"/>
  <c r="R1403" i="16"/>
  <c r="S1403" i="16" s="1"/>
  <c r="T1403" i="16" s="1"/>
  <c r="R1404" i="16"/>
  <c r="R1405" i="16"/>
  <c r="R1406" i="16"/>
  <c r="R1412" i="16"/>
  <c r="S1412" i="16" s="1"/>
  <c r="T1412" i="16" s="1"/>
  <c r="R1413" i="16"/>
  <c r="R1414" i="16"/>
  <c r="R1415" i="16"/>
  <c r="R1447" i="16"/>
  <c r="S1447" i="16" s="1"/>
  <c r="T1447" i="16" s="1"/>
  <c r="R1448" i="16"/>
  <c r="R1449" i="16"/>
  <c r="R1450" i="16"/>
  <c r="R1456" i="16"/>
  <c r="S1456" i="16" s="1"/>
  <c r="T1456" i="16" s="1"/>
  <c r="R1457" i="16"/>
  <c r="R1458" i="16"/>
  <c r="R1459" i="16"/>
  <c r="R1465" i="16"/>
  <c r="S1465" i="16" s="1"/>
  <c r="T1465" i="16" s="1"/>
  <c r="R1466" i="16"/>
  <c r="R1467" i="16"/>
  <c r="R1468" i="16"/>
  <c r="R1479" i="16"/>
  <c r="S1479" i="16" s="1"/>
  <c r="T1479" i="16" s="1"/>
  <c r="R1480" i="16"/>
  <c r="R1481" i="16"/>
  <c r="R1482" i="16"/>
  <c r="R1488" i="16"/>
  <c r="S1488" i="16" s="1"/>
  <c r="T1488" i="16" s="1"/>
  <c r="R1489" i="16"/>
  <c r="R1490" i="16"/>
  <c r="R1491" i="16"/>
  <c r="R1511" i="16"/>
  <c r="S1511" i="16" s="1"/>
  <c r="T1511" i="16" s="1"/>
  <c r="R1512" i="16"/>
  <c r="R1513" i="16"/>
  <c r="R1514" i="16"/>
  <c r="R1520" i="16"/>
  <c r="S1520" i="16" s="1"/>
  <c r="T1520" i="16" s="1"/>
  <c r="R1521" i="16"/>
  <c r="R1522" i="16"/>
  <c r="R1523" i="16"/>
  <c r="R1529" i="16"/>
  <c r="S1529" i="16" s="1"/>
  <c r="T1529" i="16" s="1"/>
  <c r="R1530" i="16"/>
  <c r="R1531" i="16"/>
  <c r="R1532" i="16"/>
  <c r="R1543" i="16"/>
  <c r="S1543" i="16" s="1"/>
  <c r="T1543" i="16" s="1"/>
  <c r="R1544" i="16"/>
  <c r="R1545" i="16"/>
  <c r="R1546" i="16"/>
  <c r="R1554" i="16"/>
  <c r="S1554" i="16" s="1"/>
  <c r="T1554" i="16" s="1"/>
  <c r="R1555" i="16"/>
  <c r="R1556" i="16"/>
  <c r="R1564" i="16"/>
  <c r="S1564" i="16" s="1"/>
  <c r="T1564" i="16" s="1"/>
  <c r="R1565" i="16"/>
  <c r="R1566" i="16"/>
  <c r="R1616" i="16"/>
  <c r="R1618" i="16"/>
  <c r="R1620" i="16"/>
  <c r="R1622" i="16"/>
  <c r="R1624" i="16"/>
  <c r="R1626" i="16"/>
  <c r="R1628" i="16"/>
  <c r="R1632" i="16"/>
  <c r="R1634" i="16"/>
  <c r="R1636" i="16"/>
  <c r="R1614" i="16"/>
  <c r="R1573" i="16"/>
  <c r="R1563" i="16"/>
  <c r="R1553" i="16"/>
  <c r="R1542" i="16"/>
  <c r="R1537" i="16"/>
  <c r="R1528" i="16"/>
  <c r="R1519" i="16"/>
  <c r="R1510" i="16"/>
  <c r="R1505" i="16"/>
  <c r="R1496" i="16"/>
  <c r="R1487" i="16"/>
  <c r="R1478" i="16"/>
  <c r="R1473" i="16"/>
  <c r="R1464" i="16"/>
  <c r="R1455" i="16"/>
  <c r="R1446" i="16"/>
  <c r="R1441" i="16"/>
  <c r="R1435" i="16"/>
  <c r="R1430" i="16"/>
  <c r="R1425" i="16"/>
  <c r="R1420" i="16"/>
  <c r="R1411" i="16"/>
  <c r="R1402" i="16"/>
  <c r="R1393" i="16"/>
  <c r="R1388" i="16"/>
  <c r="R1378" i="16"/>
  <c r="S1378" i="16" s="1"/>
  <c r="T1378" i="16" s="1"/>
  <c r="R1379" i="16"/>
  <c r="R1381" i="16"/>
  <c r="R1382" i="16"/>
  <c r="R1377" i="16"/>
  <c r="R1368" i="16"/>
  <c r="S1368" i="16" s="1"/>
  <c r="T1368" i="16" s="1"/>
  <c r="R1369" i="16"/>
  <c r="R1371" i="16"/>
  <c r="R1372" i="16"/>
  <c r="R1367" i="16"/>
  <c r="R1358" i="16"/>
  <c r="S1358" i="16" s="1"/>
  <c r="T1358" i="16" s="1"/>
  <c r="R1359" i="16"/>
  <c r="R1361" i="16"/>
  <c r="R1362" i="16"/>
  <c r="R1357" i="16"/>
  <c r="R1300" i="16"/>
  <c r="R1302" i="16"/>
  <c r="R1304" i="16"/>
  <c r="R1306" i="16"/>
  <c r="R1308" i="16"/>
  <c r="R1310" i="16"/>
  <c r="R1312" i="16"/>
  <c r="R1314" i="16"/>
  <c r="R1316" i="16"/>
  <c r="R1298" i="16"/>
  <c r="R1276" i="16"/>
  <c r="R1271" i="16"/>
  <c r="R1254" i="16"/>
  <c r="R1244" i="16"/>
  <c r="R1224" i="16"/>
  <c r="R1210" i="16"/>
  <c r="R120" i="16"/>
  <c r="R124" i="16"/>
  <c r="R128" i="16"/>
  <c r="R130" i="16"/>
  <c r="R132" i="16"/>
  <c r="R116" i="16"/>
  <c r="R111" i="16"/>
  <c r="S111" i="16" s="1"/>
  <c r="T111" i="16" s="1"/>
  <c r="R100" i="16"/>
  <c r="R91" i="16"/>
  <c r="R82" i="16"/>
  <c r="R72" i="16"/>
  <c r="R67" i="16"/>
  <c r="R58" i="16"/>
  <c r="R49" i="16"/>
  <c r="R39" i="16"/>
  <c r="R34" i="16"/>
  <c r="R25" i="16"/>
  <c r="R16" i="16"/>
  <c r="M452" i="1"/>
  <c r="L1636" i="16"/>
  <c r="L1634" i="16"/>
  <c r="L1632" i="16"/>
  <c r="L1630" i="16"/>
  <c r="L1628" i="16"/>
  <c r="L1626" i="16"/>
  <c r="L1624" i="16"/>
  <c r="L1622" i="16"/>
  <c r="L1620" i="16"/>
  <c r="L1618" i="16"/>
  <c r="L1616" i="16"/>
  <c r="L1614" i="16"/>
  <c r="J1638" i="16"/>
  <c r="J1636" i="16"/>
  <c r="J1634" i="16"/>
  <c r="J1632" i="16"/>
  <c r="J1630" i="16"/>
  <c r="J1628" i="16"/>
  <c r="J1626" i="16"/>
  <c r="J1624" i="16"/>
  <c r="J1622" i="16"/>
  <c r="J1620" i="16"/>
  <c r="J1618" i="16"/>
  <c r="J1616" i="16"/>
  <c r="J1614" i="16"/>
  <c r="H1638" i="16"/>
  <c r="H1636" i="16"/>
  <c r="H1634" i="16"/>
  <c r="H1632" i="16"/>
  <c r="H1630" i="16"/>
  <c r="H1628" i="16"/>
  <c r="H1626" i="16"/>
  <c r="H1624" i="16"/>
  <c r="H1622" i="16"/>
  <c r="H1620" i="16"/>
  <c r="H1618" i="16"/>
  <c r="H1616" i="16"/>
  <c r="H1614" i="16"/>
  <c r="M489" i="1"/>
  <c r="F489" i="1"/>
  <c r="E489" i="1"/>
  <c r="A489" i="1"/>
  <c r="L1546" i="16"/>
  <c r="J1546" i="16"/>
  <c r="H1546" i="16"/>
  <c r="L1566" i="16"/>
  <c r="J1566" i="16"/>
  <c r="H1566" i="16"/>
  <c r="L1565" i="16"/>
  <c r="J1565" i="16"/>
  <c r="H1565" i="16"/>
  <c r="L1556" i="16"/>
  <c r="J1556" i="16"/>
  <c r="H1556" i="16"/>
  <c r="L1555" i="16"/>
  <c r="J1555" i="16"/>
  <c r="H1555" i="16"/>
  <c r="L1545" i="16"/>
  <c r="J1545" i="16"/>
  <c r="H1545" i="16"/>
  <c r="L1544" i="16"/>
  <c r="J1544" i="16"/>
  <c r="H1544" i="16"/>
  <c r="L1532" i="16"/>
  <c r="J1532" i="16"/>
  <c r="H1532" i="16"/>
  <c r="L1531" i="16"/>
  <c r="J1531" i="16"/>
  <c r="H1531" i="16"/>
  <c r="L1530" i="16"/>
  <c r="J1530" i="16"/>
  <c r="H1530" i="16"/>
  <c r="L1523" i="16"/>
  <c r="J1523" i="16"/>
  <c r="H1523" i="16"/>
  <c r="L1522" i="16"/>
  <c r="J1522" i="16"/>
  <c r="H1522" i="16"/>
  <c r="L1521" i="16"/>
  <c r="J1521" i="16"/>
  <c r="H1521" i="16"/>
  <c r="L1514" i="16"/>
  <c r="J1514" i="16"/>
  <c r="H1514" i="16"/>
  <c r="L1513" i="16"/>
  <c r="J1513" i="16"/>
  <c r="H1513" i="16"/>
  <c r="L1512" i="16"/>
  <c r="J1512" i="16"/>
  <c r="H1512" i="16"/>
  <c r="L1500" i="16"/>
  <c r="J1500" i="16"/>
  <c r="H1500" i="16"/>
  <c r="L1499" i="16"/>
  <c r="J1499" i="16"/>
  <c r="H1499" i="16"/>
  <c r="L1498" i="16"/>
  <c r="J1498" i="16"/>
  <c r="H1498" i="16"/>
  <c r="L1491" i="16"/>
  <c r="J1491" i="16"/>
  <c r="H1491" i="16"/>
  <c r="L1490" i="16"/>
  <c r="J1490" i="16"/>
  <c r="H1490" i="16"/>
  <c r="L1489" i="16"/>
  <c r="J1489" i="16"/>
  <c r="H1489" i="16"/>
  <c r="L1482" i="16"/>
  <c r="J1482" i="16"/>
  <c r="H1482" i="16"/>
  <c r="L1481" i="16"/>
  <c r="J1481" i="16"/>
  <c r="H1481" i="16"/>
  <c r="L1480" i="16"/>
  <c r="J1480" i="16"/>
  <c r="H1480" i="16"/>
  <c r="L1468" i="16"/>
  <c r="J1468" i="16"/>
  <c r="H1468" i="16"/>
  <c r="L1467" i="16"/>
  <c r="J1467" i="16"/>
  <c r="H1467" i="16"/>
  <c r="L1466" i="16"/>
  <c r="J1466" i="16"/>
  <c r="H1466" i="16"/>
  <c r="L1459" i="16"/>
  <c r="J1459" i="16"/>
  <c r="H1459" i="16"/>
  <c r="L1458" i="16"/>
  <c r="J1458" i="16"/>
  <c r="H1458" i="16"/>
  <c r="J1457" i="16"/>
  <c r="H1457" i="16"/>
  <c r="L1450" i="16"/>
  <c r="J1450" i="16"/>
  <c r="H1450" i="16"/>
  <c r="L1449" i="16"/>
  <c r="J1449" i="16"/>
  <c r="H1449" i="16"/>
  <c r="L1448" i="16"/>
  <c r="J1448" i="16"/>
  <c r="H1448" i="16"/>
  <c r="P1453" i="16"/>
  <c r="L1415" i="16"/>
  <c r="J1415" i="16"/>
  <c r="H1415" i="16"/>
  <c r="L1414" i="16"/>
  <c r="J1414" i="16"/>
  <c r="H1414" i="16"/>
  <c r="L1413" i="16"/>
  <c r="J1413" i="16"/>
  <c r="H1413" i="16"/>
  <c r="L1406" i="16"/>
  <c r="J1406" i="16"/>
  <c r="H1406" i="16"/>
  <c r="L1405" i="16"/>
  <c r="J1405" i="16"/>
  <c r="H1405" i="16"/>
  <c r="L1404" i="16"/>
  <c r="J1404" i="16"/>
  <c r="H1404" i="16"/>
  <c r="L1397" i="16"/>
  <c r="J1397" i="16"/>
  <c r="H1397" i="16"/>
  <c r="L1396" i="16"/>
  <c r="J1396" i="16"/>
  <c r="H1396" i="16"/>
  <c r="L1395" i="16"/>
  <c r="J1395" i="16"/>
  <c r="H1395" i="16"/>
  <c r="L1381" i="16"/>
  <c r="J1381" i="16"/>
  <c r="H1381" i="16"/>
  <c r="L1382" i="16"/>
  <c r="J1382" i="16"/>
  <c r="H1382" i="16"/>
  <c r="L1379" i="16"/>
  <c r="J1379" i="16"/>
  <c r="H1379" i="16"/>
  <c r="L1371" i="16"/>
  <c r="J1371" i="16"/>
  <c r="H1371" i="16"/>
  <c r="L1372" i="16"/>
  <c r="J1372" i="16"/>
  <c r="H1372" i="16"/>
  <c r="L1369" i="16"/>
  <c r="J1369" i="16"/>
  <c r="H1369" i="16"/>
  <c r="H1361" i="16"/>
  <c r="L1361" i="16"/>
  <c r="J1361" i="16"/>
  <c r="L1362" i="16"/>
  <c r="J1362" i="16"/>
  <c r="H1362" i="16"/>
  <c r="L1359" i="16"/>
  <c r="J1359" i="16"/>
  <c r="H1359" i="16"/>
  <c r="V1394" i="16" l="1"/>
  <c r="U1394" i="16"/>
  <c r="W1394" i="16" s="1"/>
  <c r="X1394" i="16" s="1"/>
  <c r="V1403" i="16"/>
  <c r="U1403" i="16"/>
  <c r="W1403" i="16" s="1"/>
  <c r="X1403" i="16" s="1"/>
  <c r="V1412" i="16"/>
  <c r="U1412" i="16"/>
  <c r="W1412" i="16" s="1"/>
  <c r="X1412" i="16" s="1"/>
  <c r="V1447" i="16"/>
  <c r="U1447" i="16"/>
  <c r="W1447" i="16" s="1"/>
  <c r="X1447" i="16" s="1"/>
  <c r="V1456" i="16"/>
  <c r="U1456" i="16"/>
  <c r="W1456" i="16" s="1"/>
  <c r="X1456" i="16" s="1"/>
  <c r="V1465" i="16"/>
  <c r="U1465" i="16"/>
  <c r="W1465" i="16" s="1"/>
  <c r="X1465" i="16" s="1"/>
  <c r="V1479" i="16"/>
  <c r="U1479" i="16"/>
  <c r="W1479" i="16" s="1"/>
  <c r="X1479" i="16" s="1"/>
  <c r="V1488" i="16"/>
  <c r="U1488" i="16"/>
  <c r="V1497" i="16"/>
  <c r="U1497" i="16"/>
  <c r="W1497" i="16" s="1"/>
  <c r="X1497" i="16" s="1"/>
  <c r="V1511" i="16"/>
  <c r="U1511" i="16"/>
  <c r="W1511" i="16" s="1"/>
  <c r="X1511" i="16" s="1"/>
  <c r="V1520" i="16"/>
  <c r="U1520" i="16"/>
  <c r="W1520" i="16" s="1"/>
  <c r="X1520" i="16" s="1"/>
  <c r="V1529" i="16"/>
  <c r="U1529" i="16"/>
  <c r="W1529" i="16" s="1"/>
  <c r="X1529" i="16" s="1"/>
  <c r="V1543" i="16"/>
  <c r="U1543" i="16"/>
  <c r="W1543" i="16" s="1"/>
  <c r="X1543" i="16" s="1"/>
  <c r="V1554" i="16"/>
  <c r="U1554" i="16"/>
  <c r="W1554" i="16" s="1"/>
  <c r="X1554" i="16" s="1"/>
  <c r="V1564" i="16"/>
  <c r="U1564" i="16"/>
  <c r="W1564" i="16" s="1"/>
  <c r="X1564" i="16" s="1"/>
  <c r="V1378" i="16"/>
  <c r="U1378" i="16"/>
  <c r="V1368" i="16"/>
  <c r="U1368" i="16"/>
  <c r="W1368" i="16" s="1"/>
  <c r="X1368" i="16" s="1"/>
  <c r="V1358" i="16"/>
  <c r="U1358" i="16"/>
  <c r="F398" i="1"/>
  <c r="BN31" i="2"/>
  <c r="BM31" i="2"/>
  <c r="BN30" i="2"/>
  <c r="BM30" i="2"/>
  <c r="N497" i="1"/>
  <c r="U497" i="1" s="1"/>
  <c r="L1348" i="16"/>
  <c r="J1348" i="16"/>
  <c r="T1348" i="16" s="1"/>
  <c r="V1348" i="16" s="1"/>
  <c r="H1348" i="16"/>
  <c r="W1488" i="16" l="1"/>
  <c r="X1488" i="16" s="1"/>
  <c r="W1378" i="16"/>
  <c r="X1378" i="16" s="1"/>
  <c r="W1358" i="16"/>
  <c r="X1358" i="16" s="1"/>
  <c r="A490" i="1"/>
  <c r="A497" i="1"/>
  <c r="A496" i="1"/>
  <c r="A495" i="1"/>
  <c r="A494" i="1"/>
  <c r="A493" i="1"/>
  <c r="A492" i="1"/>
  <c r="A491" i="1"/>
  <c r="A488" i="1"/>
  <c r="A103" i="1"/>
  <c r="A105" i="1"/>
  <c r="A397" i="1"/>
  <c r="A396" i="1"/>
  <c r="A395" i="1"/>
  <c r="M397" i="1"/>
  <c r="F397" i="1"/>
  <c r="E397" i="1"/>
  <c r="M396" i="1"/>
  <c r="F396" i="1"/>
  <c r="E396" i="1"/>
  <c r="M395" i="1"/>
  <c r="F395" i="1"/>
  <c r="E395" i="1"/>
  <c r="L1302" i="16"/>
  <c r="J1302" i="16"/>
  <c r="H1302" i="16"/>
  <c r="L1300" i="16"/>
  <c r="J1300" i="16"/>
  <c r="H1300" i="16"/>
  <c r="L1298" i="16"/>
  <c r="J1298" i="16"/>
  <c r="H1298" i="16"/>
  <c r="M105" i="1"/>
  <c r="F105" i="1"/>
  <c r="E105" i="1"/>
  <c r="M103" i="1"/>
  <c r="F103" i="1"/>
  <c r="E103" i="1"/>
  <c r="L120" i="16"/>
  <c r="J120" i="16"/>
  <c r="H120" i="16"/>
  <c r="L116" i="16"/>
  <c r="J116" i="16"/>
  <c r="H116" i="16"/>
  <c r="M497" i="1"/>
  <c r="F497" i="1"/>
  <c r="E497" i="1"/>
  <c r="M496" i="1"/>
  <c r="F496" i="1"/>
  <c r="E496" i="1"/>
  <c r="M495" i="1"/>
  <c r="F495" i="1"/>
  <c r="E495" i="1"/>
  <c r="M494" i="1"/>
  <c r="F494" i="1"/>
  <c r="E494" i="1"/>
  <c r="M493" i="1"/>
  <c r="F493" i="1"/>
  <c r="E493" i="1"/>
  <c r="M492" i="1"/>
  <c r="F492" i="1"/>
  <c r="E492" i="1"/>
  <c r="M491" i="1"/>
  <c r="F491" i="1"/>
  <c r="E491" i="1"/>
  <c r="M490" i="1"/>
  <c r="F490" i="1"/>
  <c r="E490" i="1"/>
  <c r="M488" i="1"/>
  <c r="F488" i="1"/>
  <c r="E488" i="1"/>
  <c r="B1276" i="16"/>
  <c r="B1271" i="16"/>
  <c r="L1266" i="16"/>
  <c r="J1266" i="16"/>
  <c r="B1254" i="16"/>
  <c r="B1244" i="16"/>
  <c r="B1224" i="16"/>
  <c r="B100" i="16"/>
  <c r="B91" i="16"/>
  <c r="B82" i="16"/>
  <c r="B72" i="16"/>
  <c r="B67" i="16"/>
  <c r="B58" i="16"/>
  <c r="B49" i="16"/>
  <c r="B39" i="16"/>
  <c r="B34" i="16"/>
  <c r="B25" i="16"/>
  <c r="B16" i="16"/>
  <c r="M405" i="1"/>
  <c r="F405" i="1"/>
  <c r="E405" i="1"/>
  <c r="M400" i="1"/>
  <c r="F400" i="1"/>
  <c r="E400" i="1"/>
  <c r="A400" i="1"/>
  <c r="M399" i="1"/>
  <c r="F399" i="1"/>
  <c r="E399" i="1"/>
  <c r="A399" i="1"/>
  <c r="L1308" i="16"/>
  <c r="J1308" i="16"/>
  <c r="H1308" i="16"/>
  <c r="L1306" i="16"/>
  <c r="J1306" i="16"/>
  <c r="H1306" i="16"/>
  <c r="E111" i="1"/>
  <c r="F110" i="1"/>
  <c r="M110" i="1"/>
  <c r="E110" i="1"/>
  <c r="A110" i="1"/>
  <c r="L130" i="16"/>
  <c r="J130" i="16"/>
  <c r="H130" i="16"/>
  <c r="M388" i="1"/>
  <c r="F388" i="1"/>
  <c r="E388" i="1"/>
  <c r="A388" i="1"/>
  <c r="L1277" i="16"/>
  <c r="J1277" i="16"/>
  <c r="H1277" i="16"/>
  <c r="L1276" i="16"/>
  <c r="J1276" i="16"/>
  <c r="H1276" i="16"/>
  <c r="F1276" i="16"/>
  <c r="D1276" i="16"/>
  <c r="P1274" i="16"/>
  <c r="F440" i="1"/>
  <c r="J26" i="12" s="1"/>
  <c r="F379" i="1"/>
  <c r="D16" i="16"/>
  <c r="D25" i="16"/>
  <c r="D34" i="16"/>
  <c r="L1274" i="16" l="1"/>
  <c r="J1274" i="16"/>
  <c r="H1274" i="16"/>
  <c r="A527" i="1"/>
  <c r="A530" i="1"/>
  <c r="M530" i="1"/>
  <c r="F530" i="1"/>
  <c r="E530" i="1"/>
  <c r="A421" i="1"/>
  <c r="A418" i="1"/>
  <c r="A415" i="1"/>
  <c r="A414" i="1"/>
  <c r="A413" i="1" s="1"/>
  <c r="M421" i="1"/>
  <c r="M418" i="1"/>
  <c r="M414" i="1"/>
  <c r="F414" i="1"/>
  <c r="F418" i="1"/>
  <c r="E415" i="1"/>
  <c r="L1335" i="16"/>
  <c r="J1335" i="16"/>
  <c r="H1335" i="16"/>
  <c r="L1332" i="16"/>
  <c r="P1325" i="16"/>
  <c r="M451" i="1"/>
  <c r="F451" i="1"/>
  <c r="M476" i="1"/>
  <c r="E476" i="1"/>
  <c r="F476" i="1"/>
  <c r="J71" i="12" s="1"/>
  <c r="M470" i="1"/>
  <c r="E470" i="1"/>
  <c r="F470" i="1"/>
  <c r="J62" i="12" s="1"/>
  <c r="M464" i="1"/>
  <c r="F464" i="1"/>
  <c r="J53" i="12" s="1"/>
  <c r="E464" i="1"/>
  <c r="M458" i="1"/>
  <c r="E458" i="1"/>
  <c r="F458" i="1"/>
  <c r="J44" i="12" s="1"/>
  <c r="E452" i="1"/>
  <c r="F452" i="1"/>
  <c r="J35" i="12" s="1"/>
  <c r="M446" i="1"/>
  <c r="F446" i="1"/>
  <c r="E446" i="1"/>
  <c r="M440" i="1"/>
  <c r="E440" i="1"/>
  <c r="M384" i="1"/>
  <c r="E384" i="1"/>
  <c r="F384" i="1"/>
  <c r="F45" i="12" s="1"/>
  <c r="M375" i="1"/>
  <c r="F375" i="1"/>
  <c r="E375" i="1"/>
  <c r="L1265" i="16"/>
  <c r="L1263" i="16" s="1"/>
  <c r="D1265" i="16"/>
  <c r="P1263" i="16"/>
  <c r="J1263" i="16"/>
  <c r="H1263" i="16"/>
  <c r="L1224" i="16"/>
  <c r="L1221" i="16" s="1"/>
  <c r="J1224" i="16"/>
  <c r="H1224" i="16"/>
  <c r="H1221" i="16" s="1"/>
  <c r="D1224" i="16"/>
  <c r="P1221" i="16"/>
  <c r="L1574" i="16"/>
  <c r="J1574" i="16"/>
  <c r="H1574" i="16"/>
  <c r="L1573" i="16"/>
  <c r="J1573" i="16"/>
  <c r="H1573" i="16"/>
  <c r="D1573" i="16"/>
  <c r="P1571" i="16"/>
  <c r="L1538" i="16"/>
  <c r="J1538" i="16"/>
  <c r="H1538" i="16"/>
  <c r="L1537" i="16"/>
  <c r="J1537" i="16"/>
  <c r="H1537" i="16"/>
  <c r="D1537" i="16"/>
  <c r="P1535" i="16"/>
  <c r="L1506" i="16"/>
  <c r="J1506" i="16"/>
  <c r="H1506" i="16"/>
  <c r="L1505" i="16"/>
  <c r="J1505" i="16"/>
  <c r="H1505" i="16"/>
  <c r="D1505" i="16"/>
  <c r="P1503" i="16"/>
  <c r="L1474" i="16"/>
  <c r="J1474" i="16"/>
  <c r="H1474" i="16"/>
  <c r="L1473" i="16"/>
  <c r="J1473" i="16"/>
  <c r="H1473" i="16"/>
  <c r="D1473" i="16"/>
  <c r="P1471" i="16"/>
  <c r="L1435" i="16"/>
  <c r="J1435" i="16"/>
  <c r="H1435" i="16"/>
  <c r="D1435" i="16"/>
  <c r="P1433" i="16"/>
  <c r="L1420" i="16"/>
  <c r="J1420" i="16"/>
  <c r="H1420" i="16"/>
  <c r="D1420" i="16"/>
  <c r="P1418" i="16"/>
  <c r="L1389" i="16"/>
  <c r="J1389" i="16"/>
  <c r="H1389" i="16"/>
  <c r="L1388" i="16"/>
  <c r="J1388" i="16"/>
  <c r="H1388" i="16"/>
  <c r="D1388" i="16"/>
  <c r="P1385" i="16"/>
  <c r="A476" i="1"/>
  <c r="A470" i="1"/>
  <c r="A464" i="1"/>
  <c r="A458" i="1"/>
  <c r="A452" i="1"/>
  <c r="A446" i="1"/>
  <c r="A440" i="1"/>
  <c r="A375" i="1"/>
  <c r="A384" i="1"/>
  <c r="M88" i="1"/>
  <c r="M94" i="1"/>
  <c r="F94" i="1"/>
  <c r="E94" i="1"/>
  <c r="E88" i="1"/>
  <c r="F88" i="1"/>
  <c r="P103" i="16"/>
  <c r="L74" i="16"/>
  <c r="J74" i="16"/>
  <c r="H74" i="16"/>
  <c r="L72" i="16"/>
  <c r="J72" i="16"/>
  <c r="H72" i="16"/>
  <c r="D72" i="16"/>
  <c r="P70" i="16"/>
  <c r="D39" i="16"/>
  <c r="L39" i="16"/>
  <c r="J39" i="16"/>
  <c r="H39" i="16"/>
  <c r="P37" i="16"/>
  <c r="F487" i="1"/>
  <c r="E485" i="1"/>
  <c r="F485" i="1"/>
  <c r="H1332" i="16" l="1"/>
  <c r="J1332" i="16"/>
  <c r="A526" i="1"/>
  <c r="A528" i="1" s="1"/>
  <c r="A529" i="1"/>
  <c r="A531" i="1" s="1"/>
  <c r="A419" i="1"/>
  <c r="A417" i="1"/>
  <c r="A422" i="1"/>
  <c r="A420" i="1" s="1"/>
  <c r="A416" i="1"/>
  <c r="J1221" i="16"/>
  <c r="J1503" i="16"/>
  <c r="L1571" i="16"/>
  <c r="H1503" i="16"/>
  <c r="L1535" i="16"/>
  <c r="H1471" i="16"/>
  <c r="J1571" i="16"/>
  <c r="H1571" i="16"/>
  <c r="H103" i="16"/>
  <c r="J1471" i="16"/>
  <c r="J1385" i="16"/>
  <c r="J1535" i="16"/>
  <c r="L1385" i="16"/>
  <c r="H1385" i="16"/>
  <c r="H70" i="16"/>
  <c r="L103" i="16"/>
  <c r="H1433" i="16"/>
  <c r="H37" i="16"/>
  <c r="J70" i="16"/>
  <c r="J37" i="16"/>
  <c r="L70" i="16"/>
  <c r="L1433" i="16"/>
  <c r="L37" i="16"/>
  <c r="H1418" i="16"/>
  <c r="J1433" i="16"/>
  <c r="L1471" i="16"/>
  <c r="J1418" i="16"/>
  <c r="L1418" i="16"/>
  <c r="L1503" i="16"/>
  <c r="J103" i="16"/>
  <c r="H1535" i="16"/>
  <c r="L1611" i="16"/>
  <c r="AF2" i="16"/>
  <c r="F421" i="1"/>
  <c r="E421" i="1"/>
  <c r="J1347" i="16"/>
  <c r="T1347" i="16" s="1"/>
  <c r="V1347" i="16" s="1"/>
  <c r="L1346" i="16"/>
  <c r="J1346" i="16"/>
  <c r="H1346" i="16"/>
  <c r="L1350" i="16"/>
  <c r="J1350" i="16"/>
  <c r="T1350" i="16" s="1"/>
  <c r="V1350" i="16" s="1"/>
  <c r="H1350" i="16"/>
  <c r="R1350" i="16" s="1"/>
  <c r="L1349" i="16"/>
  <c r="J1349" i="16"/>
  <c r="T1349" i="16" s="1"/>
  <c r="V1349" i="16" s="1"/>
  <c r="H1349" i="16"/>
  <c r="R1349" i="16" s="1"/>
  <c r="L1347" i="16"/>
  <c r="H1347" i="16"/>
  <c r="R1347" i="16" s="1"/>
  <c r="M1293" i="16" l="1"/>
  <c r="O1293" i="16" s="1"/>
  <c r="M1282" i="16"/>
  <c r="O1282" i="16" s="1"/>
  <c r="M1283" i="16"/>
  <c r="O1283" i="16" s="1"/>
  <c r="M1286" i="16"/>
  <c r="O1286" i="16" s="1"/>
  <c r="M1287" i="16"/>
  <c r="O1287" i="16" s="1"/>
  <c r="M1320" i="16"/>
  <c r="O1320" i="16" s="1"/>
  <c r="N406" i="1" s="1"/>
  <c r="M1322" i="16"/>
  <c r="O1322" i="16" s="1"/>
  <c r="N407" i="1" s="1"/>
  <c r="U407" i="1" s="1"/>
  <c r="M1288" i="16"/>
  <c r="O1288" i="16" s="1"/>
  <c r="M1930" i="16"/>
  <c r="M1638" i="16"/>
  <c r="O1638" i="16" s="1"/>
  <c r="S1638" i="16" s="1"/>
  <c r="O1930" i="16"/>
  <c r="M1927" i="16"/>
  <c r="R1924" i="16"/>
  <c r="R1764" i="16"/>
  <c r="R1776" i="16"/>
  <c r="R1788" i="16"/>
  <c r="R1800" i="16"/>
  <c r="R1909" i="16"/>
  <c r="R1911" i="16"/>
  <c r="R1912" i="16"/>
  <c r="R1904" i="16"/>
  <c r="R1902" i="16"/>
  <c r="R1910" i="16"/>
  <c r="R1919" i="16"/>
  <c r="R1892" i="16"/>
  <c r="R1895" i="16"/>
  <c r="R1894" i="16"/>
  <c r="R1864" i="16"/>
  <c r="R1865" i="16"/>
  <c r="R1866" i="16"/>
  <c r="R1867" i="16"/>
  <c r="R1751" i="16"/>
  <c r="R1753" i="16"/>
  <c r="R1754" i="16"/>
  <c r="R1752" i="16"/>
  <c r="R1763" i="16"/>
  <c r="R1765" i="16"/>
  <c r="R1766" i="16"/>
  <c r="R1775" i="16"/>
  <c r="R1777" i="16"/>
  <c r="R1778" i="16"/>
  <c r="R1787" i="16"/>
  <c r="R1789" i="16"/>
  <c r="R1790" i="16"/>
  <c r="R1799" i="16"/>
  <c r="R1801" i="16"/>
  <c r="R1802" i="16"/>
  <c r="R1893" i="16"/>
  <c r="R1742" i="16"/>
  <c r="R1740" i="16"/>
  <c r="R1739" i="16"/>
  <c r="M1800" i="16"/>
  <c r="M1788" i="16"/>
  <c r="M1776" i="16"/>
  <c r="M1764" i="16"/>
  <c r="M1742" i="16"/>
  <c r="R1811" i="16"/>
  <c r="U1811" i="16"/>
  <c r="W1811" i="16" s="1"/>
  <c r="O1811" i="16"/>
  <c r="M1692" i="16"/>
  <c r="R1692" i="16"/>
  <c r="R1734" i="16"/>
  <c r="M1734" i="16"/>
  <c r="M1732" i="16" s="1"/>
  <c r="R1664" i="16"/>
  <c r="R1699" i="16"/>
  <c r="R1687" i="16"/>
  <c r="R1723" i="16"/>
  <c r="R1724" i="16"/>
  <c r="R1725" i="16"/>
  <c r="R1705" i="16"/>
  <c r="R1706" i="16"/>
  <c r="R1707" i="16"/>
  <c r="R1654" i="16"/>
  <c r="R1655" i="16"/>
  <c r="R1656" i="16"/>
  <c r="R1657" i="16"/>
  <c r="R1658" i="16"/>
  <c r="R1670" i="16"/>
  <c r="O1670" i="16" s="1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93" i="16"/>
  <c r="R1694" i="16"/>
  <c r="U1347" i="16"/>
  <c r="W1347" i="16" s="1"/>
  <c r="O1347" i="16"/>
  <c r="X1347" i="16" s="1"/>
  <c r="U1349" i="16"/>
  <c r="W1349" i="16" s="1"/>
  <c r="O1349" i="16"/>
  <c r="X1349" i="16" s="1"/>
  <c r="U1350" i="16"/>
  <c r="W1350" i="16" s="1"/>
  <c r="O1350" i="16"/>
  <c r="X1350" i="16" s="1"/>
  <c r="R1346" i="16"/>
  <c r="T1346" i="16"/>
  <c r="V1346" i="16" s="1"/>
  <c r="M1141" i="16"/>
  <c r="M1143" i="16"/>
  <c r="M1146" i="16"/>
  <c r="M1147" i="16"/>
  <c r="R1147" i="16"/>
  <c r="R1146" i="16"/>
  <c r="R1143" i="16"/>
  <c r="R1141" i="16"/>
  <c r="R1089" i="16"/>
  <c r="R1073" i="16"/>
  <c r="R1005" i="16"/>
  <c r="R1004" i="16"/>
  <c r="R1000" i="16"/>
  <c r="R998" i="16"/>
  <c r="R932" i="16"/>
  <c r="R916" i="16"/>
  <c r="R900" i="16"/>
  <c r="R884" i="16"/>
  <c r="R866" i="16"/>
  <c r="R848" i="16"/>
  <c r="R830" i="16"/>
  <c r="R812" i="16"/>
  <c r="R794" i="16"/>
  <c r="R776" i="16"/>
  <c r="R758" i="16"/>
  <c r="R740" i="16"/>
  <c r="R1060" i="16"/>
  <c r="R1061" i="16"/>
  <c r="R1075" i="16"/>
  <c r="R1070" i="16"/>
  <c r="R1078" i="16"/>
  <c r="R1055" i="16"/>
  <c r="R1062" i="16"/>
  <c r="R1086" i="16"/>
  <c r="R1091" i="16"/>
  <c r="R1094" i="16"/>
  <c r="R1059" i="16"/>
  <c r="R1057" i="16"/>
  <c r="R1056" i="16"/>
  <c r="R1074" i="16"/>
  <c r="R1072" i="16"/>
  <c r="R1071" i="16"/>
  <c r="R1077" i="16"/>
  <c r="R1076" i="16"/>
  <c r="R1058" i="16"/>
  <c r="R1090" i="16"/>
  <c r="R1088" i="16"/>
  <c r="R1087" i="16"/>
  <c r="R1093" i="16"/>
  <c r="R1092" i="16"/>
  <c r="R835" i="16"/>
  <c r="R847" i="16"/>
  <c r="R853" i="16"/>
  <c r="R865" i="16"/>
  <c r="R871" i="16"/>
  <c r="R883" i="16"/>
  <c r="R882" i="16"/>
  <c r="R881" i="16"/>
  <c r="R880" i="16"/>
  <c r="R879" i="16"/>
  <c r="R878" i="16"/>
  <c r="R876" i="16"/>
  <c r="R875" i="16"/>
  <c r="R874" i="16"/>
  <c r="R873" i="16"/>
  <c r="R872" i="16"/>
  <c r="R864" i="16"/>
  <c r="R863" i="16"/>
  <c r="R862" i="16"/>
  <c r="R861" i="16"/>
  <c r="R860" i="16"/>
  <c r="R858" i="16"/>
  <c r="R857" i="16"/>
  <c r="R856" i="16"/>
  <c r="R855" i="16"/>
  <c r="R854" i="16"/>
  <c r="R846" i="16"/>
  <c r="R845" i="16"/>
  <c r="R844" i="16"/>
  <c r="R843" i="16"/>
  <c r="R842" i="16"/>
  <c r="R840" i="16"/>
  <c r="R839" i="16"/>
  <c r="R838" i="16"/>
  <c r="R837" i="16"/>
  <c r="R836" i="16"/>
  <c r="M1145" i="16"/>
  <c r="R1145" i="16"/>
  <c r="R1339" i="16"/>
  <c r="R1340" i="16"/>
  <c r="R1341" i="16"/>
  <c r="R727" i="16"/>
  <c r="R739" i="16"/>
  <c r="R745" i="16"/>
  <c r="R757" i="16"/>
  <c r="R763" i="16"/>
  <c r="R775" i="16"/>
  <c r="R781" i="16"/>
  <c r="R793" i="16"/>
  <c r="R799" i="16"/>
  <c r="R811" i="16"/>
  <c r="R817" i="16"/>
  <c r="R829" i="16"/>
  <c r="R889" i="16"/>
  <c r="R899" i="16"/>
  <c r="R905" i="16"/>
  <c r="R915" i="16"/>
  <c r="R921" i="16"/>
  <c r="R931" i="16"/>
  <c r="R930" i="16"/>
  <c r="R928" i="16"/>
  <c r="R926" i="16"/>
  <c r="R922" i="16"/>
  <c r="R914" i="16"/>
  <c r="R912" i="16"/>
  <c r="R910" i="16"/>
  <c r="R906" i="16"/>
  <c r="R898" i="16"/>
  <c r="R896" i="16"/>
  <c r="R894" i="16"/>
  <c r="R890" i="16"/>
  <c r="R828" i="16"/>
  <c r="R826" i="16"/>
  <c r="R825" i="16"/>
  <c r="R824" i="16"/>
  <c r="R822" i="16"/>
  <c r="R818" i="16"/>
  <c r="R810" i="16"/>
  <c r="R808" i="16"/>
  <c r="R807" i="16"/>
  <c r="R806" i="16"/>
  <c r="R804" i="16"/>
  <c r="R800" i="16"/>
  <c r="R792" i="16"/>
  <c r="R790" i="16"/>
  <c r="R789" i="16"/>
  <c r="R788" i="16"/>
  <c r="R786" i="16"/>
  <c r="R782" i="16"/>
  <c r="R774" i="16"/>
  <c r="R772" i="16"/>
  <c r="R771" i="16"/>
  <c r="R770" i="16"/>
  <c r="R768" i="16"/>
  <c r="R764" i="16"/>
  <c r="R756" i="16"/>
  <c r="R754" i="16"/>
  <c r="R753" i="16"/>
  <c r="R752" i="16"/>
  <c r="R750" i="16"/>
  <c r="R746" i="16"/>
  <c r="R738" i="16"/>
  <c r="R736" i="16"/>
  <c r="R735" i="16"/>
  <c r="R734" i="16"/>
  <c r="R732" i="16"/>
  <c r="R728" i="16"/>
  <c r="R731" i="16"/>
  <c r="R730" i="16"/>
  <c r="R729" i="16"/>
  <c r="R749" i="16"/>
  <c r="R748" i="16"/>
  <c r="R747" i="16"/>
  <c r="R767" i="16"/>
  <c r="R766" i="16"/>
  <c r="R765" i="16"/>
  <c r="R785" i="16"/>
  <c r="R784" i="16"/>
  <c r="R783" i="16"/>
  <c r="R803" i="16"/>
  <c r="R802" i="16"/>
  <c r="R801" i="16"/>
  <c r="R821" i="16"/>
  <c r="R820" i="16"/>
  <c r="R819" i="16"/>
  <c r="R893" i="16"/>
  <c r="R892" i="16"/>
  <c r="R891" i="16"/>
  <c r="R909" i="16"/>
  <c r="R908" i="16"/>
  <c r="R907" i="16"/>
  <c r="R925" i="16"/>
  <c r="R924" i="16"/>
  <c r="R923" i="16"/>
  <c r="R737" i="16"/>
  <c r="R755" i="16"/>
  <c r="R773" i="16"/>
  <c r="R791" i="16"/>
  <c r="R809" i="16"/>
  <c r="R827" i="16"/>
  <c r="R897" i="16"/>
  <c r="R913" i="16"/>
  <c r="R929" i="16"/>
  <c r="R948" i="16"/>
  <c r="R1114" i="16"/>
  <c r="V1114" i="16" s="1"/>
  <c r="R1115" i="16"/>
  <c r="V1115" i="16" s="1"/>
  <c r="R1116" i="16"/>
  <c r="V1116" i="16" s="1"/>
  <c r="R1121" i="16"/>
  <c r="V1121" i="16" s="1"/>
  <c r="R1122" i="16"/>
  <c r="R1123" i="16"/>
  <c r="R1152" i="16"/>
  <c r="R1157" i="16"/>
  <c r="R993" i="16"/>
  <c r="R992" i="16"/>
  <c r="R991" i="16"/>
  <c r="R990" i="16"/>
  <c r="R989" i="16"/>
  <c r="R988" i="16"/>
  <c r="R987" i="16"/>
  <c r="R986" i="16"/>
  <c r="R985" i="16"/>
  <c r="R984" i="16"/>
  <c r="R972" i="16"/>
  <c r="R971" i="16"/>
  <c r="R970" i="16"/>
  <c r="R979" i="16"/>
  <c r="R978" i="16"/>
  <c r="R974" i="16"/>
  <c r="R950" i="16"/>
  <c r="R952" i="16"/>
  <c r="R954" i="16"/>
  <c r="R956" i="16"/>
  <c r="R958" i="16"/>
  <c r="R960" i="16"/>
  <c r="R962" i="16"/>
  <c r="R1001" i="16"/>
  <c r="R1348" i="16"/>
  <c r="R498" i="16"/>
  <c r="R512" i="16"/>
  <c r="R518" i="16"/>
  <c r="R532" i="16"/>
  <c r="R538" i="16"/>
  <c r="R552" i="16"/>
  <c r="R551" i="16"/>
  <c r="R550" i="16"/>
  <c r="R549" i="16"/>
  <c r="R548" i="16"/>
  <c r="R547" i="16"/>
  <c r="R546" i="16"/>
  <c r="R545" i="16"/>
  <c r="R544" i="16"/>
  <c r="R543" i="16"/>
  <c r="R541" i="16"/>
  <c r="R540" i="16"/>
  <c r="R539" i="16"/>
  <c r="R531" i="16"/>
  <c r="R530" i="16"/>
  <c r="R529" i="16"/>
  <c r="R528" i="16"/>
  <c r="R527" i="16"/>
  <c r="R526" i="16"/>
  <c r="R525" i="16"/>
  <c r="R524" i="16"/>
  <c r="R523" i="16"/>
  <c r="R521" i="16"/>
  <c r="R520" i="16"/>
  <c r="R519" i="16"/>
  <c r="R511" i="16"/>
  <c r="R510" i="16"/>
  <c r="R509" i="16"/>
  <c r="R508" i="16"/>
  <c r="R507" i="16"/>
  <c r="R506" i="16"/>
  <c r="R505" i="16"/>
  <c r="R504" i="16"/>
  <c r="R503" i="16"/>
  <c r="R501" i="16"/>
  <c r="R500" i="16"/>
  <c r="R499" i="16"/>
  <c r="R502" i="16"/>
  <c r="R522" i="16"/>
  <c r="R542" i="16"/>
  <c r="R318" i="16"/>
  <c r="R332" i="16"/>
  <c r="R338" i="16"/>
  <c r="R352" i="16"/>
  <c r="R358" i="16"/>
  <c r="R372" i="16"/>
  <c r="R378" i="16"/>
  <c r="R392" i="16"/>
  <c r="R398" i="16"/>
  <c r="R412" i="16"/>
  <c r="R418" i="16"/>
  <c r="R432" i="16"/>
  <c r="R438" i="16"/>
  <c r="R452" i="16"/>
  <c r="R458" i="16"/>
  <c r="R472" i="16"/>
  <c r="R478" i="16"/>
  <c r="R492" i="16"/>
  <c r="R558" i="16"/>
  <c r="R567" i="16"/>
  <c r="R573" i="16"/>
  <c r="R582" i="16"/>
  <c r="R588" i="16"/>
  <c r="R597" i="16"/>
  <c r="R619" i="16"/>
  <c r="R631" i="16"/>
  <c r="R637" i="16"/>
  <c r="R649" i="16"/>
  <c r="R655" i="16"/>
  <c r="R667" i="16"/>
  <c r="R673" i="16"/>
  <c r="R685" i="16"/>
  <c r="R691" i="16"/>
  <c r="R703" i="16"/>
  <c r="R709" i="16"/>
  <c r="R721" i="16"/>
  <c r="R698" i="16"/>
  <c r="R696" i="16"/>
  <c r="R278" i="16"/>
  <c r="R292" i="16"/>
  <c r="R298" i="16"/>
  <c r="R312" i="16"/>
  <c r="R331" i="16"/>
  <c r="R330" i="16"/>
  <c r="R329" i="16"/>
  <c r="R328" i="16"/>
  <c r="R327" i="16"/>
  <c r="R326" i="16"/>
  <c r="R325" i="16"/>
  <c r="R324" i="16"/>
  <c r="R323" i="16"/>
  <c r="R321" i="16"/>
  <c r="R320" i="16"/>
  <c r="R319" i="16"/>
  <c r="R371" i="16"/>
  <c r="R370" i="16"/>
  <c r="R369" i="16"/>
  <c r="R368" i="16"/>
  <c r="R367" i="16"/>
  <c r="R366" i="16"/>
  <c r="R365" i="16"/>
  <c r="R364" i="16"/>
  <c r="R363" i="16"/>
  <c r="R361" i="16"/>
  <c r="R360" i="16"/>
  <c r="R359" i="16"/>
  <c r="R351" i="16"/>
  <c r="R350" i="16"/>
  <c r="R349" i="16"/>
  <c r="R348" i="16"/>
  <c r="R347" i="16"/>
  <c r="R346" i="16"/>
  <c r="R345" i="16"/>
  <c r="R344" i="16"/>
  <c r="R343" i="16"/>
  <c r="R341" i="16"/>
  <c r="R340" i="16"/>
  <c r="R339" i="16"/>
  <c r="R391" i="16"/>
  <c r="R390" i="16"/>
  <c r="R389" i="16"/>
  <c r="R388" i="16"/>
  <c r="R387" i="16"/>
  <c r="R386" i="16"/>
  <c r="R385" i="16"/>
  <c r="R384" i="16"/>
  <c r="R383" i="16"/>
  <c r="R381" i="16"/>
  <c r="R380" i="16"/>
  <c r="R379" i="16"/>
  <c r="R411" i="16"/>
  <c r="R410" i="16"/>
  <c r="R409" i="16"/>
  <c r="R408" i="16"/>
  <c r="R407" i="16"/>
  <c r="R406" i="16"/>
  <c r="R405" i="16"/>
  <c r="R404" i="16"/>
  <c r="R403" i="16"/>
  <c r="R401" i="16"/>
  <c r="R399" i="16"/>
  <c r="R431" i="16"/>
  <c r="R430" i="16"/>
  <c r="R429" i="16"/>
  <c r="R428" i="16"/>
  <c r="R427" i="16"/>
  <c r="R426" i="16"/>
  <c r="R425" i="16"/>
  <c r="R424" i="16"/>
  <c r="R423" i="16"/>
  <c r="R421" i="16"/>
  <c r="R419" i="16"/>
  <c r="R400" i="16"/>
  <c r="R420" i="16"/>
  <c r="R491" i="16"/>
  <c r="R490" i="16"/>
  <c r="R489" i="16"/>
  <c r="R488" i="16"/>
  <c r="R487" i="16"/>
  <c r="R486" i="16"/>
  <c r="R485" i="16"/>
  <c r="R484" i="16"/>
  <c r="R483" i="16"/>
  <c r="R481" i="16"/>
  <c r="R480" i="16"/>
  <c r="R479" i="16"/>
  <c r="R471" i="16"/>
  <c r="R470" i="16"/>
  <c r="R469" i="16"/>
  <c r="R468" i="16"/>
  <c r="R467" i="16"/>
  <c r="R466" i="16"/>
  <c r="R465" i="16"/>
  <c r="R464" i="16"/>
  <c r="R463" i="16"/>
  <c r="R461" i="16"/>
  <c r="R460" i="16"/>
  <c r="R459" i="16"/>
  <c r="R451" i="16"/>
  <c r="R450" i="16"/>
  <c r="R449" i="16"/>
  <c r="R448" i="16"/>
  <c r="R447" i="16"/>
  <c r="R446" i="16"/>
  <c r="R445" i="16"/>
  <c r="R444" i="16"/>
  <c r="R443" i="16"/>
  <c r="R441" i="16"/>
  <c r="R440" i="16"/>
  <c r="R439" i="16"/>
  <c r="R596" i="16"/>
  <c r="R595" i="16"/>
  <c r="R594" i="16"/>
  <c r="R593" i="16"/>
  <c r="R591" i="16"/>
  <c r="R590" i="16"/>
  <c r="R589" i="16"/>
  <c r="R581" i="16"/>
  <c r="R580" i="16"/>
  <c r="R579" i="16"/>
  <c r="R578" i="16"/>
  <c r="R576" i="16"/>
  <c r="R575" i="16"/>
  <c r="R574" i="16"/>
  <c r="R566" i="16"/>
  <c r="R565" i="16"/>
  <c r="R564" i="16"/>
  <c r="R563" i="16"/>
  <c r="R561" i="16"/>
  <c r="R560" i="16"/>
  <c r="R559" i="16"/>
  <c r="R630" i="16"/>
  <c r="R628" i="16"/>
  <c r="R627" i="16"/>
  <c r="R626" i="16"/>
  <c r="R624" i="16"/>
  <c r="R620" i="16"/>
  <c r="R629" i="16"/>
  <c r="R648" i="16"/>
  <c r="R647" i="16"/>
  <c r="R646" i="16"/>
  <c r="R645" i="16"/>
  <c r="R644" i="16"/>
  <c r="R642" i="16"/>
  <c r="R641" i="16"/>
  <c r="R640" i="16"/>
  <c r="R638" i="16"/>
  <c r="R666" i="16"/>
  <c r="R665" i="16"/>
  <c r="R664" i="16"/>
  <c r="R663" i="16"/>
  <c r="R662" i="16"/>
  <c r="R660" i="16"/>
  <c r="R659" i="16"/>
  <c r="R658" i="16"/>
  <c r="R656" i="16"/>
  <c r="R621" i="16"/>
  <c r="R639" i="16"/>
  <c r="R657" i="16"/>
  <c r="R720" i="16"/>
  <c r="R718" i="16"/>
  <c r="R717" i="16"/>
  <c r="R716" i="16"/>
  <c r="R714" i="16"/>
  <c r="R710" i="16"/>
  <c r="R702" i="16"/>
  <c r="R700" i="16"/>
  <c r="R699" i="16"/>
  <c r="R692" i="16"/>
  <c r="R684" i="16"/>
  <c r="R682" i="16"/>
  <c r="R681" i="16"/>
  <c r="R680" i="16"/>
  <c r="R678" i="16"/>
  <c r="R674" i="16"/>
  <c r="R677" i="16"/>
  <c r="R676" i="16"/>
  <c r="R675" i="16"/>
  <c r="R695" i="16"/>
  <c r="R694" i="16"/>
  <c r="R693" i="16"/>
  <c r="R713" i="16"/>
  <c r="R712" i="16"/>
  <c r="R711" i="16"/>
  <c r="R683" i="16"/>
  <c r="R701" i="16"/>
  <c r="R719" i="16"/>
  <c r="R291" i="16"/>
  <c r="R290" i="16"/>
  <c r="R289" i="16"/>
  <c r="R288" i="16"/>
  <c r="R287" i="16"/>
  <c r="R286" i="16"/>
  <c r="R285" i="16"/>
  <c r="R284" i="16"/>
  <c r="R283" i="16"/>
  <c r="R281" i="16"/>
  <c r="R280" i="16"/>
  <c r="R279" i="16"/>
  <c r="R311" i="16"/>
  <c r="R310" i="16"/>
  <c r="R309" i="16"/>
  <c r="R308" i="16"/>
  <c r="R307" i="16"/>
  <c r="R306" i="16"/>
  <c r="R305" i="16"/>
  <c r="R304" i="16"/>
  <c r="R303" i="16"/>
  <c r="R301" i="16"/>
  <c r="R300" i="16"/>
  <c r="R299" i="16"/>
  <c r="R322" i="16"/>
  <c r="R342" i="16"/>
  <c r="R362" i="16"/>
  <c r="R382" i="16"/>
  <c r="R402" i="16"/>
  <c r="R422" i="16"/>
  <c r="R442" i="16"/>
  <c r="R462" i="16"/>
  <c r="R482" i="16"/>
  <c r="R562" i="16"/>
  <c r="R577" i="16"/>
  <c r="R592" i="16"/>
  <c r="R623" i="16"/>
  <c r="R622" i="16"/>
  <c r="R282" i="16"/>
  <c r="R30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15" i="16"/>
  <c r="R214" i="16"/>
  <c r="R213" i="16"/>
  <c r="R212" i="16"/>
  <c r="R211" i="16"/>
  <c r="R210" i="16"/>
  <c r="R195" i="16"/>
  <c r="R194" i="16"/>
  <c r="R193" i="16"/>
  <c r="R192" i="16"/>
  <c r="R191" i="16"/>
  <c r="R190" i="16"/>
  <c r="R189" i="16"/>
  <c r="R188" i="16"/>
  <c r="R187" i="16"/>
  <c r="R186" i="16"/>
  <c r="R185" i="16"/>
  <c r="R184" i="16"/>
  <c r="R183" i="16"/>
  <c r="R182" i="16"/>
  <c r="R176" i="16"/>
  <c r="R175" i="16"/>
  <c r="R174" i="16"/>
  <c r="R173" i="16"/>
  <c r="R172" i="16"/>
  <c r="R171" i="16"/>
  <c r="R170" i="16"/>
  <c r="R169" i="16"/>
  <c r="R168" i="16"/>
  <c r="R167" i="16"/>
  <c r="R166" i="16"/>
  <c r="R165" i="16"/>
  <c r="R164" i="16"/>
  <c r="R163" i="16"/>
  <c r="O163" i="16" s="1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58" i="16"/>
  <c r="O258" i="16" s="1"/>
  <c r="R216" i="16"/>
  <c r="R217" i="16"/>
  <c r="R152" i="16"/>
  <c r="O152" i="16" s="1"/>
  <c r="R153" i="16"/>
  <c r="O153" i="16" s="1"/>
  <c r="R154" i="16"/>
  <c r="O154" i="16" s="1"/>
  <c r="R155" i="16"/>
  <c r="O155" i="16" s="1"/>
  <c r="R156" i="16"/>
  <c r="O156" i="16" s="1"/>
  <c r="R157" i="16"/>
  <c r="O157" i="16" s="1"/>
  <c r="M1086" i="16"/>
  <c r="M1091" i="16"/>
  <c r="M1094" i="16"/>
  <c r="M1089" i="16"/>
  <c r="M1090" i="16"/>
  <c r="M1088" i="16"/>
  <c r="M1087" i="16"/>
  <c r="M1093" i="16"/>
  <c r="M1092" i="16"/>
  <c r="M1055" i="16"/>
  <c r="M1062" i="16"/>
  <c r="M1070" i="16"/>
  <c r="M1078" i="16"/>
  <c r="M1073" i="16"/>
  <c r="M1058" i="16"/>
  <c r="M1056" i="16"/>
  <c r="M1057" i="16"/>
  <c r="M1059" i="16"/>
  <c r="M1060" i="16"/>
  <c r="M1061" i="16"/>
  <c r="M1071" i="16"/>
  <c r="M1072" i="16"/>
  <c r="M1074" i="16"/>
  <c r="M1075" i="16"/>
  <c r="M1076" i="16"/>
  <c r="M1077" i="16"/>
  <c r="M1687" i="16"/>
  <c r="M1685" i="16" s="1"/>
  <c r="M1699" i="16"/>
  <c r="M1697" i="16" s="1"/>
  <c r="M1664" i="16"/>
  <c r="M1865" i="16"/>
  <c r="M1866" i="16"/>
  <c r="M1867" i="16"/>
  <c r="M1894" i="16"/>
  <c r="M1895" i="16"/>
  <c r="M1893" i="16"/>
  <c r="M1890" i="16" s="1"/>
  <c r="M1919" i="16"/>
  <c r="M1860" i="16"/>
  <c r="M1858" i="16" s="1"/>
  <c r="M1924" i="16"/>
  <c r="M1922" i="16" s="1"/>
  <c r="M1910" i="16"/>
  <c r="M1904" i="16"/>
  <c r="M1912" i="16"/>
  <c r="M1902" i="16"/>
  <c r="M835" i="16"/>
  <c r="M847" i="16"/>
  <c r="M853" i="16"/>
  <c r="M865" i="16"/>
  <c r="M871" i="16"/>
  <c r="M883" i="16"/>
  <c r="M882" i="16"/>
  <c r="M881" i="16"/>
  <c r="M880" i="16"/>
  <c r="M879" i="16"/>
  <c r="M878" i="16"/>
  <c r="M876" i="16"/>
  <c r="M875" i="16"/>
  <c r="M874" i="16"/>
  <c r="M873" i="16"/>
  <c r="M872" i="16"/>
  <c r="M864" i="16"/>
  <c r="M863" i="16"/>
  <c r="M862" i="16"/>
  <c r="M861" i="16"/>
  <c r="M860" i="16"/>
  <c r="M858" i="16"/>
  <c r="M857" i="16"/>
  <c r="M856" i="16"/>
  <c r="M855" i="16"/>
  <c r="M854" i="16"/>
  <c r="M846" i="16"/>
  <c r="M845" i="16"/>
  <c r="M844" i="16"/>
  <c r="M843" i="16"/>
  <c r="M842" i="16"/>
  <c r="M840" i="16"/>
  <c r="M839" i="16"/>
  <c r="M838" i="16"/>
  <c r="M837" i="16"/>
  <c r="M836" i="16"/>
  <c r="M498" i="16"/>
  <c r="M512" i="16"/>
  <c r="M518" i="16"/>
  <c r="M532" i="16"/>
  <c r="M538" i="16"/>
  <c r="M552" i="16"/>
  <c r="M551" i="16"/>
  <c r="M550" i="16"/>
  <c r="M549" i="16"/>
  <c r="M548" i="16"/>
  <c r="M547" i="16"/>
  <c r="M546" i="16"/>
  <c r="M545" i="16"/>
  <c r="M544" i="16"/>
  <c r="M543" i="16"/>
  <c r="M541" i="16"/>
  <c r="M540" i="16"/>
  <c r="M539" i="16"/>
  <c r="M531" i="16"/>
  <c r="M530" i="16"/>
  <c r="M529" i="16"/>
  <c r="M528" i="16"/>
  <c r="M527" i="16"/>
  <c r="M526" i="16"/>
  <c r="M525" i="16"/>
  <c r="M524" i="16"/>
  <c r="M523" i="16"/>
  <c r="M521" i="16"/>
  <c r="M520" i="16"/>
  <c r="M519" i="16"/>
  <c r="M511" i="16"/>
  <c r="M510" i="16"/>
  <c r="M509" i="16"/>
  <c r="M508" i="16"/>
  <c r="M507" i="16"/>
  <c r="M506" i="16"/>
  <c r="M505" i="16"/>
  <c r="M504" i="16"/>
  <c r="M503" i="16"/>
  <c r="M501" i="16"/>
  <c r="M500" i="16"/>
  <c r="M499" i="16"/>
  <c r="M502" i="16"/>
  <c r="M522" i="16"/>
  <c r="M542" i="16"/>
  <c r="M210" i="16"/>
  <c r="M211" i="16"/>
  <c r="M213" i="16"/>
  <c r="M214" i="16"/>
  <c r="M215" i="16"/>
  <c r="U216" i="16"/>
  <c r="W216" i="16" s="1"/>
  <c r="M216" i="16"/>
  <c r="X216" i="16" s="1"/>
  <c r="U217" i="16"/>
  <c r="W217" i="16" s="1"/>
  <c r="M217" i="16"/>
  <c r="X217" i="16" s="1"/>
  <c r="M212" i="16"/>
  <c r="M1799" i="16"/>
  <c r="M1801" i="16"/>
  <c r="M1802" i="16"/>
  <c r="M1775" i="16"/>
  <c r="M1777" i="16"/>
  <c r="M1778" i="16"/>
  <c r="M1787" i="16"/>
  <c r="M1789" i="16"/>
  <c r="M1790" i="16"/>
  <c r="M1763" i="16"/>
  <c r="M1765" i="16"/>
  <c r="M1766" i="16"/>
  <c r="M1740" i="16"/>
  <c r="M1751" i="16"/>
  <c r="M1753" i="16"/>
  <c r="M1754" i="16"/>
  <c r="M1752" i="16"/>
  <c r="M1739" i="16"/>
  <c r="M1811" i="16"/>
  <c r="M1809" i="16" s="1"/>
  <c r="M1725" i="16"/>
  <c r="M1723" i="16"/>
  <c r="M1724" i="16"/>
  <c r="M1670" i="16"/>
  <c r="M1671" i="16"/>
  <c r="M1672" i="16"/>
  <c r="M1673" i="16"/>
  <c r="M1674" i="16"/>
  <c r="M1675" i="16"/>
  <c r="M1676" i="16"/>
  <c r="M1677" i="16"/>
  <c r="M1678" i="16"/>
  <c r="M1679" i="16"/>
  <c r="M1680" i="16"/>
  <c r="M1681" i="16"/>
  <c r="M1682" i="16"/>
  <c r="M1683" i="16"/>
  <c r="M1654" i="16"/>
  <c r="M1655" i="16"/>
  <c r="M1656" i="16"/>
  <c r="M1657" i="16"/>
  <c r="M1658" i="16"/>
  <c r="M1707" i="16"/>
  <c r="M1705" i="16"/>
  <c r="M1706" i="16"/>
  <c r="M1339" i="16"/>
  <c r="M1340" i="16"/>
  <c r="M1341" i="16"/>
  <c r="M929" i="16"/>
  <c r="M913" i="16"/>
  <c r="M897" i="16"/>
  <c r="M827" i="16"/>
  <c r="M809" i="16"/>
  <c r="M791" i="16"/>
  <c r="M773" i="16"/>
  <c r="M755" i="16"/>
  <c r="M737" i="16"/>
  <c r="M719" i="16"/>
  <c r="M701" i="16"/>
  <c r="M683" i="16"/>
  <c r="M925" i="16"/>
  <c r="M924" i="16"/>
  <c r="M923" i="16"/>
  <c r="M909" i="16"/>
  <c r="M908" i="16"/>
  <c r="M907" i="16"/>
  <c r="M893" i="16"/>
  <c r="M892" i="16"/>
  <c r="M891" i="16"/>
  <c r="M821" i="16"/>
  <c r="M820" i="16"/>
  <c r="M819" i="16"/>
  <c r="M803" i="16"/>
  <c r="M802" i="16"/>
  <c r="M801" i="16"/>
  <c r="M785" i="16"/>
  <c r="M784" i="16"/>
  <c r="M783" i="16"/>
  <c r="M767" i="16"/>
  <c r="M766" i="16"/>
  <c r="M765" i="16"/>
  <c r="M749" i="16"/>
  <c r="M748" i="16"/>
  <c r="M747" i="16"/>
  <c r="M731" i="16"/>
  <c r="M730" i="16"/>
  <c r="M729" i="16"/>
  <c r="M713" i="16"/>
  <c r="M712" i="16"/>
  <c r="M711" i="16"/>
  <c r="M695" i="16"/>
  <c r="M694" i="16"/>
  <c r="M693" i="16"/>
  <c r="M696" i="16"/>
  <c r="M698" i="16"/>
  <c r="M677" i="16"/>
  <c r="M676" i="16"/>
  <c r="M675" i="16"/>
  <c r="M673" i="16"/>
  <c r="M685" i="16"/>
  <c r="M691" i="16"/>
  <c r="M703" i="16"/>
  <c r="M709" i="16"/>
  <c r="M721" i="16"/>
  <c r="M727" i="16"/>
  <c r="M739" i="16"/>
  <c r="M745" i="16"/>
  <c r="M757" i="16"/>
  <c r="M763" i="16"/>
  <c r="M775" i="16"/>
  <c r="M781" i="16"/>
  <c r="M793" i="16"/>
  <c r="M799" i="16"/>
  <c r="M811" i="16"/>
  <c r="M817" i="16"/>
  <c r="M829" i="16"/>
  <c r="M889" i="16"/>
  <c r="M899" i="16"/>
  <c r="M905" i="16"/>
  <c r="M915" i="16"/>
  <c r="M921" i="16"/>
  <c r="M931" i="16"/>
  <c r="M930" i="16"/>
  <c r="M928" i="16"/>
  <c r="M926" i="16"/>
  <c r="M922" i="16"/>
  <c r="M914" i="16"/>
  <c r="M912" i="16"/>
  <c r="M910" i="16"/>
  <c r="M906" i="16"/>
  <c r="M898" i="16"/>
  <c r="M896" i="16"/>
  <c r="M894" i="16"/>
  <c r="M890" i="16"/>
  <c r="M828" i="16"/>
  <c r="M826" i="16"/>
  <c r="M825" i="16"/>
  <c r="M824" i="16"/>
  <c r="M822" i="16"/>
  <c r="M818" i="16"/>
  <c r="M810" i="16"/>
  <c r="M808" i="16"/>
  <c r="M807" i="16"/>
  <c r="M806" i="16"/>
  <c r="M804" i="16"/>
  <c r="M800" i="16"/>
  <c r="M792" i="16"/>
  <c r="M790" i="16"/>
  <c r="M789" i="16"/>
  <c r="M788" i="16"/>
  <c r="M786" i="16"/>
  <c r="M782" i="16"/>
  <c r="M774" i="16"/>
  <c r="M772" i="16"/>
  <c r="M771" i="16"/>
  <c r="M770" i="16"/>
  <c r="M768" i="16"/>
  <c r="M764" i="16"/>
  <c r="M756" i="16"/>
  <c r="M754" i="16"/>
  <c r="M753" i="16"/>
  <c r="M752" i="16"/>
  <c r="M750" i="16"/>
  <c r="M746" i="16"/>
  <c r="M738" i="16"/>
  <c r="M736" i="16"/>
  <c r="M735" i="16"/>
  <c r="M734" i="16"/>
  <c r="M732" i="16"/>
  <c r="M728" i="16"/>
  <c r="M720" i="16"/>
  <c r="M718" i="16"/>
  <c r="M717" i="16"/>
  <c r="M716" i="16"/>
  <c r="M714" i="16"/>
  <c r="M710" i="16"/>
  <c r="M702" i="16"/>
  <c r="M700" i="16"/>
  <c r="M699" i="16"/>
  <c r="M692" i="16"/>
  <c r="M684" i="16"/>
  <c r="M682" i="16"/>
  <c r="M681" i="16"/>
  <c r="M680" i="16"/>
  <c r="M678" i="16"/>
  <c r="M674" i="16"/>
  <c r="M657" i="16"/>
  <c r="M639" i="16"/>
  <c r="M621" i="16"/>
  <c r="M655" i="16"/>
  <c r="M667" i="16"/>
  <c r="M666" i="16"/>
  <c r="M665" i="16"/>
  <c r="M664" i="16"/>
  <c r="M663" i="16"/>
  <c r="M662" i="16"/>
  <c r="M660" i="16"/>
  <c r="M659" i="16"/>
  <c r="M658" i="16"/>
  <c r="M656" i="16"/>
  <c r="M637" i="16"/>
  <c r="M649" i="16"/>
  <c r="M648" i="16"/>
  <c r="M647" i="16"/>
  <c r="M646" i="16"/>
  <c r="M645" i="16"/>
  <c r="M644" i="16"/>
  <c r="M642" i="16"/>
  <c r="M641" i="16"/>
  <c r="M640" i="16"/>
  <c r="M638" i="16"/>
  <c r="M629" i="16"/>
  <c r="M623" i="16"/>
  <c r="M622" i="16"/>
  <c r="M619" i="16"/>
  <c r="M631" i="16"/>
  <c r="M630" i="16"/>
  <c r="M628" i="16"/>
  <c r="M627" i="16"/>
  <c r="M626" i="16"/>
  <c r="M624" i="16"/>
  <c r="M620" i="16"/>
  <c r="M558" i="16"/>
  <c r="M567" i="16"/>
  <c r="M573" i="16"/>
  <c r="M582" i="16"/>
  <c r="M588" i="16"/>
  <c r="M597" i="16"/>
  <c r="M596" i="16"/>
  <c r="M595" i="16"/>
  <c r="M594" i="16"/>
  <c r="M593" i="16"/>
  <c r="M591" i="16"/>
  <c r="M590" i="16"/>
  <c r="M589" i="16"/>
  <c r="M581" i="16"/>
  <c r="M580" i="16"/>
  <c r="M579" i="16"/>
  <c r="M578" i="16"/>
  <c r="M576" i="16"/>
  <c r="M575" i="16"/>
  <c r="M574" i="16"/>
  <c r="M566" i="16"/>
  <c r="M565" i="16"/>
  <c r="M564" i="16"/>
  <c r="M563" i="16"/>
  <c r="M561" i="16"/>
  <c r="M560" i="16"/>
  <c r="M559" i="16"/>
  <c r="M562" i="16"/>
  <c r="M577" i="16"/>
  <c r="M592" i="16"/>
  <c r="M438" i="16"/>
  <c r="M452" i="16"/>
  <c r="M458" i="16"/>
  <c r="M472" i="16"/>
  <c r="M478" i="16"/>
  <c r="M492" i="16"/>
  <c r="M491" i="16"/>
  <c r="M490" i="16"/>
  <c r="M489" i="16"/>
  <c r="M488" i="16"/>
  <c r="M487" i="16"/>
  <c r="M486" i="16"/>
  <c r="M485" i="16"/>
  <c r="M484" i="16"/>
  <c r="M483" i="16"/>
  <c r="M481" i="16"/>
  <c r="M480" i="16"/>
  <c r="M479" i="16"/>
  <c r="M471" i="16"/>
  <c r="M470" i="16"/>
  <c r="M469" i="16"/>
  <c r="M468" i="16"/>
  <c r="M467" i="16"/>
  <c r="M466" i="16"/>
  <c r="M465" i="16"/>
  <c r="M464" i="16"/>
  <c r="M463" i="16"/>
  <c r="M461" i="16"/>
  <c r="M460" i="16"/>
  <c r="M459" i="16"/>
  <c r="M451" i="16"/>
  <c r="M450" i="16"/>
  <c r="M449" i="16"/>
  <c r="M448" i="16"/>
  <c r="M447" i="16"/>
  <c r="M446" i="16"/>
  <c r="M445" i="16"/>
  <c r="M444" i="16"/>
  <c r="M443" i="16"/>
  <c r="M441" i="16"/>
  <c r="M440" i="16"/>
  <c r="M439" i="16"/>
  <c r="M442" i="16"/>
  <c r="M462" i="16"/>
  <c r="M482" i="16"/>
  <c r="M420" i="16"/>
  <c r="M400" i="16"/>
  <c r="M418" i="16"/>
  <c r="M432" i="16"/>
  <c r="M431" i="16"/>
  <c r="M430" i="16"/>
  <c r="M429" i="16"/>
  <c r="M428" i="16"/>
  <c r="M427" i="16"/>
  <c r="M426" i="16"/>
  <c r="M425" i="16"/>
  <c r="M424" i="16"/>
  <c r="M423" i="16"/>
  <c r="M421" i="16"/>
  <c r="M419" i="16"/>
  <c r="M422" i="16"/>
  <c r="M398" i="16"/>
  <c r="M412" i="16"/>
  <c r="M411" i="16"/>
  <c r="M410" i="16"/>
  <c r="M409" i="16"/>
  <c r="M408" i="16"/>
  <c r="M407" i="16"/>
  <c r="M406" i="16"/>
  <c r="M405" i="16"/>
  <c r="M404" i="16"/>
  <c r="M403" i="16"/>
  <c r="M401" i="16"/>
  <c r="M399" i="16"/>
  <c r="M402" i="16"/>
  <c r="M378" i="16"/>
  <c r="M392" i="16"/>
  <c r="M391" i="16"/>
  <c r="M390" i="16"/>
  <c r="M389" i="16"/>
  <c r="M388" i="16"/>
  <c r="M387" i="16"/>
  <c r="M386" i="16"/>
  <c r="M385" i="16"/>
  <c r="M384" i="16"/>
  <c r="M383" i="16"/>
  <c r="M381" i="16"/>
  <c r="M380" i="16"/>
  <c r="M379" i="16"/>
  <c r="M382" i="16"/>
  <c r="M338" i="16"/>
  <c r="M352" i="16"/>
  <c r="M358" i="16"/>
  <c r="M372" i="16"/>
  <c r="M371" i="16"/>
  <c r="M370" i="16"/>
  <c r="M369" i="16"/>
  <c r="M368" i="16"/>
  <c r="M367" i="16"/>
  <c r="M366" i="16"/>
  <c r="M365" i="16"/>
  <c r="M364" i="16"/>
  <c r="M363" i="16"/>
  <c r="M361" i="16"/>
  <c r="M360" i="16"/>
  <c r="M359" i="16"/>
  <c r="M351" i="16"/>
  <c r="M350" i="16"/>
  <c r="M349" i="16"/>
  <c r="M348" i="16"/>
  <c r="M347" i="16"/>
  <c r="M346" i="16"/>
  <c r="M345" i="16"/>
  <c r="M344" i="16"/>
  <c r="M343" i="16"/>
  <c r="M341" i="16"/>
  <c r="M340" i="16"/>
  <c r="M339" i="16"/>
  <c r="M342" i="16"/>
  <c r="M362" i="16"/>
  <c r="M318" i="16"/>
  <c r="M332" i="16"/>
  <c r="M331" i="16"/>
  <c r="M330" i="16"/>
  <c r="M329" i="16"/>
  <c r="M328" i="16"/>
  <c r="M327" i="16"/>
  <c r="M326" i="16"/>
  <c r="M325" i="16"/>
  <c r="M324" i="16"/>
  <c r="M323" i="16"/>
  <c r="M321" i="16"/>
  <c r="M320" i="16"/>
  <c r="M319" i="16"/>
  <c r="M322" i="16"/>
  <c r="M298" i="16"/>
  <c r="M312" i="16"/>
  <c r="M311" i="16"/>
  <c r="M310" i="16"/>
  <c r="M309" i="16"/>
  <c r="M308" i="16"/>
  <c r="M307" i="16"/>
  <c r="M306" i="16"/>
  <c r="M305" i="16"/>
  <c r="M304" i="16"/>
  <c r="M303" i="16"/>
  <c r="M301" i="16"/>
  <c r="M300" i="16"/>
  <c r="M299" i="16"/>
  <c r="M302" i="16"/>
  <c r="M278" i="16"/>
  <c r="M292" i="16"/>
  <c r="M291" i="16"/>
  <c r="M290" i="16"/>
  <c r="M289" i="16"/>
  <c r="M288" i="16"/>
  <c r="M287" i="16"/>
  <c r="M286" i="16"/>
  <c r="M285" i="16"/>
  <c r="M284" i="16"/>
  <c r="M283" i="16"/>
  <c r="M281" i="16"/>
  <c r="M280" i="16"/>
  <c r="M279" i="16"/>
  <c r="M282" i="16"/>
  <c r="M276" i="16" s="1"/>
  <c r="M268" i="16"/>
  <c r="M267" i="16"/>
  <c r="M272" i="16"/>
  <c r="U258" i="16"/>
  <c r="W258" i="16" s="1"/>
  <c r="M258" i="16"/>
  <c r="M259" i="16"/>
  <c r="M948" i="16"/>
  <c r="M263" i="16"/>
  <c r="M264" i="16"/>
  <c r="M265" i="16"/>
  <c r="M266" i="16"/>
  <c r="M269" i="16"/>
  <c r="M270" i="16"/>
  <c r="M271" i="16"/>
  <c r="M261" i="16"/>
  <c r="M260" i="16"/>
  <c r="M262" i="16"/>
  <c r="M1200" i="16"/>
  <c r="O1200" i="16" s="1"/>
  <c r="M1202" i="16"/>
  <c r="O1202" i="16" s="1"/>
  <c r="M1157" i="16"/>
  <c r="M1152" i="16"/>
  <c r="M1169" i="16"/>
  <c r="O1169" i="16" s="1"/>
  <c r="M1163" i="16"/>
  <c r="O1163" i="16" s="1"/>
  <c r="M1165" i="16"/>
  <c r="O1165" i="16" s="1"/>
  <c r="M1167" i="16"/>
  <c r="O1167" i="16" s="1"/>
  <c r="M1171" i="16"/>
  <c r="O1171" i="16" s="1"/>
  <c r="M1173" i="16"/>
  <c r="O1173" i="16" s="1"/>
  <c r="U336" i="1" s="1"/>
  <c r="M1121" i="16"/>
  <c r="M1122" i="16"/>
  <c r="M1123" i="16"/>
  <c r="M1114" i="16"/>
  <c r="M1115" i="16"/>
  <c r="M1116" i="16"/>
  <c r="M236" i="16"/>
  <c r="M237" i="16"/>
  <c r="M238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U152" i="16"/>
  <c r="W152" i="16" s="1"/>
  <c r="M152" i="16"/>
  <c r="U153" i="16"/>
  <c r="W153" i="16" s="1"/>
  <c r="M153" i="16"/>
  <c r="U154" i="16"/>
  <c r="W154" i="16" s="1"/>
  <c r="M154" i="16"/>
  <c r="U155" i="16"/>
  <c r="W155" i="16" s="1"/>
  <c r="M155" i="16"/>
  <c r="U156" i="16"/>
  <c r="W156" i="16" s="1"/>
  <c r="M156" i="16"/>
  <c r="U157" i="16"/>
  <c r="W157" i="16" s="1"/>
  <c r="M157" i="16"/>
  <c r="M984" i="16"/>
  <c r="M985" i="16"/>
  <c r="M986" i="16"/>
  <c r="M987" i="16"/>
  <c r="M988" i="16"/>
  <c r="M989" i="16"/>
  <c r="M990" i="16"/>
  <c r="M991" i="16"/>
  <c r="M992" i="16"/>
  <c r="M993" i="16"/>
  <c r="M978" i="16"/>
  <c r="M979" i="16"/>
  <c r="M970" i="16"/>
  <c r="M971" i="16"/>
  <c r="M972" i="16"/>
  <c r="M1025" i="16"/>
  <c r="M1027" i="16"/>
  <c r="M1029" i="16"/>
  <c r="M1693" i="16"/>
  <c r="M1694" i="16"/>
  <c r="M1846" i="16"/>
  <c r="O1846" i="16" s="1"/>
  <c r="M1855" i="16"/>
  <c r="O1855" i="16" s="1"/>
  <c r="M1234" i="16"/>
  <c r="O1234" i="16" s="1"/>
  <c r="M937" i="16"/>
  <c r="O937" i="16" s="1"/>
  <c r="M938" i="16"/>
  <c r="O938" i="16" s="1"/>
  <c r="M939" i="16"/>
  <c r="O939" i="16" s="1"/>
  <c r="M940" i="16"/>
  <c r="O940" i="16" s="1"/>
  <c r="M941" i="16"/>
  <c r="O941" i="16" s="1"/>
  <c r="M950" i="16"/>
  <c r="M952" i="16"/>
  <c r="M954" i="16"/>
  <c r="M956" i="16"/>
  <c r="M958" i="16"/>
  <c r="M960" i="16"/>
  <c r="M962" i="16"/>
  <c r="M105" i="16"/>
  <c r="M107" i="16"/>
  <c r="M942" i="16"/>
  <c r="M943" i="16"/>
  <c r="M1039" i="16"/>
  <c r="M1031" i="16"/>
  <c r="M1045" i="16"/>
  <c r="O1045" i="16" s="1"/>
  <c r="M1047" i="16"/>
  <c r="O1047" i="16" s="1"/>
  <c r="N280" i="1" s="1"/>
  <c r="M1049" i="16"/>
  <c r="M1033" i="16"/>
  <c r="O1033" i="16" s="1"/>
  <c r="M1035" i="16"/>
  <c r="M1037" i="16"/>
  <c r="M1041" i="16"/>
  <c r="M1043" i="16"/>
  <c r="M1001" i="16"/>
  <c r="M1362" i="16"/>
  <c r="O1362" i="16" s="1"/>
  <c r="M1361" i="16"/>
  <c r="O1361" i="16" s="1"/>
  <c r="M1359" i="16"/>
  <c r="O1359" i="16" s="1"/>
  <c r="M1350" i="16"/>
  <c r="M1349" i="16"/>
  <c r="M1348" i="16"/>
  <c r="M1347" i="16"/>
  <c r="M1346" i="16"/>
  <c r="M1308" i="16"/>
  <c r="O1308" i="16" s="1"/>
  <c r="M1306" i="16"/>
  <c r="O1306" i="16" s="1"/>
  <c r="M1302" i="16"/>
  <c r="O1302" i="16" s="1"/>
  <c r="M1300" i="16"/>
  <c r="O1300" i="16" s="1"/>
  <c r="M1298" i="16"/>
  <c r="M1276" i="16"/>
  <c r="O1276" i="16" s="1"/>
  <c r="M1268" i="16"/>
  <c r="M1266" i="16"/>
  <c r="O1266" i="16" s="1"/>
  <c r="M1265" i="16"/>
  <c r="O1265" i="16" s="1"/>
  <c r="M1369" i="16"/>
  <c r="O1369" i="16" s="1"/>
  <c r="M1372" i="16"/>
  <c r="O1372" i="16" s="1"/>
  <c r="M1371" i="16"/>
  <c r="O1371" i="16" s="1"/>
  <c r="M1379" i="16"/>
  <c r="O1379" i="16" s="1"/>
  <c r="M1382" i="16"/>
  <c r="O1382" i="16" s="1"/>
  <c r="M1381" i="16"/>
  <c r="O1381" i="16" s="1"/>
  <c r="M1395" i="16"/>
  <c r="O1395" i="16" s="1"/>
  <c r="M1396" i="16"/>
  <c r="O1396" i="16" s="1"/>
  <c r="M1397" i="16"/>
  <c r="O1397" i="16" s="1"/>
  <c r="M1404" i="16"/>
  <c r="O1404" i="16" s="1"/>
  <c r="M1405" i="16"/>
  <c r="O1405" i="16" s="1"/>
  <c r="M1406" i="16"/>
  <c r="O1406" i="16" s="1"/>
  <c r="M1413" i="16"/>
  <c r="O1413" i="16" s="1"/>
  <c r="M1414" i="16"/>
  <c r="O1414" i="16" s="1"/>
  <c r="M1415" i="16"/>
  <c r="O1415" i="16" s="1"/>
  <c r="M1448" i="16"/>
  <c r="O1448" i="16" s="1"/>
  <c r="M1449" i="16"/>
  <c r="O1449" i="16" s="1"/>
  <c r="M1450" i="16"/>
  <c r="O1450" i="16" s="1"/>
  <c r="M1457" i="16"/>
  <c r="O1457" i="16" s="1"/>
  <c r="M1458" i="16"/>
  <c r="O1458" i="16" s="1"/>
  <c r="M1459" i="16"/>
  <c r="O1459" i="16" s="1"/>
  <c r="M1466" i="16"/>
  <c r="O1466" i="16" s="1"/>
  <c r="M1467" i="16"/>
  <c r="O1467" i="16" s="1"/>
  <c r="M1468" i="16"/>
  <c r="O1468" i="16" s="1"/>
  <c r="M1480" i="16"/>
  <c r="O1480" i="16" s="1"/>
  <c r="M1481" i="16"/>
  <c r="O1481" i="16" s="1"/>
  <c r="M1482" i="16"/>
  <c r="O1482" i="16" s="1"/>
  <c r="M1489" i="16"/>
  <c r="O1489" i="16" s="1"/>
  <c r="M1490" i="16"/>
  <c r="O1490" i="16" s="1"/>
  <c r="M1491" i="16"/>
  <c r="O1491" i="16" s="1"/>
  <c r="M1499" i="16"/>
  <c r="O1499" i="16" s="1"/>
  <c r="M1555" i="16"/>
  <c r="O1555" i="16" s="1"/>
  <c r="M1566" i="16"/>
  <c r="O1566" i="16" s="1"/>
  <c r="M1546" i="16"/>
  <c r="O1546" i="16" s="1"/>
  <c r="U479" i="1" s="1"/>
  <c r="M1614" i="16"/>
  <c r="O1614" i="16" s="1"/>
  <c r="M1618" i="16"/>
  <c r="O1618" i="16" s="1"/>
  <c r="M116" i="16"/>
  <c r="M1388" i="16"/>
  <c r="O1388" i="16" s="1"/>
  <c r="M1420" i="16"/>
  <c r="O1420" i="16" s="1"/>
  <c r="M1435" i="16"/>
  <c r="O1435" i="16" s="1"/>
  <c r="M1473" i="16"/>
  <c r="O1473" i="16" s="1"/>
  <c r="M1537" i="16"/>
  <c r="O1537" i="16" s="1"/>
  <c r="M1224" i="16"/>
  <c r="O1224" i="16" s="1"/>
  <c r="U481" i="1"/>
  <c r="U480" i="1"/>
  <c r="M1565" i="16"/>
  <c r="O1565" i="16" s="1"/>
  <c r="M1556" i="16"/>
  <c r="O1556" i="16" s="1"/>
  <c r="M1545" i="16"/>
  <c r="O1545" i="16" s="1"/>
  <c r="M1544" i="16"/>
  <c r="O1544" i="16" s="1"/>
  <c r="M1530" i="16"/>
  <c r="O1530" i="16" s="1"/>
  <c r="M1531" i="16"/>
  <c r="O1531" i="16" s="1"/>
  <c r="M1532" i="16"/>
  <c r="O1532" i="16" s="1"/>
  <c r="M1521" i="16"/>
  <c r="O1521" i="16" s="1"/>
  <c r="M1522" i="16"/>
  <c r="O1522" i="16" s="1"/>
  <c r="M1523" i="16"/>
  <c r="O1523" i="16" s="1"/>
  <c r="M1512" i="16"/>
  <c r="O1512" i="16" s="1"/>
  <c r="M1513" i="16"/>
  <c r="O1513" i="16" s="1"/>
  <c r="M1514" i="16"/>
  <c r="O1514" i="16" s="1"/>
  <c r="M1498" i="16"/>
  <c r="O1498" i="16" s="1"/>
  <c r="M1500" i="16"/>
  <c r="M1622" i="16"/>
  <c r="O1622" i="16" s="1"/>
  <c r="M120" i="16"/>
  <c r="M1620" i="16"/>
  <c r="O1620" i="16" s="1"/>
  <c r="M1624" i="16"/>
  <c r="O1624" i="16" s="1"/>
  <c r="M1626" i="16"/>
  <c r="O1626" i="16" s="1"/>
  <c r="M1628" i="16"/>
  <c r="O1628" i="16" s="1"/>
  <c r="M1630" i="16"/>
  <c r="O1630" i="16" s="1"/>
  <c r="M1632" i="16"/>
  <c r="O1632" i="16" s="1"/>
  <c r="M1634" i="16"/>
  <c r="O1634" i="16" s="1"/>
  <c r="M1636" i="16"/>
  <c r="O1636" i="16" s="1"/>
  <c r="M130" i="16"/>
  <c r="M1277" i="16"/>
  <c r="M1335" i="16"/>
  <c r="M1573" i="16"/>
  <c r="O1573" i="16" s="1"/>
  <c r="M1574" i="16"/>
  <c r="M1538" i="16"/>
  <c r="M1505" i="16"/>
  <c r="O1505" i="16" s="1"/>
  <c r="M1506" i="16"/>
  <c r="M1474" i="16"/>
  <c r="M1389" i="16"/>
  <c r="M72" i="16"/>
  <c r="M74" i="16"/>
  <c r="M39" i="16"/>
  <c r="L1351" i="16"/>
  <c r="L1344" i="16" s="1"/>
  <c r="J1351" i="16"/>
  <c r="H1351" i="16"/>
  <c r="M425" i="1"/>
  <c r="A87" i="1"/>
  <c r="A86" i="1"/>
  <c r="A85" i="1"/>
  <c r="A88" i="1"/>
  <c r="U280" i="1" l="1"/>
  <c r="N279" i="1"/>
  <c r="S1288" i="16"/>
  <c r="U1288" i="16" s="1"/>
  <c r="T1288" i="16"/>
  <c r="V1288" i="16" s="1"/>
  <c r="S1287" i="16"/>
  <c r="U1287" i="16" s="1"/>
  <c r="T1287" i="16"/>
  <c r="V1287" i="16" s="1"/>
  <c r="S1286" i="16"/>
  <c r="U1286" i="16" s="1"/>
  <c r="T1286" i="16"/>
  <c r="V1286" i="16" s="1"/>
  <c r="S1283" i="16"/>
  <c r="U1283" i="16" s="1"/>
  <c r="T1283" i="16"/>
  <c r="V1283" i="16" s="1"/>
  <c r="S1282" i="16"/>
  <c r="U1282" i="16" s="1"/>
  <c r="T1282" i="16"/>
  <c r="V1282" i="16" s="1"/>
  <c r="S1293" i="16"/>
  <c r="U1293" i="16" s="1"/>
  <c r="T1293" i="16"/>
  <c r="V1293" i="16" s="1"/>
  <c r="S1322" i="16"/>
  <c r="U1322" i="16" s="1"/>
  <c r="T1322" i="16"/>
  <c r="V1322" i="16" s="1"/>
  <c r="S1320" i="16"/>
  <c r="U1320" i="16" s="1"/>
  <c r="T1320" i="16"/>
  <c r="V1320" i="16" s="1"/>
  <c r="M1291" i="16"/>
  <c r="M1279" i="16"/>
  <c r="T1638" i="16"/>
  <c r="V1638" i="16" s="1"/>
  <c r="U1638" i="16"/>
  <c r="W1638" i="16" s="1"/>
  <c r="S1498" i="16"/>
  <c r="T1498" i="16"/>
  <c r="S1499" i="16"/>
  <c r="T1499" i="16"/>
  <c r="S1265" i="16"/>
  <c r="T1265" i="16"/>
  <c r="S1266" i="16"/>
  <c r="T1266" i="16"/>
  <c r="S1276" i="16"/>
  <c r="T1276" i="16"/>
  <c r="S1300" i="16"/>
  <c r="T1300" i="16"/>
  <c r="S1302" i="16"/>
  <c r="T1302" i="16"/>
  <c r="S1306" i="16"/>
  <c r="T1306" i="16"/>
  <c r="S1308" i="16"/>
  <c r="T1308" i="16"/>
  <c r="S1855" i="16"/>
  <c r="T1855" i="16"/>
  <c r="S1846" i="16"/>
  <c r="T1846" i="16"/>
  <c r="S1930" i="16"/>
  <c r="T1930" i="16"/>
  <c r="S1514" i="16"/>
  <c r="T1514" i="16" s="1"/>
  <c r="S1513" i="16"/>
  <c r="T1513" i="16" s="1"/>
  <c r="S1512" i="16"/>
  <c r="T1512" i="16" s="1"/>
  <c r="S1523" i="16"/>
  <c r="T1523" i="16" s="1"/>
  <c r="S1522" i="16"/>
  <c r="T1522" i="16" s="1"/>
  <c r="S1521" i="16"/>
  <c r="T1521" i="16" s="1"/>
  <c r="S1532" i="16"/>
  <c r="T1532" i="16" s="1"/>
  <c r="S1531" i="16"/>
  <c r="T1531" i="16" s="1"/>
  <c r="S1530" i="16"/>
  <c r="T1530" i="16" s="1"/>
  <c r="S1544" i="16"/>
  <c r="T1544" i="16" s="1"/>
  <c r="S1545" i="16"/>
  <c r="T1545" i="16" s="1"/>
  <c r="S1556" i="16"/>
  <c r="T1556" i="16" s="1"/>
  <c r="S1565" i="16"/>
  <c r="T1565" i="16" s="1"/>
  <c r="S1546" i="16"/>
  <c r="T1546" i="16" s="1"/>
  <c r="S1566" i="16"/>
  <c r="T1566" i="16" s="1"/>
  <c r="S1555" i="16"/>
  <c r="T1555" i="16" s="1"/>
  <c r="S1491" i="16"/>
  <c r="T1491" i="16" s="1"/>
  <c r="S1490" i="16"/>
  <c r="T1490" i="16" s="1"/>
  <c r="S1489" i="16"/>
  <c r="T1489" i="16" s="1"/>
  <c r="S1482" i="16"/>
  <c r="T1482" i="16" s="1"/>
  <c r="S1481" i="16"/>
  <c r="T1481" i="16" s="1"/>
  <c r="S1480" i="16"/>
  <c r="T1480" i="16" s="1"/>
  <c r="S1468" i="16"/>
  <c r="T1468" i="16" s="1"/>
  <c r="S1467" i="16"/>
  <c r="T1467" i="16" s="1"/>
  <c r="S1466" i="16"/>
  <c r="T1466" i="16" s="1"/>
  <c r="S1459" i="16"/>
  <c r="T1459" i="16" s="1"/>
  <c r="S1458" i="16"/>
  <c r="T1458" i="16" s="1"/>
  <c r="S1457" i="16"/>
  <c r="T1457" i="16" s="1"/>
  <c r="S1450" i="16"/>
  <c r="T1450" i="16" s="1"/>
  <c r="S1449" i="16"/>
  <c r="T1449" i="16" s="1"/>
  <c r="S1448" i="16"/>
  <c r="T1448" i="16" s="1"/>
  <c r="S1415" i="16"/>
  <c r="T1415" i="16" s="1"/>
  <c r="S1414" i="16"/>
  <c r="T1414" i="16" s="1"/>
  <c r="S1413" i="16"/>
  <c r="T1413" i="16" s="1"/>
  <c r="S1406" i="16"/>
  <c r="T1406" i="16" s="1"/>
  <c r="S1405" i="16"/>
  <c r="T1405" i="16" s="1"/>
  <c r="S1404" i="16"/>
  <c r="T1404" i="16" s="1"/>
  <c r="S1397" i="16"/>
  <c r="T1397" i="16" s="1"/>
  <c r="S1396" i="16"/>
  <c r="T1396" i="16" s="1"/>
  <c r="S1395" i="16"/>
  <c r="T1395" i="16" s="1"/>
  <c r="S1381" i="16"/>
  <c r="T1381" i="16" s="1"/>
  <c r="S1382" i="16"/>
  <c r="T1382" i="16" s="1"/>
  <c r="S1379" i="16"/>
  <c r="T1379" i="16" s="1"/>
  <c r="S1371" i="16"/>
  <c r="T1371" i="16" s="1"/>
  <c r="S1372" i="16"/>
  <c r="T1372" i="16" s="1"/>
  <c r="S1369" i="16"/>
  <c r="T1369" i="16" s="1"/>
  <c r="O1263" i="16"/>
  <c r="N384" i="1" s="1"/>
  <c r="O1274" i="16"/>
  <c r="N396" i="1"/>
  <c r="N397" i="1"/>
  <c r="N399" i="1"/>
  <c r="N400" i="1"/>
  <c r="S1359" i="16"/>
  <c r="T1359" i="16" s="1"/>
  <c r="S1361" i="16"/>
  <c r="T1361" i="16" s="1"/>
  <c r="S1362" i="16"/>
  <c r="T1362" i="16" s="1"/>
  <c r="O1849" i="16"/>
  <c r="N580" i="1" s="1"/>
  <c r="O1831" i="16"/>
  <c r="N577" i="1" s="1"/>
  <c r="X1638" i="16"/>
  <c r="O497" i="1" s="1"/>
  <c r="P497" i="1" s="1"/>
  <c r="O130" i="16"/>
  <c r="O120" i="16"/>
  <c r="O116" i="16"/>
  <c r="O942" i="16"/>
  <c r="M37" i="16"/>
  <c r="O39" i="16"/>
  <c r="M70" i="16"/>
  <c r="O72" i="16"/>
  <c r="S1505" i="16"/>
  <c r="T1505" i="16" s="1"/>
  <c r="O1503" i="16"/>
  <c r="N464" i="1" s="1"/>
  <c r="S1573" i="16"/>
  <c r="T1573" i="16" s="1"/>
  <c r="O1571" i="16"/>
  <c r="N476" i="1" s="1"/>
  <c r="S1636" i="16"/>
  <c r="T1636" i="16" s="1"/>
  <c r="N496" i="1"/>
  <c r="S1634" i="16"/>
  <c r="T1634" i="16" s="1"/>
  <c r="N495" i="1"/>
  <c r="S1632" i="16"/>
  <c r="T1632" i="16" s="1"/>
  <c r="N494" i="1"/>
  <c r="S1630" i="16"/>
  <c r="T1630" i="16" s="1"/>
  <c r="N493" i="1"/>
  <c r="S1628" i="16"/>
  <c r="T1628" i="16" s="1"/>
  <c r="N492" i="1"/>
  <c r="S1626" i="16"/>
  <c r="T1626" i="16" s="1"/>
  <c r="N491" i="1"/>
  <c r="S1624" i="16"/>
  <c r="T1624" i="16" s="1"/>
  <c r="N490" i="1"/>
  <c r="S1620" i="16"/>
  <c r="T1620" i="16" s="1"/>
  <c r="N488" i="1"/>
  <c r="S1622" i="16"/>
  <c r="T1622" i="16" s="1"/>
  <c r="N489" i="1"/>
  <c r="O1500" i="16"/>
  <c r="O1221" i="16"/>
  <c r="N375" i="1" s="1"/>
  <c r="U375" i="1" s="1"/>
  <c r="S1224" i="16"/>
  <c r="T1224" i="16" s="1"/>
  <c r="S1537" i="16"/>
  <c r="T1537" i="16" s="1"/>
  <c r="O1535" i="16"/>
  <c r="N470" i="1" s="1"/>
  <c r="S1473" i="16"/>
  <c r="T1473" i="16" s="1"/>
  <c r="O1471" i="16"/>
  <c r="N458" i="1" s="1"/>
  <c r="O1433" i="16"/>
  <c r="S1435" i="16"/>
  <c r="T1435" i="16" s="1"/>
  <c r="O1418" i="16"/>
  <c r="N446" i="1" s="1"/>
  <c r="S1420" i="16"/>
  <c r="T1420" i="16" s="1"/>
  <c r="O1385" i="16"/>
  <c r="S1388" i="16"/>
  <c r="T1388" i="16" s="1"/>
  <c r="S1618" i="16"/>
  <c r="T1618" i="16" s="1"/>
  <c r="N487" i="1"/>
  <c r="S1614" i="16"/>
  <c r="T1614" i="16" s="1"/>
  <c r="N485" i="1"/>
  <c r="N273" i="1"/>
  <c r="S1033" i="16"/>
  <c r="O1227" i="16"/>
  <c r="S1234" i="16"/>
  <c r="T1234" i="16" s="1"/>
  <c r="N335" i="1"/>
  <c r="S1173" i="16"/>
  <c r="N334" i="1"/>
  <c r="S1171" i="16"/>
  <c r="N332" i="1"/>
  <c r="S1167" i="16"/>
  <c r="N331" i="1"/>
  <c r="S1165" i="16"/>
  <c r="N330" i="1"/>
  <c r="S1163" i="16"/>
  <c r="N333" i="1"/>
  <c r="S1169" i="16"/>
  <c r="N354" i="1"/>
  <c r="S1202" i="16"/>
  <c r="N353" i="1"/>
  <c r="S1200" i="16"/>
  <c r="N630" i="1"/>
  <c r="O1927" i="16"/>
  <c r="N550" i="1"/>
  <c r="O1809" i="16"/>
  <c r="M103" i="16"/>
  <c r="O105" i="16"/>
  <c r="O1298" i="16"/>
  <c r="O1043" i="16"/>
  <c r="U279" i="1" s="1"/>
  <c r="O1041" i="16"/>
  <c r="O1037" i="16"/>
  <c r="O1035" i="16"/>
  <c r="O1031" i="16"/>
  <c r="O1039" i="16"/>
  <c r="O935" i="16"/>
  <c r="O1029" i="16"/>
  <c r="O1027" i="16"/>
  <c r="S1027" i="16" s="1"/>
  <c r="O1025" i="16"/>
  <c r="S1025" i="16" s="1"/>
  <c r="U1930" i="16"/>
  <c r="V1930" i="16"/>
  <c r="U1924" i="16"/>
  <c r="W1924" i="16" s="1"/>
  <c r="O1924" i="16"/>
  <c r="M1862" i="16"/>
  <c r="U1893" i="16"/>
  <c r="W1893" i="16" s="1"/>
  <c r="O1893" i="16"/>
  <c r="X1893" i="16" s="1"/>
  <c r="U1802" i="16"/>
  <c r="W1802" i="16" s="1"/>
  <c r="O1802" i="16"/>
  <c r="X1802" i="16" s="1"/>
  <c r="U1801" i="16"/>
  <c r="W1801" i="16" s="1"/>
  <c r="O1801" i="16"/>
  <c r="X1801" i="16" s="1"/>
  <c r="U1799" i="16"/>
  <c r="W1799" i="16" s="1"/>
  <c r="O1799" i="16"/>
  <c r="U1790" i="16"/>
  <c r="W1790" i="16" s="1"/>
  <c r="O1790" i="16"/>
  <c r="X1790" i="16" s="1"/>
  <c r="U1789" i="16"/>
  <c r="W1789" i="16" s="1"/>
  <c r="O1789" i="16"/>
  <c r="X1789" i="16" s="1"/>
  <c r="U1787" i="16"/>
  <c r="W1787" i="16" s="1"/>
  <c r="O1787" i="16"/>
  <c r="U1778" i="16"/>
  <c r="W1778" i="16" s="1"/>
  <c r="O1778" i="16"/>
  <c r="X1778" i="16" s="1"/>
  <c r="U1777" i="16"/>
  <c r="W1777" i="16" s="1"/>
  <c r="O1777" i="16"/>
  <c r="X1777" i="16" s="1"/>
  <c r="U1775" i="16"/>
  <c r="W1775" i="16" s="1"/>
  <c r="O1775" i="16"/>
  <c r="U1766" i="16"/>
  <c r="W1766" i="16" s="1"/>
  <c r="O1766" i="16"/>
  <c r="X1766" i="16" s="1"/>
  <c r="U1765" i="16"/>
  <c r="W1765" i="16" s="1"/>
  <c r="O1765" i="16"/>
  <c r="X1765" i="16" s="1"/>
  <c r="U1763" i="16"/>
  <c r="W1763" i="16" s="1"/>
  <c r="O1763" i="16"/>
  <c r="U1752" i="16"/>
  <c r="W1752" i="16" s="1"/>
  <c r="O1752" i="16"/>
  <c r="X1752" i="16" s="1"/>
  <c r="U1754" i="16"/>
  <c r="W1754" i="16" s="1"/>
  <c r="O1754" i="16"/>
  <c r="X1754" i="16" s="1"/>
  <c r="U1753" i="16"/>
  <c r="W1753" i="16" s="1"/>
  <c r="O1753" i="16"/>
  <c r="X1753" i="16" s="1"/>
  <c r="U1751" i="16"/>
  <c r="W1751" i="16" s="1"/>
  <c r="O1751" i="16"/>
  <c r="O1749" i="16" s="1"/>
  <c r="U1867" i="16"/>
  <c r="W1867" i="16" s="1"/>
  <c r="O1867" i="16"/>
  <c r="X1867" i="16" s="1"/>
  <c r="U1866" i="16"/>
  <c r="W1866" i="16" s="1"/>
  <c r="O1866" i="16"/>
  <c r="X1866" i="16" s="1"/>
  <c r="U1865" i="16"/>
  <c r="W1865" i="16" s="1"/>
  <c r="O1865" i="16"/>
  <c r="X1865" i="16" s="1"/>
  <c r="U1864" i="16"/>
  <c r="W1864" i="16" s="1"/>
  <c r="O1864" i="16"/>
  <c r="O1862" i="16" s="1"/>
  <c r="U1894" i="16"/>
  <c r="W1894" i="16" s="1"/>
  <c r="O1894" i="16"/>
  <c r="X1894" i="16" s="1"/>
  <c r="U1895" i="16"/>
  <c r="W1895" i="16" s="1"/>
  <c r="O1895" i="16"/>
  <c r="X1895" i="16" s="1"/>
  <c r="U1892" i="16"/>
  <c r="W1892" i="16" s="1"/>
  <c r="O1892" i="16"/>
  <c r="U1919" i="16"/>
  <c r="W1919" i="16" s="1"/>
  <c r="O1919" i="16"/>
  <c r="X1919" i="16" s="1"/>
  <c r="U1910" i="16"/>
  <c r="W1910" i="16" s="1"/>
  <c r="O1910" i="16"/>
  <c r="X1910" i="16" s="1"/>
  <c r="U1902" i="16"/>
  <c r="W1902" i="16" s="1"/>
  <c r="O1902" i="16"/>
  <c r="X1902" i="16" s="1"/>
  <c r="U1904" i="16"/>
  <c r="W1904" i="16" s="1"/>
  <c r="O1904" i="16"/>
  <c r="X1904" i="16" s="1"/>
  <c r="U1912" i="16"/>
  <c r="W1912" i="16" s="1"/>
  <c r="O1912" i="16"/>
  <c r="X1912" i="16" s="1"/>
  <c r="U1911" i="16"/>
  <c r="U1909" i="16"/>
  <c r="U1800" i="16"/>
  <c r="W1800" i="16" s="1"/>
  <c r="O1800" i="16"/>
  <c r="X1800" i="16" s="1"/>
  <c r="U1788" i="16"/>
  <c r="W1788" i="16" s="1"/>
  <c r="O1788" i="16"/>
  <c r="X1788" i="16" s="1"/>
  <c r="U1776" i="16"/>
  <c r="W1776" i="16" s="1"/>
  <c r="O1776" i="16"/>
  <c r="X1776" i="16" s="1"/>
  <c r="U1764" i="16"/>
  <c r="W1764" i="16" s="1"/>
  <c r="O1764" i="16"/>
  <c r="X1764" i="16" s="1"/>
  <c r="U1739" i="16"/>
  <c r="W1739" i="16" s="1"/>
  <c r="O1739" i="16"/>
  <c r="U1740" i="16"/>
  <c r="W1740" i="16" s="1"/>
  <c r="O1740" i="16"/>
  <c r="X1740" i="16" s="1"/>
  <c r="U1742" i="16"/>
  <c r="W1742" i="16" s="1"/>
  <c r="O1742" i="16"/>
  <c r="X1742" i="16" s="1"/>
  <c r="M1797" i="16"/>
  <c r="X1811" i="16"/>
  <c r="X1809" i="16" s="1"/>
  <c r="M1667" i="16"/>
  <c r="M1721" i="16"/>
  <c r="U1694" i="16"/>
  <c r="W1694" i="16" s="1"/>
  <c r="O1694" i="16"/>
  <c r="X1694" i="16" s="1"/>
  <c r="U1693" i="16"/>
  <c r="W1693" i="16" s="1"/>
  <c r="O1693" i="16"/>
  <c r="X1693" i="16" s="1"/>
  <c r="U1682" i="16"/>
  <c r="W1682" i="16" s="1"/>
  <c r="O1682" i="16"/>
  <c r="X1682" i="16" s="1"/>
  <c r="U1681" i="16"/>
  <c r="W1681" i="16" s="1"/>
  <c r="O1681" i="16"/>
  <c r="X1681" i="16" s="1"/>
  <c r="U1680" i="16"/>
  <c r="W1680" i="16" s="1"/>
  <c r="O1680" i="16"/>
  <c r="X1680" i="16" s="1"/>
  <c r="U1679" i="16"/>
  <c r="W1679" i="16" s="1"/>
  <c r="O1679" i="16"/>
  <c r="X1679" i="16" s="1"/>
  <c r="U1678" i="16"/>
  <c r="W1678" i="16" s="1"/>
  <c r="O1678" i="16"/>
  <c r="X1678" i="16" s="1"/>
  <c r="U1677" i="16"/>
  <c r="W1677" i="16" s="1"/>
  <c r="O1677" i="16"/>
  <c r="X1677" i="16" s="1"/>
  <c r="U1676" i="16"/>
  <c r="W1676" i="16" s="1"/>
  <c r="O1676" i="16"/>
  <c r="X1676" i="16" s="1"/>
  <c r="U1675" i="16"/>
  <c r="W1675" i="16" s="1"/>
  <c r="O1675" i="16"/>
  <c r="X1675" i="16" s="1"/>
  <c r="U1674" i="16"/>
  <c r="W1674" i="16" s="1"/>
  <c r="O1674" i="16"/>
  <c r="X1674" i="16" s="1"/>
  <c r="U1673" i="16"/>
  <c r="W1673" i="16" s="1"/>
  <c r="O1673" i="16"/>
  <c r="X1673" i="16" s="1"/>
  <c r="U1672" i="16"/>
  <c r="W1672" i="16" s="1"/>
  <c r="O1672" i="16"/>
  <c r="X1672" i="16" s="1"/>
  <c r="U1671" i="16"/>
  <c r="W1671" i="16" s="1"/>
  <c r="O1671" i="16"/>
  <c r="X1671" i="16" s="1"/>
  <c r="U1670" i="16"/>
  <c r="W1670" i="16" s="1"/>
  <c r="X1670" i="16"/>
  <c r="U1658" i="16"/>
  <c r="W1658" i="16" s="1"/>
  <c r="O1658" i="16"/>
  <c r="X1658" i="16" s="1"/>
  <c r="U1657" i="16"/>
  <c r="W1657" i="16" s="1"/>
  <c r="O1657" i="16"/>
  <c r="X1657" i="16" s="1"/>
  <c r="U1656" i="16"/>
  <c r="W1656" i="16" s="1"/>
  <c r="O1656" i="16"/>
  <c r="X1656" i="16" s="1"/>
  <c r="U1655" i="16"/>
  <c r="W1655" i="16" s="1"/>
  <c r="O1655" i="16"/>
  <c r="X1655" i="16" s="1"/>
  <c r="U1654" i="16"/>
  <c r="W1654" i="16" s="1"/>
  <c r="O1654" i="16"/>
  <c r="X1654" i="16" s="1"/>
  <c r="U1707" i="16"/>
  <c r="W1707" i="16" s="1"/>
  <c r="O1707" i="16"/>
  <c r="U1706" i="16"/>
  <c r="W1706" i="16" s="1"/>
  <c r="O1706" i="16"/>
  <c r="U1705" i="16"/>
  <c r="W1705" i="16" s="1"/>
  <c r="O1705" i="16"/>
  <c r="U1725" i="16"/>
  <c r="W1725" i="16" s="1"/>
  <c r="O1725" i="16"/>
  <c r="X1725" i="16" s="1"/>
  <c r="U1724" i="16"/>
  <c r="W1724" i="16" s="1"/>
  <c r="O1724" i="16"/>
  <c r="X1724" i="16" s="1"/>
  <c r="U1723" i="16"/>
  <c r="W1723" i="16" s="1"/>
  <c r="O1723" i="16"/>
  <c r="U1687" i="16"/>
  <c r="W1687" i="16" s="1"/>
  <c r="O1687" i="16"/>
  <c r="U1699" i="16"/>
  <c r="W1699" i="16" s="1"/>
  <c r="O1699" i="16"/>
  <c r="U1664" i="16"/>
  <c r="W1664" i="16" s="1"/>
  <c r="O1664" i="16"/>
  <c r="O1662" i="16" s="1"/>
  <c r="U1734" i="16"/>
  <c r="W1734" i="16" s="1"/>
  <c r="O1734" i="16"/>
  <c r="N533" i="1" s="1"/>
  <c r="U1692" i="16"/>
  <c r="W1692" i="16" s="1"/>
  <c r="O1692" i="16"/>
  <c r="M1690" i="16"/>
  <c r="R1351" i="16"/>
  <c r="H1344" i="16"/>
  <c r="T1351" i="16"/>
  <c r="V1351" i="16" s="1"/>
  <c r="J1344" i="16"/>
  <c r="M1332" i="16"/>
  <c r="M982" i="16"/>
  <c r="M1112" i="16"/>
  <c r="M1119" i="16"/>
  <c r="M919" i="16"/>
  <c r="M903" i="16"/>
  <c r="M887" i="16"/>
  <c r="M815" i="16"/>
  <c r="M797" i="16"/>
  <c r="M779" i="16"/>
  <c r="M761" i="16"/>
  <c r="M743" i="16"/>
  <c r="M869" i="16"/>
  <c r="M851" i="16"/>
  <c r="M833" i="16"/>
  <c r="M1068" i="16"/>
  <c r="M1053" i="16"/>
  <c r="M1084" i="16"/>
  <c r="U1348" i="16"/>
  <c r="W1348" i="16" s="1"/>
  <c r="O1348" i="16"/>
  <c r="X1348" i="16" s="1"/>
  <c r="U1001" i="16"/>
  <c r="W1001" i="16" s="1"/>
  <c r="O1001" i="16"/>
  <c r="X1001" i="16" s="1"/>
  <c r="U962" i="16"/>
  <c r="W962" i="16" s="1"/>
  <c r="O962" i="16"/>
  <c r="U960" i="16"/>
  <c r="W960" i="16" s="1"/>
  <c r="O960" i="16"/>
  <c r="U958" i="16"/>
  <c r="W958" i="16" s="1"/>
  <c r="O958" i="16"/>
  <c r="U956" i="16"/>
  <c r="W956" i="16" s="1"/>
  <c r="O956" i="16"/>
  <c r="U954" i="16"/>
  <c r="W954" i="16" s="1"/>
  <c r="O954" i="16"/>
  <c r="U952" i="16"/>
  <c r="W952" i="16" s="1"/>
  <c r="O952" i="16"/>
  <c r="U950" i="16"/>
  <c r="W950" i="16" s="1"/>
  <c r="O950" i="16"/>
  <c r="U974" i="16"/>
  <c r="W974" i="16" s="1"/>
  <c r="O974" i="16"/>
  <c r="X974" i="16" s="1"/>
  <c r="U978" i="16"/>
  <c r="W978" i="16" s="1"/>
  <c r="O978" i="16"/>
  <c r="X978" i="16" s="1"/>
  <c r="U979" i="16"/>
  <c r="W979" i="16" s="1"/>
  <c r="O979" i="16"/>
  <c r="X979" i="16" s="1"/>
  <c r="U970" i="16"/>
  <c r="W970" i="16" s="1"/>
  <c r="O970" i="16"/>
  <c r="U971" i="16"/>
  <c r="W971" i="16" s="1"/>
  <c r="O971" i="16"/>
  <c r="X971" i="16" s="1"/>
  <c r="U972" i="16"/>
  <c r="W972" i="16" s="1"/>
  <c r="O972" i="16"/>
  <c r="X972" i="16" s="1"/>
  <c r="U984" i="16"/>
  <c r="W984" i="16" s="1"/>
  <c r="O984" i="16"/>
  <c r="U985" i="16"/>
  <c r="W985" i="16" s="1"/>
  <c r="O985" i="16"/>
  <c r="X985" i="16" s="1"/>
  <c r="U986" i="16"/>
  <c r="W986" i="16" s="1"/>
  <c r="O986" i="16"/>
  <c r="X986" i="16" s="1"/>
  <c r="U987" i="16"/>
  <c r="W987" i="16" s="1"/>
  <c r="O987" i="16"/>
  <c r="X987" i="16" s="1"/>
  <c r="U988" i="16"/>
  <c r="W988" i="16" s="1"/>
  <c r="O988" i="16"/>
  <c r="X988" i="16" s="1"/>
  <c r="U989" i="16"/>
  <c r="W989" i="16" s="1"/>
  <c r="O989" i="16"/>
  <c r="X989" i="16" s="1"/>
  <c r="U990" i="16"/>
  <c r="W990" i="16" s="1"/>
  <c r="O990" i="16"/>
  <c r="X990" i="16" s="1"/>
  <c r="U991" i="16"/>
  <c r="W991" i="16" s="1"/>
  <c r="O991" i="16"/>
  <c r="X991" i="16" s="1"/>
  <c r="U992" i="16"/>
  <c r="W992" i="16" s="1"/>
  <c r="O992" i="16"/>
  <c r="X992" i="16" s="1"/>
  <c r="U993" i="16"/>
  <c r="W993" i="16" s="1"/>
  <c r="O993" i="16"/>
  <c r="X993" i="16" s="1"/>
  <c r="U352" i="1"/>
  <c r="U1157" i="16"/>
  <c r="W1157" i="16" s="1"/>
  <c r="O1157" i="16"/>
  <c r="X1157" i="16" s="1"/>
  <c r="U1152" i="16"/>
  <c r="W1152" i="16" s="1"/>
  <c r="O1152" i="16"/>
  <c r="W1123" i="16"/>
  <c r="O1123" i="16"/>
  <c r="W1122" i="16"/>
  <c r="O1122" i="16"/>
  <c r="X1122" i="16" s="1"/>
  <c r="W1121" i="16"/>
  <c r="O1121" i="16"/>
  <c r="W1116" i="16"/>
  <c r="O1116" i="16"/>
  <c r="W1115" i="16"/>
  <c r="O1115" i="16"/>
  <c r="X1115" i="16" s="1"/>
  <c r="W1114" i="16"/>
  <c r="O1114" i="16"/>
  <c r="U314" i="1" s="1"/>
  <c r="U948" i="16"/>
  <c r="W948" i="16" s="1"/>
  <c r="O948" i="16"/>
  <c r="U929" i="16"/>
  <c r="W929" i="16" s="1"/>
  <c r="O929" i="16"/>
  <c r="X929" i="16" s="1"/>
  <c r="U913" i="16"/>
  <c r="W913" i="16" s="1"/>
  <c r="O913" i="16"/>
  <c r="X913" i="16" s="1"/>
  <c r="U897" i="16"/>
  <c r="W897" i="16" s="1"/>
  <c r="O897" i="16"/>
  <c r="X897" i="16" s="1"/>
  <c r="U827" i="16"/>
  <c r="W827" i="16" s="1"/>
  <c r="O827" i="16"/>
  <c r="X827" i="16" s="1"/>
  <c r="U809" i="16"/>
  <c r="W809" i="16" s="1"/>
  <c r="O809" i="16"/>
  <c r="X809" i="16" s="1"/>
  <c r="U791" i="16"/>
  <c r="W791" i="16" s="1"/>
  <c r="O791" i="16"/>
  <c r="X791" i="16" s="1"/>
  <c r="U773" i="16"/>
  <c r="W773" i="16" s="1"/>
  <c r="O773" i="16"/>
  <c r="X773" i="16" s="1"/>
  <c r="U755" i="16"/>
  <c r="W755" i="16" s="1"/>
  <c r="O755" i="16"/>
  <c r="X755" i="16" s="1"/>
  <c r="U737" i="16"/>
  <c r="W737" i="16" s="1"/>
  <c r="O737" i="16"/>
  <c r="X737" i="16" s="1"/>
  <c r="U923" i="16"/>
  <c r="W923" i="16" s="1"/>
  <c r="O923" i="16"/>
  <c r="X923" i="16" s="1"/>
  <c r="U924" i="16"/>
  <c r="W924" i="16" s="1"/>
  <c r="O924" i="16"/>
  <c r="X924" i="16" s="1"/>
  <c r="U925" i="16"/>
  <c r="W925" i="16" s="1"/>
  <c r="O925" i="16"/>
  <c r="X925" i="16" s="1"/>
  <c r="U907" i="16"/>
  <c r="W907" i="16" s="1"/>
  <c r="O907" i="16"/>
  <c r="X907" i="16" s="1"/>
  <c r="U908" i="16"/>
  <c r="W908" i="16" s="1"/>
  <c r="O908" i="16"/>
  <c r="X908" i="16" s="1"/>
  <c r="U909" i="16"/>
  <c r="W909" i="16" s="1"/>
  <c r="O909" i="16"/>
  <c r="X909" i="16" s="1"/>
  <c r="U891" i="16"/>
  <c r="W891" i="16" s="1"/>
  <c r="O891" i="16"/>
  <c r="X891" i="16" s="1"/>
  <c r="U892" i="16"/>
  <c r="W892" i="16" s="1"/>
  <c r="O892" i="16"/>
  <c r="X892" i="16" s="1"/>
  <c r="U893" i="16"/>
  <c r="W893" i="16" s="1"/>
  <c r="O893" i="16"/>
  <c r="X893" i="16" s="1"/>
  <c r="U819" i="16"/>
  <c r="W819" i="16" s="1"/>
  <c r="O819" i="16"/>
  <c r="X819" i="16" s="1"/>
  <c r="U820" i="16"/>
  <c r="W820" i="16" s="1"/>
  <c r="O820" i="16"/>
  <c r="X820" i="16" s="1"/>
  <c r="U821" i="16"/>
  <c r="W821" i="16" s="1"/>
  <c r="O821" i="16"/>
  <c r="X821" i="16" s="1"/>
  <c r="U801" i="16"/>
  <c r="W801" i="16" s="1"/>
  <c r="O801" i="16"/>
  <c r="X801" i="16" s="1"/>
  <c r="U802" i="16"/>
  <c r="W802" i="16" s="1"/>
  <c r="O802" i="16"/>
  <c r="X802" i="16" s="1"/>
  <c r="U803" i="16"/>
  <c r="W803" i="16" s="1"/>
  <c r="O803" i="16"/>
  <c r="X803" i="16" s="1"/>
  <c r="U783" i="16"/>
  <c r="W783" i="16" s="1"/>
  <c r="O783" i="16"/>
  <c r="X783" i="16" s="1"/>
  <c r="U784" i="16"/>
  <c r="W784" i="16" s="1"/>
  <c r="O784" i="16"/>
  <c r="X784" i="16" s="1"/>
  <c r="U785" i="16"/>
  <c r="W785" i="16" s="1"/>
  <c r="O785" i="16"/>
  <c r="X785" i="16" s="1"/>
  <c r="U765" i="16"/>
  <c r="W765" i="16" s="1"/>
  <c r="O765" i="16"/>
  <c r="X765" i="16" s="1"/>
  <c r="U766" i="16"/>
  <c r="W766" i="16" s="1"/>
  <c r="O766" i="16"/>
  <c r="X766" i="16" s="1"/>
  <c r="U767" i="16"/>
  <c r="W767" i="16" s="1"/>
  <c r="O767" i="16"/>
  <c r="X767" i="16" s="1"/>
  <c r="U747" i="16"/>
  <c r="W747" i="16" s="1"/>
  <c r="O747" i="16"/>
  <c r="X747" i="16" s="1"/>
  <c r="U748" i="16"/>
  <c r="W748" i="16" s="1"/>
  <c r="O748" i="16"/>
  <c r="X748" i="16" s="1"/>
  <c r="U749" i="16"/>
  <c r="W749" i="16" s="1"/>
  <c r="O749" i="16"/>
  <c r="X749" i="16" s="1"/>
  <c r="U729" i="16"/>
  <c r="W729" i="16" s="1"/>
  <c r="O729" i="16"/>
  <c r="X729" i="16" s="1"/>
  <c r="U730" i="16"/>
  <c r="W730" i="16" s="1"/>
  <c r="O730" i="16"/>
  <c r="X730" i="16" s="1"/>
  <c r="U731" i="16"/>
  <c r="W731" i="16" s="1"/>
  <c r="O731" i="16"/>
  <c r="X731" i="16" s="1"/>
  <c r="U728" i="16"/>
  <c r="W728" i="16" s="1"/>
  <c r="O728" i="16"/>
  <c r="X728" i="16" s="1"/>
  <c r="U732" i="16"/>
  <c r="W732" i="16" s="1"/>
  <c r="O732" i="16"/>
  <c r="X732" i="16" s="1"/>
  <c r="U734" i="16"/>
  <c r="W734" i="16" s="1"/>
  <c r="O734" i="16"/>
  <c r="X734" i="16" s="1"/>
  <c r="U735" i="16"/>
  <c r="W735" i="16" s="1"/>
  <c r="O735" i="16"/>
  <c r="X735" i="16" s="1"/>
  <c r="U736" i="16"/>
  <c r="W736" i="16" s="1"/>
  <c r="O736" i="16"/>
  <c r="X736" i="16" s="1"/>
  <c r="U738" i="16"/>
  <c r="W738" i="16" s="1"/>
  <c r="O738" i="16"/>
  <c r="X738" i="16" s="1"/>
  <c r="U746" i="16"/>
  <c r="W746" i="16" s="1"/>
  <c r="O746" i="16"/>
  <c r="X746" i="16" s="1"/>
  <c r="U750" i="16"/>
  <c r="W750" i="16" s="1"/>
  <c r="O750" i="16"/>
  <c r="X750" i="16" s="1"/>
  <c r="U752" i="16"/>
  <c r="W752" i="16" s="1"/>
  <c r="O752" i="16"/>
  <c r="X752" i="16" s="1"/>
  <c r="U753" i="16"/>
  <c r="W753" i="16" s="1"/>
  <c r="O753" i="16"/>
  <c r="X753" i="16" s="1"/>
  <c r="U754" i="16"/>
  <c r="W754" i="16" s="1"/>
  <c r="O754" i="16"/>
  <c r="X754" i="16" s="1"/>
  <c r="U756" i="16"/>
  <c r="W756" i="16" s="1"/>
  <c r="O756" i="16"/>
  <c r="X756" i="16" s="1"/>
  <c r="U764" i="16"/>
  <c r="W764" i="16" s="1"/>
  <c r="O764" i="16"/>
  <c r="X764" i="16" s="1"/>
  <c r="U768" i="16"/>
  <c r="W768" i="16" s="1"/>
  <c r="O768" i="16"/>
  <c r="X768" i="16" s="1"/>
  <c r="U770" i="16"/>
  <c r="W770" i="16" s="1"/>
  <c r="O770" i="16"/>
  <c r="X770" i="16" s="1"/>
  <c r="U771" i="16"/>
  <c r="W771" i="16" s="1"/>
  <c r="O771" i="16"/>
  <c r="X771" i="16" s="1"/>
  <c r="U772" i="16"/>
  <c r="W772" i="16" s="1"/>
  <c r="O772" i="16"/>
  <c r="X772" i="16" s="1"/>
  <c r="U774" i="16"/>
  <c r="W774" i="16" s="1"/>
  <c r="O774" i="16"/>
  <c r="X774" i="16" s="1"/>
  <c r="U782" i="16"/>
  <c r="W782" i="16" s="1"/>
  <c r="O782" i="16"/>
  <c r="X782" i="16" s="1"/>
  <c r="U786" i="16"/>
  <c r="W786" i="16" s="1"/>
  <c r="O786" i="16"/>
  <c r="X786" i="16" s="1"/>
  <c r="U788" i="16"/>
  <c r="W788" i="16" s="1"/>
  <c r="O788" i="16"/>
  <c r="X788" i="16" s="1"/>
  <c r="U789" i="16"/>
  <c r="W789" i="16" s="1"/>
  <c r="O789" i="16"/>
  <c r="X789" i="16" s="1"/>
  <c r="U790" i="16"/>
  <c r="W790" i="16" s="1"/>
  <c r="O790" i="16"/>
  <c r="X790" i="16" s="1"/>
  <c r="U792" i="16"/>
  <c r="W792" i="16" s="1"/>
  <c r="O792" i="16"/>
  <c r="X792" i="16" s="1"/>
  <c r="U800" i="16"/>
  <c r="W800" i="16" s="1"/>
  <c r="O800" i="16"/>
  <c r="X800" i="16" s="1"/>
  <c r="U804" i="16"/>
  <c r="W804" i="16" s="1"/>
  <c r="O804" i="16"/>
  <c r="X804" i="16" s="1"/>
  <c r="U806" i="16"/>
  <c r="W806" i="16" s="1"/>
  <c r="O806" i="16"/>
  <c r="X806" i="16" s="1"/>
  <c r="U807" i="16"/>
  <c r="W807" i="16" s="1"/>
  <c r="O807" i="16"/>
  <c r="X807" i="16" s="1"/>
  <c r="U808" i="16"/>
  <c r="W808" i="16" s="1"/>
  <c r="O808" i="16"/>
  <c r="X808" i="16" s="1"/>
  <c r="U810" i="16"/>
  <c r="W810" i="16" s="1"/>
  <c r="O810" i="16"/>
  <c r="X810" i="16" s="1"/>
  <c r="U818" i="16"/>
  <c r="W818" i="16" s="1"/>
  <c r="O818" i="16"/>
  <c r="X818" i="16" s="1"/>
  <c r="U822" i="16"/>
  <c r="W822" i="16" s="1"/>
  <c r="O822" i="16"/>
  <c r="X822" i="16" s="1"/>
  <c r="U824" i="16"/>
  <c r="W824" i="16" s="1"/>
  <c r="O824" i="16"/>
  <c r="X824" i="16" s="1"/>
  <c r="U825" i="16"/>
  <c r="W825" i="16" s="1"/>
  <c r="O825" i="16"/>
  <c r="X825" i="16" s="1"/>
  <c r="U826" i="16"/>
  <c r="W826" i="16" s="1"/>
  <c r="O826" i="16"/>
  <c r="X826" i="16" s="1"/>
  <c r="U828" i="16"/>
  <c r="W828" i="16" s="1"/>
  <c r="O828" i="16"/>
  <c r="X828" i="16" s="1"/>
  <c r="U890" i="16"/>
  <c r="W890" i="16" s="1"/>
  <c r="O890" i="16"/>
  <c r="X890" i="16" s="1"/>
  <c r="U894" i="16"/>
  <c r="W894" i="16" s="1"/>
  <c r="O894" i="16"/>
  <c r="X894" i="16" s="1"/>
  <c r="U896" i="16"/>
  <c r="W896" i="16" s="1"/>
  <c r="O896" i="16"/>
  <c r="X896" i="16" s="1"/>
  <c r="U898" i="16"/>
  <c r="W898" i="16" s="1"/>
  <c r="O898" i="16"/>
  <c r="X898" i="16" s="1"/>
  <c r="U906" i="16"/>
  <c r="W906" i="16" s="1"/>
  <c r="O906" i="16"/>
  <c r="X906" i="16" s="1"/>
  <c r="U910" i="16"/>
  <c r="W910" i="16" s="1"/>
  <c r="O910" i="16"/>
  <c r="X910" i="16" s="1"/>
  <c r="U912" i="16"/>
  <c r="W912" i="16" s="1"/>
  <c r="O912" i="16"/>
  <c r="X912" i="16" s="1"/>
  <c r="U914" i="16"/>
  <c r="W914" i="16" s="1"/>
  <c r="O914" i="16"/>
  <c r="X914" i="16" s="1"/>
  <c r="U922" i="16"/>
  <c r="W922" i="16" s="1"/>
  <c r="O922" i="16"/>
  <c r="X922" i="16" s="1"/>
  <c r="U926" i="16"/>
  <c r="W926" i="16" s="1"/>
  <c r="O926" i="16"/>
  <c r="X926" i="16" s="1"/>
  <c r="U928" i="16"/>
  <c r="W928" i="16" s="1"/>
  <c r="O928" i="16"/>
  <c r="X928" i="16" s="1"/>
  <c r="U930" i="16"/>
  <c r="W930" i="16" s="1"/>
  <c r="O930" i="16"/>
  <c r="X930" i="16" s="1"/>
  <c r="U931" i="16"/>
  <c r="W931" i="16" s="1"/>
  <c r="O931" i="16"/>
  <c r="X931" i="16" s="1"/>
  <c r="U921" i="16"/>
  <c r="W921" i="16" s="1"/>
  <c r="O921" i="16"/>
  <c r="U915" i="16"/>
  <c r="W915" i="16" s="1"/>
  <c r="O915" i="16"/>
  <c r="X915" i="16" s="1"/>
  <c r="U905" i="16"/>
  <c r="W905" i="16" s="1"/>
  <c r="O905" i="16"/>
  <c r="U899" i="16"/>
  <c r="W899" i="16" s="1"/>
  <c r="O899" i="16"/>
  <c r="X899" i="16" s="1"/>
  <c r="U889" i="16"/>
  <c r="W889" i="16" s="1"/>
  <c r="O889" i="16"/>
  <c r="U829" i="16"/>
  <c r="W829" i="16" s="1"/>
  <c r="O829" i="16"/>
  <c r="X829" i="16" s="1"/>
  <c r="U817" i="16"/>
  <c r="W817" i="16" s="1"/>
  <c r="O817" i="16"/>
  <c r="U811" i="16"/>
  <c r="W811" i="16" s="1"/>
  <c r="O811" i="16"/>
  <c r="X811" i="16" s="1"/>
  <c r="U799" i="16"/>
  <c r="W799" i="16" s="1"/>
  <c r="O799" i="16"/>
  <c r="U793" i="16"/>
  <c r="W793" i="16" s="1"/>
  <c r="O793" i="16"/>
  <c r="X793" i="16" s="1"/>
  <c r="U781" i="16"/>
  <c r="W781" i="16" s="1"/>
  <c r="O781" i="16"/>
  <c r="U775" i="16"/>
  <c r="W775" i="16" s="1"/>
  <c r="O775" i="16"/>
  <c r="X775" i="16" s="1"/>
  <c r="U763" i="16"/>
  <c r="W763" i="16" s="1"/>
  <c r="O763" i="16"/>
  <c r="U757" i="16"/>
  <c r="W757" i="16" s="1"/>
  <c r="O757" i="16"/>
  <c r="X757" i="16" s="1"/>
  <c r="U745" i="16"/>
  <c r="W745" i="16" s="1"/>
  <c r="O745" i="16"/>
  <c r="U739" i="16"/>
  <c r="W739" i="16" s="1"/>
  <c r="O739" i="16"/>
  <c r="X739" i="16" s="1"/>
  <c r="U727" i="16"/>
  <c r="W727" i="16" s="1"/>
  <c r="O727" i="16"/>
  <c r="U1341" i="16"/>
  <c r="W1341" i="16" s="1"/>
  <c r="O1341" i="16"/>
  <c r="X1341" i="16" s="1"/>
  <c r="U1340" i="16"/>
  <c r="W1340" i="16" s="1"/>
  <c r="O1340" i="16"/>
  <c r="X1340" i="16" s="1"/>
  <c r="U1339" i="16"/>
  <c r="W1339" i="16" s="1"/>
  <c r="O1339" i="16"/>
  <c r="U1145" i="16"/>
  <c r="W1145" i="16" s="1"/>
  <c r="O1145" i="16"/>
  <c r="X1145" i="16" s="1"/>
  <c r="U836" i="16"/>
  <c r="W836" i="16" s="1"/>
  <c r="O836" i="16"/>
  <c r="X836" i="16" s="1"/>
  <c r="U837" i="16"/>
  <c r="W837" i="16" s="1"/>
  <c r="O837" i="16"/>
  <c r="X837" i="16" s="1"/>
  <c r="U838" i="16"/>
  <c r="W838" i="16" s="1"/>
  <c r="O838" i="16"/>
  <c r="X838" i="16" s="1"/>
  <c r="U839" i="16"/>
  <c r="W839" i="16" s="1"/>
  <c r="O839" i="16"/>
  <c r="X839" i="16" s="1"/>
  <c r="U840" i="16"/>
  <c r="W840" i="16" s="1"/>
  <c r="O840" i="16"/>
  <c r="X840" i="16" s="1"/>
  <c r="U842" i="16"/>
  <c r="W842" i="16" s="1"/>
  <c r="O842" i="16"/>
  <c r="X842" i="16" s="1"/>
  <c r="U843" i="16"/>
  <c r="W843" i="16" s="1"/>
  <c r="O843" i="16"/>
  <c r="X843" i="16" s="1"/>
  <c r="U844" i="16"/>
  <c r="W844" i="16" s="1"/>
  <c r="O844" i="16"/>
  <c r="X844" i="16" s="1"/>
  <c r="U845" i="16"/>
  <c r="W845" i="16" s="1"/>
  <c r="O845" i="16"/>
  <c r="X845" i="16" s="1"/>
  <c r="U846" i="16"/>
  <c r="W846" i="16" s="1"/>
  <c r="O846" i="16"/>
  <c r="X846" i="16" s="1"/>
  <c r="U854" i="16"/>
  <c r="W854" i="16" s="1"/>
  <c r="O854" i="16"/>
  <c r="X854" i="16" s="1"/>
  <c r="U855" i="16"/>
  <c r="W855" i="16" s="1"/>
  <c r="O855" i="16"/>
  <c r="X855" i="16" s="1"/>
  <c r="U856" i="16"/>
  <c r="W856" i="16" s="1"/>
  <c r="O856" i="16"/>
  <c r="X856" i="16" s="1"/>
  <c r="U857" i="16"/>
  <c r="W857" i="16" s="1"/>
  <c r="O857" i="16"/>
  <c r="X857" i="16" s="1"/>
  <c r="U858" i="16"/>
  <c r="W858" i="16" s="1"/>
  <c r="O858" i="16"/>
  <c r="X858" i="16" s="1"/>
  <c r="U860" i="16"/>
  <c r="W860" i="16" s="1"/>
  <c r="O860" i="16"/>
  <c r="X860" i="16" s="1"/>
  <c r="U861" i="16"/>
  <c r="W861" i="16" s="1"/>
  <c r="O861" i="16"/>
  <c r="X861" i="16" s="1"/>
  <c r="U862" i="16"/>
  <c r="W862" i="16" s="1"/>
  <c r="O862" i="16"/>
  <c r="X862" i="16" s="1"/>
  <c r="U863" i="16"/>
  <c r="W863" i="16" s="1"/>
  <c r="O863" i="16"/>
  <c r="X863" i="16" s="1"/>
  <c r="U864" i="16"/>
  <c r="W864" i="16" s="1"/>
  <c r="O864" i="16"/>
  <c r="X864" i="16" s="1"/>
  <c r="U872" i="16"/>
  <c r="W872" i="16" s="1"/>
  <c r="O872" i="16"/>
  <c r="X872" i="16" s="1"/>
  <c r="U873" i="16"/>
  <c r="W873" i="16" s="1"/>
  <c r="O873" i="16"/>
  <c r="X873" i="16" s="1"/>
  <c r="U874" i="16"/>
  <c r="W874" i="16" s="1"/>
  <c r="O874" i="16"/>
  <c r="X874" i="16" s="1"/>
  <c r="U875" i="16"/>
  <c r="W875" i="16" s="1"/>
  <c r="O875" i="16"/>
  <c r="X875" i="16" s="1"/>
  <c r="U876" i="16"/>
  <c r="W876" i="16" s="1"/>
  <c r="O876" i="16"/>
  <c r="X876" i="16" s="1"/>
  <c r="U878" i="16"/>
  <c r="W878" i="16" s="1"/>
  <c r="O878" i="16"/>
  <c r="X878" i="16" s="1"/>
  <c r="U879" i="16"/>
  <c r="W879" i="16" s="1"/>
  <c r="O879" i="16"/>
  <c r="X879" i="16" s="1"/>
  <c r="U880" i="16"/>
  <c r="W880" i="16" s="1"/>
  <c r="O880" i="16"/>
  <c r="X880" i="16" s="1"/>
  <c r="U881" i="16"/>
  <c r="W881" i="16" s="1"/>
  <c r="O881" i="16"/>
  <c r="X881" i="16" s="1"/>
  <c r="U882" i="16"/>
  <c r="W882" i="16" s="1"/>
  <c r="O882" i="16"/>
  <c r="X882" i="16" s="1"/>
  <c r="U883" i="16"/>
  <c r="W883" i="16" s="1"/>
  <c r="O883" i="16"/>
  <c r="X883" i="16" s="1"/>
  <c r="U871" i="16"/>
  <c r="W871" i="16" s="1"/>
  <c r="O871" i="16"/>
  <c r="U865" i="16"/>
  <c r="W865" i="16" s="1"/>
  <c r="O865" i="16"/>
  <c r="X865" i="16" s="1"/>
  <c r="U853" i="16"/>
  <c r="W853" i="16" s="1"/>
  <c r="O853" i="16"/>
  <c r="U847" i="16"/>
  <c r="W847" i="16" s="1"/>
  <c r="O847" i="16"/>
  <c r="X847" i="16" s="1"/>
  <c r="U835" i="16"/>
  <c r="W835" i="16" s="1"/>
  <c r="O835" i="16"/>
  <c r="U1092" i="16"/>
  <c r="W1092" i="16" s="1"/>
  <c r="O1092" i="16"/>
  <c r="X1092" i="16" s="1"/>
  <c r="U1093" i="16"/>
  <c r="W1093" i="16" s="1"/>
  <c r="O1093" i="16"/>
  <c r="X1093" i="16" s="1"/>
  <c r="U1087" i="16"/>
  <c r="W1087" i="16" s="1"/>
  <c r="O1087" i="16"/>
  <c r="X1087" i="16" s="1"/>
  <c r="U1088" i="16"/>
  <c r="W1088" i="16" s="1"/>
  <c r="O1088" i="16"/>
  <c r="X1088" i="16" s="1"/>
  <c r="U1090" i="16"/>
  <c r="W1090" i="16" s="1"/>
  <c r="O1090" i="16"/>
  <c r="X1090" i="16" s="1"/>
  <c r="U1058" i="16"/>
  <c r="W1058" i="16" s="1"/>
  <c r="O1058" i="16"/>
  <c r="X1058" i="16" s="1"/>
  <c r="U1076" i="16"/>
  <c r="W1076" i="16" s="1"/>
  <c r="O1076" i="16"/>
  <c r="X1076" i="16" s="1"/>
  <c r="U1077" i="16"/>
  <c r="W1077" i="16" s="1"/>
  <c r="O1077" i="16"/>
  <c r="X1077" i="16" s="1"/>
  <c r="U1071" i="16"/>
  <c r="W1071" i="16" s="1"/>
  <c r="O1071" i="16"/>
  <c r="X1071" i="16" s="1"/>
  <c r="U1072" i="16"/>
  <c r="W1072" i="16" s="1"/>
  <c r="O1072" i="16"/>
  <c r="X1072" i="16" s="1"/>
  <c r="U1074" i="16"/>
  <c r="W1074" i="16" s="1"/>
  <c r="O1074" i="16"/>
  <c r="X1074" i="16" s="1"/>
  <c r="U1056" i="16"/>
  <c r="W1056" i="16" s="1"/>
  <c r="O1056" i="16"/>
  <c r="X1056" i="16" s="1"/>
  <c r="U1057" i="16"/>
  <c r="W1057" i="16" s="1"/>
  <c r="O1057" i="16"/>
  <c r="X1057" i="16" s="1"/>
  <c r="U1059" i="16"/>
  <c r="W1059" i="16" s="1"/>
  <c r="O1059" i="16"/>
  <c r="X1059" i="16" s="1"/>
  <c r="U1094" i="16"/>
  <c r="W1094" i="16" s="1"/>
  <c r="O1094" i="16"/>
  <c r="X1094" i="16" s="1"/>
  <c r="U1091" i="16"/>
  <c r="W1091" i="16" s="1"/>
  <c r="O1091" i="16"/>
  <c r="X1091" i="16" s="1"/>
  <c r="U1086" i="16"/>
  <c r="W1086" i="16" s="1"/>
  <c r="O1086" i="16"/>
  <c r="U1062" i="16"/>
  <c r="W1062" i="16" s="1"/>
  <c r="O1062" i="16"/>
  <c r="X1062" i="16" s="1"/>
  <c r="U1055" i="16"/>
  <c r="W1055" i="16" s="1"/>
  <c r="O1055" i="16"/>
  <c r="U1078" i="16"/>
  <c r="W1078" i="16" s="1"/>
  <c r="O1078" i="16"/>
  <c r="X1078" i="16" s="1"/>
  <c r="U1070" i="16"/>
  <c r="W1070" i="16" s="1"/>
  <c r="O1070" i="16"/>
  <c r="U1075" i="16"/>
  <c r="W1075" i="16" s="1"/>
  <c r="O1075" i="16"/>
  <c r="X1075" i="16" s="1"/>
  <c r="U1061" i="16"/>
  <c r="W1061" i="16" s="1"/>
  <c r="O1061" i="16"/>
  <c r="X1061" i="16" s="1"/>
  <c r="U1060" i="16"/>
  <c r="W1060" i="16" s="1"/>
  <c r="O1060" i="16"/>
  <c r="X1060" i="16" s="1"/>
  <c r="U740" i="16"/>
  <c r="W740" i="16" s="1"/>
  <c r="O740" i="16"/>
  <c r="X740" i="16" s="1"/>
  <c r="U758" i="16"/>
  <c r="W758" i="16" s="1"/>
  <c r="O758" i="16"/>
  <c r="X758" i="16" s="1"/>
  <c r="U776" i="16"/>
  <c r="W776" i="16" s="1"/>
  <c r="O776" i="16"/>
  <c r="X776" i="16" s="1"/>
  <c r="U794" i="16"/>
  <c r="W794" i="16" s="1"/>
  <c r="O794" i="16"/>
  <c r="X794" i="16" s="1"/>
  <c r="U812" i="16"/>
  <c r="W812" i="16" s="1"/>
  <c r="O812" i="16"/>
  <c r="X812" i="16" s="1"/>
  <c r="U830" i="16"/>
  <c r="W830" i="16" s="1"/>
  <c r="O830" i="16"/>
  <c r="X830" i="16" s="1"/>
  <c r="U848" i="16"/>
  <c r="W848" i="16" s="1"/>
  <c r="O848" i="16"/>
  <c r="X848" i="16" s="1"/>
  <c r="U866" i="16"/>
  <c r="W866" i="16" s="1"/>
  <c r="O866" i="16"/>
  <c r="X866" i="16" s="1"/>
  <c r="U884" i="16"/>
  <c r="W884" i="16" s="1"/>
  <c r="O884" i="16"/>
  <c r="X884" i="16" s="1"/>
  <c r="U900" i="16"/>
  <c r="W900" i="16" s="1"/>
  <c r="O900" i="16"/>
  <c r="X900" i="16" s="1"/>
  <c r="U916" i="16"/>
  <c r="W916" i="16" s="1"/>
  <c r="O916" i="16"/>
  <c r="X916" i="16" s="1"/>
  <c r="U932" i="16"/>
  <c r="W932" i="16" s="1"/>
  <c r="O932" i="16"/>
  <c r="X932" i="16" s="1"/>
  <c r="U998" i="16"/>
  <c r="W998" i="16" s="1"/>
  <c r="O998" i="16"/>
  <c r="U1000" i="16"/>
  <c r="W1000" i="16" s="1"/>
  <c r="O1000" i="16"/>
  <c r="X1000" i="16" s="1"/>
  <c r="U1004" i="16"/>
  <c r="W1004" i="16" s="1"/>
  <c r="O1004" i="16"/>
  <c r="X1004" i="16" s="1"/>
  <c r="U1005" i="16"/>
  <c r="W1005" i="16" s="1"/>
  <c r="O1005" i="16"/>
  <c r="X1005" i="16" s="1"/>
  <c r="U1073" i="16"/>
  <c r="W1073" i="16" s="1"/>
  <c r="O1073" i="16"/>
  <c r="X1073" i="16" s="1"/>
  <c r="U1089" i="16"/>
  <c r="W1089" i="16" s="1"/>
  <c r="O1089" i="16"/>
  <c r="X1089" i="16" s="1"/>
  <c r="U1141" i="16"/>
  <c r="W1141" i="16" s="1"/>
  <c r="O1141" i="16"/>
  <c r="U1143" i="16"/>
  <c r="W1143" i="16" s="1"/>
  <c r="O1143" i="16"/>
  <c r="X1143" i="16" s="1"/>
  <c r="U1146" i="16"/>
  <c r="W1146" i="16" s="1"/>
  <c r="O1146" i="16"/>
  <c r="O1147" i="16"/>
  <c r="U1147" i="16"/>
  <c r="W1147" i="16" s="1"/>
  <c r="U1346" i="16"/>
  <c r="W1346" i="16" s="1"/>
  <c r="O1346" i="16"/>
  <c r="M1337" i="16"/>
  <c r="M296" i="16"/>
  <c r="M316" i="16"/>
  <c r="M356" i="16"/>
  <c r="M336" i="16"/>
  <c r="M376" i="16"/>
  <c r="M396" i="16"/>
  <c r="M416" i="16"/>
  <c r="M476" i="16"/>
  <c r="M456" i="16"/>
  <c r="M436" i="16"/>
  <c r="M586" i="16"/>
  <c r="M571" i="16"/>
  <c r="M556" i="16"/>
  <c r="M617" i="16"/>
  <c r="M635" i="16"/>
  <c r="M653" i="16"/>
  <c r="M725" i="16"/>
  <c r="M707" i="16"/>
  <c r="M689" i="16"/>
  <c r="M671" i="16"/>
  <c r="M536" i="16"/>
  <c r="M516" i="16"/>
  <c r="M496" i="16"/>
  <c r="U238" i="16"/>
  <c r="W238" i="16" s="1"/>
  <c r="O238" i="16"/>
  <c r="X238" i="16" s="1"/>
  <c r="U237" i="16"/>
  <c r="W237" i="16" s="1"/>
  <c r="O237" i="16"/>
  <c r="X237" i="16" s="1"/>
  <c r="U236" i="16"/>
  <c r="W236" i="16" s="1"/>
  <c r="O236" i="16"/>
  <c r="X236" i="16" s="1"/>
  <c r="U235" i="16"/>
  <c r="W235" i="16" s="1"/>
  <c r="O235" i="16"/>
  <c r="X235" i="16" s="1"/>
  <c r="U234" i="16"/>
  <c r="W234" i="16" s="1"/>
  <c r="O234" i="16"/>
  <c r="X234" i="16" s="1"/>
  <c r="U233" i="16"/>
  <c r="W233" i="16" s="1"/>
  <c r="O233" i="16"/>
  <c r="X233" i="16" s="1"/>
  <c r="U232" i="16"/>
  <c r="W232" i="16" s="1"/>
  <c r="O232" i="16"/>
  <c r="X232" i="16" s="1"/>
  <c r="U231" i="16"/>
  <c r="W231" i="16" s="1"/>
  <c r="O231" i="16"/>
  <c r="X231" i="16" s="1"/>
  <c r="U230" i="16"/>
  <c r="W230" i="16" s="1"/>
  <c r="O230" i="16"/>
  <c r="X230" i="16" s="1"/>
  <c r="U229" i="16"/>
  <c r="W229" i="16" s="1"/>
  <c r="O229" i="16"/>
  <c r="X229" i="16" s="1"/>
  <c r="U228" i="16"/>
  <c r="W228" i="16" s="1"/>
  <c r="O228" i="16"/>
  <c r="X228" i="16" s="1"/>
  <c r="U227" i="16"/>
  <c r="W227" i="16" s="1"/>
  <c r="O227" i="16"/>
  <c r="X227" i="16" s="1"/>
  <c r="U226" i="16"/>
  <c r="W226" i="16" s="1"/>
  <c r="O226" i="16"/>
  <c r="X226" i="16" s="1"/>
  <c r="U225" i="16"/>
  <c r="W225" i="16" s="1"/>
  <c r="O225" i="16"/>
  <c r="X225" i="16" s="1"/>
  <c r="U224" i="16"/>
  <c r="W224" i="16" s="1"/>
  <c r="O224" i="16"/>
  <c r="X224" i="16" s="1"/>
  <c r="U223" i="16"/>
  <c r="W223" i="16" s="1"/>
  <c r="O223" i="16"/>
  <c r="U302" i="16"/>
  <c r="W302" i="16" s="1"/>
  <c r="O302" i="16"/>
  <c r="X302" i="16" s="1"/>
  <c r="U282" i="16"/>
  <c r="W282" i="16" s="1"/>
  <c r="O282" i="16"/>
  <c r="X282" i="16" s="1"/>
  <c r="U622" i="16"/>
  <c r="W622" i="16" s="1"/>
  <c r="O622" i="16"/>
  <c r="X622" i="16" s="1"/>
  <c r="U623" i="16"/>
  <c r="W623" i="16" s="1"/>
  <c r="O623" i="16"/>
  <c r="X623" i="16" s="1"/>
  <c r="U592" i="16"/>
  <c r="W592" i="16" s="1"/>
  <c r="O592" i="16"/>
  <c r="X592" i="16" s="1"/>
  <c r="U577" i="16"/>
  <c r="W577" i="16" s="1"/>
  <c r="O577" i="16"/>
  <c r="X577" i="16" s="1"/>
  <c r="U562" i="16"/>
  <c r="W562" i="16" s="1"/>
  <c r="O562" i="16"/>
  <c r="X562" i="16" s="1"/>
  <c r="U482" i="16"/>
  <c r="W482" i="16" s="1"/>
  <c r="O482" i="16"/>
  <c r="X482" i="16" s="1"/>
  <c r="U462" i="16"/>
  <c r="W462" i="16" s="1"/>
  <c r="O462" i="16"/>
  <c r="X462" i="16" s="1"/>
  <c r="U442" i="16"/>
  <c r="W442" i="16" s="1"/>
  <c r="O442" i="16"/>
  <c r="X442" i="16" s="1"/>
  <c r="U422" i="16"/>
  <c r="W422" i="16" s="1"/>
  <c r="O422" i="16"/>
  <c r="X422" i="16" s="1"/>
  <c r="U402" i="16"/>
  <c r="W402" i="16" s="1"/>
  <c r="O402" i="16"/>
  <c r="X402" i="16" s="1"/>
  <c r="U382" i="16"/>
  <c r="W382" i="16" s="1"/>
  <c r="O382" i="16"/>
  <c r="X382" i="16" s="1"/>
  <c r="U362" i="16"/>
  <c r="W362" i="16" s="1"/>
  <c r="O362" i="16"/>
  <c r="X362" i="16" s="1"/>
  <c r="U342" i="16"/>
  <c r="W342" i="16" s="1"/>
  <c r="O342" i="16"/>
  <c r="X342" i="16" s="1"/>
  <c r="U322" i="16"/>
  <c r="W322" i="16" s="1"/>
  <c r="O322" i="16"/>
  <c r="X322" i="16" s="1"/>
  <c r="U299" i="16"/>
  <c r="W299" i="16" s="1"/>
  <c r="O299" i="16"/>
  <c r="X299" i="16" s="1"/>
  <c r="U300" i="16"/>
  <c r="W300" i="16" s="1"/>
  <c r="O300" i="16"/>
  <c r="X300" i="16" s="1"/>
  <c r="U301" i="16"/>
  <c r="W301" i="16" s="1"/>
  <c r="O301" i="16"/>
  <c r="X301" i="16" s="1"/>
  <c r="U303" i="16"/>
  <c r="W303" i="16" s="1"/>
  <c r="O303" i="16"/>
  <c r="X303" i="16" s="1"/>
  <c r="U304" i="16"/>
  <c r="W304" i="16" s="1"/>
  <c r="O304" i="16"/>
  <c r="X304" i="16" s="1"/>
  <c r="U305" i="16"/>
  <c r="W305" i="16" s="1"/>
  <c r="O305" i="16"/>
  <c r="X305" i="16" s="1"/>
  <c r="U306" i="16"/>
  <c r="W306" i="16" s="1"/>
  <c r="O306" i="16"/>
  <c r="X306" i="16" s="1"/>
  <c r="U307" i="16"/>
  <c r="W307" i="16" s="1"/>
  <c r="O307" i="16"/>
  <c r="X307" i="16" s="1"/>
  <c r="U308" i="16"/>
  <c r="W308" i="16" s="1"/>
  <c r="O308" i="16"/>
  <c r="X308" i="16" s="1"/>
  <c r="U309" i="16"/>
  <c r="W309" i="16" s="1"/>
  <c r="O309" i="16"/>
  <c r="X309" i="16" s="1"/>
  <c r="U310" i="16"/>
  <c r="W310" i="16" s="1"/>
  <c r="O310" i="16"/>
  <c r="X310" i="16" s="1"/>
  <c r="U311" i="16"/>
  <c r="W311" i="16" s="1"/>
  <c r="O311" i="16"/>
  <c r="X311" i="16" s="1"/>
  <c r="U279" i="16"/>
  <c r="W279" i="16" s="1"/>
  <c r="O279" i="16"/>
  <c r="X279" i="16" s="1"/>
  <c r="U280" i="16"/>
  <c r="W280" i="16" s="1"/>
  <c r="O280" i="16"/>
  <c r="X280" i="16" s="1"/>
  <c r="U281" i="16"/>
  <c r="W281" i="16" s="1"/>
  <c r="O281" i="16"/>
  <c r="X281" i="16" s="1"/>
  <c r="U283" i="16"/>
  <c r="W283" i="16" s="1"/>
  <c r="O283" i="16"/>
  <c r="X283" i="16" s="1"/>
  <c r="U284" i="16"/>
  <c r="W284" i="16" s="1"/>
  <c r="O284" i="16"/>
  <c r="X284" i="16" s="1"/>
  <c r="U285" i="16"/>
  <c r="W285" i="16" s="1"/>
  <c r="O285" i="16"/>
  <c r="X285" i="16" s="1"/>
  <c r="U286" i="16"/>
  <c r="W286" i="16" s="1"/>
  <c r="O286" i="16"/>
  <c r="X286" i="16" s="1"/>
  <c r="U287" i="16"/>
  <c r="W287" i="16" s="1"/>
  <c r="O287" i="16"/>
  <c r="X287" i="16" s="1"/>
  <c r="U288" i="16"/>
  <c r="W288" i="16" s="1"/>
  <c r="O288" i="16"/>
  <c r="X288" i="16" s="1"/>
  <c r="U289" i="16"/>
  <c r="W289" i="16" s="1"/>
  <c r="O289" i="16"/>
  <c r="X289" i="16" s="1"/>
  <c r="U290" i="16"/>
  <c r="W290" i="16" s="1"/>
  <c r="O290" i="16"/>
  <c r="X290" i="16" s="1"/>
  <c r="U291" i="16"/>
  <c r="W291" i="16" s="1"/>
  <c r="O291" i="16"/>
  <c r="X291" i="16" s="1"/>
  <c r="U719" i="16"/>
  <c r="W719" i="16" s="1"/>
  <c r="O719" i="16"/>
  <c r="X719" i="16" s="1"/>
  <c r="U701" i="16"/>
  <c r="W701" i="16" s="1"/>
  <c r="O701" i="16"/>
  <c r="X701" i="16" s="1"/>
  <c r="U683" i="16"/>
  <c r="W683" i="16" s="1"/>
  <c r="O683" i="16"/>
  <c r="X683" i="16" s="1"/>
  <c r="U711" i="16"/>
  <c r="W711" i="16" s="1"/>
  <c r="O711" i="16"/>
  <c r="X711" i="16" s="1"/>
  <c r="U712" i="16"/>
  <c r="W712" i="16" s="1"/>
  <c r="O712" i="16"/>
  <c r="X712" i="16" s="1"/>
  <c r="U713" i="16"/>
  <c r="W713" i="16" s="1"/>
  <c r="O713" i="16"/>
  <c r="X713" i="16" s="1"/>
  <c r="U693" i="16"/>
  <c r="W693" i="16" s="1"/>
  <c r="O693" i="16"/>
  <c r="X693" i="16" s="1"/>
  <c r="U694" i="16"/>
  <c r="W694" i="16" s="1"/>
  <c r="O694" i="16"/>
  <c r="X694" i="16" s="1"/>
  <c r="U695" i="16"/>
  <c r="W695" i="16" s="1"/>
  <c r="O695" i="16"/>
  <c r="X695" i="16" s="1"/>
  <c r="U675" i="16"/>
  <c r="W675" i="16" s="1"/>
  <c r="O675" i="16"/>
  <c r="X675" i="16" s="1"/>
  <c r="U676" i="16"/>
  <c r="W676" i="16" s="1"/>
  <c r="O676" i="16"/>
  <c r="X676" i="16" s="1"/>
  <c r="U677" i="16"/>
  <c r="W677" i="16" s="1"/>
  <c r="O677" i="16"/>
  <c r="X677" i="16" s="1"/>
  <c r="U674" i="16"/>
  <c r="W674" i="16" s="1"/>
  <c r="O674" i="16"/>
  <c r="X674" i="16" s="1"/>
  <c r="U678" i="16"/>
  <c r="W678" i="16" s="1"/>
  <c r="O678" i="16"/>
  <c r="X678" i="16" s="1"/>
  <c r="U680" i="16"/>
  <c r="W680" i="16" s="1"/>
  <c r="O680" i="16"/>
  <c r="X680" i="16" s="1"/>
  <c r="U681" i="16"/>
  <c r="W681" i="16" s="1"/>
  <c r="O681" i="16"/>
  <c r="X681" i="16" s="1"/>
  <c r="U682" i="16"/>
  <c r="W682" i="16" s="1"/>
  <c r="O682" i="16"/>
  <c r="X682" i="16" s="1"/>
  <c r="U684" i="16"/>
  <c r="W684" i="16" s="1"/>
  <c r="O684" i="16"/>
  <c r="X684" i="16" s="1"/>
  <c r="U692" i="16"/>
  <c r="W692" i="16" s="1"/>
  <c r="O692" i="16"/>
  <c r="X692" i="16" s="1"/>
  <c r="U699" i="16"/>
  <c r="W699" i="16" s="1"/>
  <c r="O699" i="16"/>
  <c r="X699" i="16" s="1"/>
  <c r="U700" i="16"/>
  <c r="W700" i="16" s="1"/>
  <c r="O700" i="16"/>
  <c r="X700" i="16" s="1"/>
  <c r="U702" i="16"/>
  <c r="W702" i="16" s="1"/>
  <c r="O702" i="16"/>
  <c r="X702" i="16" s="1"/>
  <c r="U710" i="16"/>
  <c r="W710" i="16" s="1"/>
  <c r="O710" i="16"/>
  <c r="X710" i="16" s="1"/>
  <c r="U714" i="16"/>
  <c r="W714" i="16" s="1"/>
  <c r="O714" i="16"/>
  <c r="X714" i="16" s="1"/>
  <c r="U716" i="16"/>
  <c r="W716" i="16" s="1"/>
  <c r="O716" i="16"/>
  <c r="X716" i="16" s="1"/>
  <c r="U717" i="16"/>
  <c r="W717" i="16" s="1"/>
  <c r="O717" i="16"/>
  <c r="X717" i="16" s="1"/>
  <c r="U718" i="16"/>
  <c r="W718" i="16" s="1"/>
  <c r="O718" i="16"/>
  <c r="X718" i="16" s="1"/>
  <c r="U720" i="16"/>
  <c r="W720" i="16" s="1"/>
  <c r="O720" i="16"/>
  <c r="X720" i="16" s="1"/>
  <c r="U657" i="16"/>
  <c r="W657" i="16" s="1"/>
  <c r="O657" i="16"/>
  <c r="X657" i="16" s="1"/>
  <c r="U639" i="16"/>
  <c r="W639" i="16" s="1"/>
  <c r="O639" i="16"/>
  <c r="X639" i="16" s="1"/>
  <c r="U621" i="16"/>
  <c r="W621" i="16" s="1"/>
  <c r="O621" i="16"/>
  <c r="X621" i="16" s="1"/>
  <c r="U656" i="16"/>
  <c r="W656" i="16" s="1"/>
  <c r="O656" i="16"/>
  <c r="X656" i="16" s="1"/>
  <c r="U658" i="16"/>
  <c r="W658" i="16" s="1"/>
  <c r="O658" i="16"/>
  <c r="X658" i="16" s="1"/>
  <c r="U659" i="16"/>
  <c r="W659" i="16" s="1"/>
  <c r="O659" i="16"/>
  <c r="X659" i="16" s="1"/>
  <c r="U660" i="16"/>
  <c r="W660" i="16" s="1"/>
  <c r="O660" i="16"/>
  <c r="X660" i="16" s="1"/>
  <c r="U662" i="16"/>
  <c r="W662" i="16" s="1"/>
  <c r="O662" i="16"/>
  <c r="X662" i="16" s="1"/>
  <c r="U663" i="16"/>
  <c r="W663" i="16" s="1"/>
  <c r="O663" i="16"/>
  <c r="X663" i="16" s="1"/>
  <c r="U664" i="16"/>
  <c r="W664" i="16" s="1"/>
  <c r="O664" i="16"/>
  <c r="X664" i="16" s="1"/>
  <c r="U665" i="16"/>
  <c r="W665" i="16" s="1"/>
  <c r="O665" i="16"/>
  <c r="X665" i="16" s="1"/>
  <c r="U666" i="16"/>
  <c r="W666" i="16" s="1"/>
  <c r="O666" i="16"/>
  <c r="X666" i="16" s="1"/>
  <c r="U638" i="16"/>
  <c r="W638" i="16" s="1"/>
  <c r="O638" i="16"/>
  <c r="X638" i="16" s="1"/>
  <c r="U640" i="16"/>
  <c r="W640" i="16" s="1"/>
  <c r="O640" i="16"/>
  <c r="X640" i="16" s="1"/>
  <c r="U641" i="16"/>
  <c r="W641" i="16" s="1"/>
  <c r="O641" i="16"/>
  <c r="X641" i="16" s="1"/>
  <c r="U642" i="16"/>
  <c r="W642" i="16" s="1"/>
  <c r="O642" i="16"/>
  <c r="X642" i="16" s="1"/>
  <c r="U644" i="16"/>
  <c r="W644" i="16" s="1"/>
  <c r="O644" i="16"/>
  <c r="X644" i="16" s="1"/>
  <c r="U645" i="16"/>
  <c r="W645" i="16" s="1"/>
  <c r="O645" i="16"/>
  <c r="X645" i="16" s="1"/>
  <c r="U646" i="16"/>
  <c r="W646" i="16" s="1"/>
  <c r="O646" i="16"/>
  <c r="X646" i="16" s="1"/>
  <c r="U647" i="16"/>
  <c r="W647" i="16" s="1"/>
  <c r="O647" i="16"/>
  <c r="X647" i="16" s="1"/>
  <c r="U648" i="16"/>
  <c r="W648" i="16" s="1"/>
  <c r="O648" i="16"/>
  <c r="X648" i="16" s="1"/>
  <c r="U629" i="16"/>
  <c r="W629" i="16" s="1"/>
  <c r="O629" i="16"/>
  <c r="X629" i="16" s="1"/>
  <c r="U620" i="16"/>
  <c r="W620" i="16" s="1"/>
  <c r="O620" i="16"/>
  <c r="X620" i="16" s="1"/>
  <c r="U624" i="16"/>
  <c r="W624" i="16" s="1"/>
  <c r="O624" i="16"/>
  <c r="X624" i="16" s="1"/>
  <c r="U626" i="16"/>
  <c r="W626" i="16" s="1"/>
  <c r="O626" i="16"/>
  <c r="X626" i="16" s="1"/>
  <c r="U627" i="16"/>
  <c r="W627" i="16" s="1"/>
  <c r="O627" i="16"/>
  <c r="X627" i="16" s="1"/>
  <c r="U628" i="16"/>
  <c r="W628" i="16" s="1"/>
  <c r="O628" i="16"/>
  <c r="X628" i="16" s="1"/>
  <c r="U630" i="16"/>
  <c r="W630" i="16" s="1"/>
  <c r="O630" i="16"/>
  <c r="X630" i="16" s="1"/>
  <c r="U559" i="16"/>
  <c r="W559" i="16" s="1"/>
  <c r="O559" i="16"/>
  <c r="X559" i="16" s="1"/>
  <c r="U560" i="16"/>
  <c r="W560" i="16" s="1"/>
  <c r="O560" i="16"/>
  <c r="X560" i="16" s="1"/>
  <c r="U561" i="16"/>
  <c r="W561" i="16" s="1"/>
  <c r="O561" i="16"/>
  <c r="U563" i="16"/>
  <c r="W563" i="16" s="1"/>
  <c r="O563" i="16"/>
  <c r="X563" i="16" s="1"/>
  <c r="U564" i="16"/>
  <c r="W564" i="16" s="1"/>
  <c r="O564" i="16"/>
  <c r="X564" i="16" s="1"/>
  <c r="U565" i="16"/>
  <c r="W565" i="16" s="1"/>
  <c r="O565" i="16"/>
  <c r="X565" i="16" s="1"/>
  <c r="U566" i="16"/>
  <c r="W566" i="16" s="1"/>
  <c r="O566" i="16"/>
  <c r="X566" i="16" s="1"/>
  <c r="U574" i="16"/>
  <c r="W574" i="16" s="1"/>
  <c r="O574" i="16"/>
  <c r="X574" i="16" s="1"/>
  <c r="U575" i="16"/>
  <c r="W575" i="16" s="1"/>
  <c r="O575" i="16"/>
  <c r="X575" i="16" s="1"/>
  <c r="U576" i="16"/>
  <c r="W576" i="16" s="1"/>
  <c r="O576" i="16"/>
  <c r="U578" i="16"/>
  <c r="W578" i="16" s="1"/>
  <c r="O578" i="16"/>
  <c r="X578" i="16" s="1"/>
  <c r="U579" i="16"/>
  <c r="W579" i="16" s="1"/>
  <c r="O579" i="16"/>
  <c r="X579" i="16" s="1"/>
  <c r="U580" i="16"/>
  <c r="W580" i="16" s="1"/>
  <c r="O580" i="16"/>
  <c r="X580" i="16" s="1"/>
  <c r="U581" i="16"/>
  <c r="W581" i="16" s="1"/>
  <c r="O581" i="16"/>
  <c r="X581" i="16" s="1"/>
  <c r="U589" i="16"/>
  <c r="W589" i="16" s="1"/>
  <c r="O589" i="16"/>
  <c r="X589" i="16" s="1"/>
  <c r="U590" i="16"/>
  <c r="W590" i="16" s="1"/>
  <c r="O590" i="16"/>
  <c r="X590" i="16" s="1"/>
  <c r="U591" i="16"/>
  <c r="W591" i="16" s="1"/>
  <c r="O591" i="16"/>
  <c r="U593" i="16"/>
  <c r="W593" i="16" s="1"/>
  <c r="O593" i="16"/>
  <c r="X593" i="16" s="1"/>
  <c r="U594" i="16"/>
  <c r="W594" i="16" s="1"/>
  <c r="O594" i="16"/>
  <c r="X594" i="16" s="1"/>
  <c r="U595" i="16"/>
  <c r="W595" i="16" s="1"/>
  <c r="O595" i="16"/>
  <c r="X595" i="16" s="1"/>
  <c r="U596" i="16"/>
  <c r="W596" i="16" s="1"/>
  <c r="O596" i="16"/>
  <c r="X596" i="16" s="1"/>
  <c r="U439" i="16"/>
  <c r="W439" i="16" s="1"/>
  <c r="O439" i="16"/>
  <c r="X439" i="16" s="1"/>
  <c r="U440" i="16"/>
  <c r="W440" i="16" s="1"/>
  <c r="O440" i="16"/>
  <c r="X440" i="16" s="1"/>
  <c r="U441" i="16"/>
  <c r="W441" i="16" s="1"/>
  <c r="O441" i="16"/>
  <c r="X441" i="16" s="1"/>
  <c r="U443" i="16"/>
  <c r="W443" i="16" s="1"/>
  <c r="O443" i="16"/>
  <c r="X443" i="16" s="1"/>
  <c r="U444" i="16"/>
  <c r="W444" i="16" s="1"/>
  <c r="O444" i="16"/>
  <c r="X444" i="16" s="1"/>
  <c r="U445" i="16"/>
  <c r="W445" i="16" s="1"/>
  <c r="O445" i="16"/>
  <c r="X445" i="16" s="1"/>
  <c r="U446" i="16"/>
  <c r="W446" i="16" s="1"/>
  <c r="O446" i="16"/>
  <c r="X446" i="16" s="1"/>
  <c r="U447" i="16"/>
  <c r="W447" i="16" s="1"/>
  <c r="O447" i="16"/>
  <c r="X447" i="16" s="1"/>
  <c r="U448" i="16"/>
  <c r="W448" i="16" s="1"/>
  <c r="O448" i="16"/>
  <c r="X448" i="16" s="1"/>
  <c r="U449" i="16"/>
  <c r="W449" i="16" s="1"/>
  <c r="O449" i="16"/>
  <c r="X449" i="16" s="1"/>
  <c r="U450" i="16"/>
  <c r="W450" i="16" s="1"/>
  <c r="O450" i="16"/>
  <c r="X450" i="16" s="1"/>
  <c r="U451" i="16"/>
  <c r="W451" i="16" s="1"/>
  <c r="O451" i="16"/>
  <c r="X451" i="16" s="1"/>
  <c r="U459" i="16"/>
  <c r="W459" i="16" s="1"/>
  <c r="O459" i="16"/>
  <c r="X459" i="16" s="1"/>
  <c r="U460" i="16"/>
  <c r="W460" i="16" s="1"/>
  <c r="O460" i="16"/>
  <c r="X460" i="16" s="1"/>
  <c r="U461" i="16"/>
  <c r="W461" i="16" s="1"/>
  <c r="O461" i="16"/>
  <c r="X461" i="16" s="1"/>
  <c r="U463" i="16"/>
  <c r="W463" i="16" s="1"/>
  <c r="O463" i="16"/>
  <c r="X463" i="16" s="1"/>
  <c r="U464" i="16"/>
  <c r="W464" i="16" s="1"/>
  <c r="O464" i="16"/>
  <c r="X464" i="16" s="1"/>
  <c r="U465" i="16"/>
  <c r="W465" i="16" s="1"/>
  <c r="O465" i="16"/>
  <c r="X465" i="16" s="1"/>
  <c r="U466" i="16"/>
  <c r="W466" i="16" s="1"/>
  <c r="O466" i="16"/>
  <c r="X466" i="16" s="1"/>
  <c r="U467" i="16"/>
  <c r="W467" i="16" s="1"/>
  <c r="O467" i="16"/>
  <c r="X467" i="16" s="1"/>
  <c r="U468" i="16"/>
  <c r="W468" i="16" s="1"/>
  <c r="O468" i="16"/>
  <c r="X468" i="16" s="1"/>
  <c r="U469" i="16"/>
  <c r="W469" i="16" s="1"/>
  <c r="O469" i="16"/>
  <c r="X469" i="16" s="1"/>
  <c r="U470" i="16"/>
  <c r="W470" i="16" s="1"/>
  <c r="O470" i="16"/>
  <c r="X470" i="16" s="1"/>
  <c r="U471" i="16"/>
  <c r="W471" i="16" s="1"/>
  <c r="O471" i="16"/>
  <c r="X471" i="16" s="1"/>
  <c r="U479" i="16"/>
  <c r="W479" i="16" s="1"/>
  <c r="O479" i="16"/>
  <c r="X479" i="16" s="1"/>
  <c r="U480" i="16"/>
  <c r="W480" i="16" s="1"/>
  <c r="O480" i="16"/>
  <c r="X480" i="16" s="1"/>
  <c r="U481" i="16"/>
  <c r="W481" i="16" s="1"/>
  <c r="O481" i="16"/>
  <c r="X481" i="16" s="1"/>
  <c r="U483" i="16"/>
  <c r="W483" i="16" s="1"/>
  <c r="O483" i="16"/>
  <c r="X483" i="16" s="1"/>
  <c r="U484" i="16"/>
  <c r="W484" i="16" s="1"/>
  <c r="O484" i="16"/>
  <c r="X484" i="16" s="1"/>
  <c r="U485" i="16"/>
  <c r="W485" i="16" s="1"/>
  <c r="O485" i="16"/>
  <c r="X485" i="16" s="1"/>
  <c r="U486" i="16"/>
  <c r="W486" i="16" s="1"/>
  <c r="O486" i="16"/>
  <c r="X486" i="16" s="1"/>
  <c r="U487" i="16"/>
  <c r="W487" i="16" s="1"/>
  <c r="O487" i="16"/>
  <c r="X487" i="16" s="1"/>
  <c r="U488" i="16"/>
  <c r="W488" i="16" s="1"/>
  <c r="O488" i="16"/>
  <c r="X488" i="16" s="1"/>
  <c r="U489" i="16"/>
  <c r="W489" i="16" s="1"/>
  <c r="O489" i="16"/>
  <c r="X489" i="16" s="1"/>
  <c r="U490" i="16"/>
  <c r="W490" i="16" s="1"/>
  <c r="O490" i="16"/>
  <c r="X490" i="16" s="1"/>
  <c r="U491" i="16"/>
  <c r="W491" i="16" s="1"/>
  <c r="O491" i="16"/>
  <c r="X491" i="16" s="1"/>
  <c r="U420" i="16"/>
  <c r="W420" i="16" s="1"/>
  <c r="O420" i="16"/>
  <c r="X420" i="16" s="1"/>
  <c r="U400" i="16"/>
  <c r="W400" i="16" s="1"/>
  <c r="O400" i="16"/>
  <c r="X400" i="16" s="1"/>
  <c r="U419" i="16"/>
  <c r="W419" i="16" s="1"/>
  <c r="O419" i="16"/>
  <c r="X419" i="16" s="1"/>
  <c r="U421" i="16"/>
  <c r="W421" i="16" s="1"/>
  <c r="O421" i="16"/>
  <c r="X421" i="16" s="1"/>
  <c r="U423" i="16"/>
  <c r="W423" i="16" s="1"/>
  <c r="O423" i="16"/>
  <c r="X423" i="16" s="1"/>
  <c r="U424" i="16"/>
  <c r="W424" i="16" s="1"/>
  <c r="O424" i="16"/>
  <c r="X424" i="16" s="1"/>
  <c r="U425" i="16"/>
  <c r="W425" i="16" s="1"/>
  <c r="O425" i="16"/>
  <c r="X425" i="16" s="1"/>
  <c r="U426" i="16"/>
  <c r="W426" i="16" s="1"/>
  <c r="O426" i="16"/>
  <c r="X426" i="16" s="1"/>
  <c r="U427" i="16"/>
  <c r="W427" i="16" s="1"/>
  <c r="O427" i="16"/>
  <c r="X427" i="16" s="1"/>
  <c r="U428" i="16"/>
  <c r="W428" i="16" s="1"/>
  <c r="O428" i="16"/>
  <c r="X428" i="16" s="1"/>
  <c r="U429" i="16"/>
  <c r="W429" i="16" s="1"/>
  <c r="O429" i="16"/>
  <c r="X429" i="16" s="1"/>
  <c r="U430" i="16"/>
  <c r="W430" i="16" s="1"/>
  <c r="O430" i="16"/>
  <c r="X430" i="16" s="1"/>
  <c r="U431" i="16"/>
  <c r="W431" i="16" s="1"/>
  <c r="O431" i="16"/>
  <c r="X431" i="16" s="1"/>
  <c r="U399" i="16"/>
  <c r="W399" i="16" s="1"/>
  <c r="O399" i="16"/>
  <c r="X399" i="16" s="1"/>
  <c r="U401" i="16"/>
  <c r="W401" i="16" s="1"/>
  <c r="O401" i="16"/>
  <c r="X401" i="16" s="1"/>
  <c r="U403" i="16"/>
  <c r="W403" i="16" s="1"/>
  <c r="O403" i="16"/>
  <c r="X403" i="16" s="1"/>
  <c r="U404" i="16"/>
  <c r="W404" i="16" s="1"/>
  <c r="O404" i="16"/>
  <c r="X404" i="16" s="1"/>
  <c r="U405" i="16"/>
  <c r="W405" i="16" s="1"/>
  <c r="O405" i="16"/>
  <c r="X405" i="16" s="1"/>
  <c r="U406" i="16"/>
  <c r="W406" i="16" s="1"/>
  <c r="O406" i="16"/>
  <c r="X406" i="16" s="1"/>
  <c r="U407" i="16"/>
  <c r="W407" i="16" s="1"/>
  <c r="O407" i="16"/>
  <c r="X407" i="16" s="1"/>
  <c r="U408" i="16"/>
  <c r="W408" i="16" s="1"/>
  <c r="O408" i="16"/>
  <c r="X408" i="16" s="1"/>
  <c r="U409" i="16"/>
  <c r="W409" i="16" s="1"/>
  <c r="O409" i="16"/>
  <c r="X409" i="16" s="1"/>
  <c r="U410" i="16"/>
  <c r="W410" i="16" s="1"/>
  <c r="O410" i="16"/>
  <c r="X410" i="16" s="1"/>
  <c r="U411" i="16"/>
  <c r="W411" i="16" s="1"/>
  <c r="O411" i="16"/>
  <c r="X411" i="16" s="1"/>
  <c r="U379" i="16"/>
  <c r="W379" i="16" s="1"/>
  <c r="O379" i="16"/>
  <c r="X379" i="16" s="1"/>
  <c r="U380" i="16"/>
  <c r="W380" i="16" s="1"/>
  <c r="O380" i="16"/>
  <c r="X380" i="16" s="1"/>
  <c r="U381" i="16"/>
  <c r="W381" i="16" s="1"/>
  <c r="O381" i="16"/>
  <c r="X381" i="16" s="1"/>
  <c r="U383" i="16"/>
  <c r="W383" i="16" s="1"/>
  <c r="O383" i="16"/>
  <c r="X383" i="16" s="1"/>
  <c r="U384" i="16"/>
  <c r="W384" i="16" s="1"/>
  <c r="O384" i="16"/>
  <c r="X384" i="16" s="1"/>
  <c r="U385" i="16"/>
  <c r="W385" i="16" s="1"/>
  <c r="O385" i="16"/>
  <c r="X385" i="16" s="1"/>
  <c r="U386" i="16"/>
  <c r="W386" i="16" s="1"/>
  <c r="O386" i="16"/>
  <c r="X386" i="16" s="1"/>
  <c r="U387" i="16"/>
  <c r="W387" i="16" s="1"/>
  <c r="O387" i="16"/>
  <c r="X387" i="16" s="1"/>
  <c r="U388" i="16"/>
  <c r="W388" i="16" s="1"/>
  <c r="O388" i="16"/>
  <c r="X388" i="16" s="1"/>
  <c r="U389" i="16"/>
  <c r="W389" i="16" s="1"/>
  <c r="O389" i="16"/>
  <c r="X389" i="16" s="1"/>
  <c r="U390" i="16"/>
  <c r="W390" i="16" s="1"/>
  <c r="O390" i="16"/>
  <c r="X390" i="16" s="1"/>
  <c r="U391" i="16"/>
  <c r="W391" i="16" s="1"/>
  <c r="O391" i="16"/>
  <c r="X391" i="16" s="1"/>
  <c r="U339" i="16"/>
  <c r="W339" i="16" s="1"/>
  <c r="O339" i="16"/>
  <c r="X339" i="16" s="1"/>
  <c r="U340" i="16"/>
  <c r="W340" i="16" s="1"/>
  <c r="O340" i="16"/>
  <c r="X340" i="16" s="1"/>
  <c r="U341" i="16"/>
  <c r="W341" i="16" s="1"/>
  <c r="O341" i="16"/>
  <c r="X341" i="16" s="1"/>
  <c r="U343" i="16"/>
  <c r="W343" i="16" s="1"/>
  <c r="O343" i="16"/>
  <c r="X343" i="16" s="1"/>
  <c r="U344" i="16"/>
  <c r="W344" i="16" s="1"/>
  <c r="O344" i="16"/>
  <c r="X344" i="16" s="1"/>
  <c r="U345" i="16"/>
  <c r="W345" i="16" s="1"/>
  <c r="O345" i="16"/>
  <c r="X345" i="16" s="1"/>
  <c r="U346" i="16"/>
  <c r="W346" i="16" s="1"/>
  <c r="O346" i="16"/>
  <c r="X346" i="16" s="1"/>
  <c r="U347" i="16"/>
  <c r="W347" i="16" s="1"/>
  <c r="O347" i="16"/>
  <c r="X347" i="16" s="1"/>
  <c r="U348" i="16"/>
  <c r="W348" i="16" s="1"/>
  <c r="O348" i="16"/>
  <c r="X348" i="16" s="1"/>
  <c r="U349" i="16"/>
  <c r="W349" i="16" s="1"/>
  <c r="O349" i="16"/>
  <c r="X349" i="16" s="1"/>
  <c r="U350" i="16"/>
  <c r="W350" i="16" s="1"/>
  <c r="O350" i="16"/>
  <c r="X350" i="16" s="1"/>
  <c r="U351" i="16"/>
  <c r="W351" i="16" s="1"/>
  <c r="O351" i="16"/>
  <c r="X351" i="16" s="1"/>
  <c r="U359" i="16"/>
  <c r="W359" i="16" s="1"/>
  <c r="O359" i="16"/>
  <c r="X359" i="16" s="1"/>
  <c r="U360" i="16"/>
  <c r="W360" i="16" s="1"/>
  <c r="O360" i="16"/>
  <c r="X360" i="16" s="1"/>
  <c r="U361" i="16"/>
  <c r="W361" i="16" s="1"/>
  <c r="O361" i="16"/>
  <c r="X361" i="16" s="1"/>
  <c r="U363" i="16"/>
  <c r="W363" i="16" s="1"/>
  <c r="O363" i="16"/>
  <c r="X363" i="16" s="1"/>
  <c r="U364" i="16"/>
  <c r="W364" i="16" s="1"/>
  <c r="O364" i="16"/>
  <c r="X364" i="16" s="1"/>
  <c r="U365" i="16"/>
  <c r="W365" i="16" s="1"/>
  <c r="O365" i="16"/>
  <c r="X365" i="16" s="1"/>
  <c r="U366" i="16"/>
  <c r="W366" i="16" s="1"/>
  <c r="O366" i="16"/>
  <c r="X366" i="16" s="1"/>
  <c r="U367" i="16"/>
  <c r="W367" i="16" s="1"/>
  <c r="O367" i="16"/>
  <c r="X367" i="16" s="1"/>
  <c r="U368" i="16"/>
  <c r="W368" i="16" s="1"/>
  <c r="O368" i="16"/>
  <c r="X368" i="16" s="1"/>
  <c r="U369" i="16"/>
  <c r="W369" i="16" s="1"/>
  <c r="O369" i="16"/>
  <c r="X369" i="16" s="1"/>
  <c r="U370" i="16"/>
  <c r="W370" i="16" s="1"/>
  <c r="O370" i="16"/>
  <c r="X370" i="16" s="1"/>
  <c r="U371" i="16"/>
  <c r="W371" i="16" s="1"/>
  <c r="O371" i="16"/>
  <c r="X371" i="16" s="1"/>
  <c r="U319" i="16"/>
  <c r="W319" i="16" s="1"/>
  <c r="O319" i="16"/>
  <c r="X319" i="16" s="1"/>
  <c r="U320" i="16"/>
  <c r="W320" i="16" s="1"/>
  <c r="O320" i="16"/>
  <c r="X320" i="16" s="1"/>
  <c r="U321" i="16"/>
  <c r="W321" i="16" s="1"/>
  <c r="O321" i="16"/>
  <c r="X321" i="16" s="1"/>
  <c r="U323" i="16"/>
  <c r="W323" i="16" s="1"/>
  <c r="O323" i="16"/>
  <c r="X323" i="16" s="1"/>
  <c r="U324" i="16"/>
  <c r="W324" i="16" s="1"/>
  <c r="O324" i="16"/>
  <c r="X324" i="16" s="1"/>
  <c r="U325" i="16"/>
  <c r="W325" i="16" s="1"/>
  <c r="O325" i="16"/>
  <c r="X325" i="16" s="1"/>
  <c r="U326" i="16"/>
  <c r="W326" i="16" s="1"/>
  <c r="O326" i="16"/>
  <c r="X326" i="16" s="1"/>
  <c r="U327" i="16"/>
  <c r="W327" i="16" s="1"/>
  <c r="O327" i="16"/>
  <c r="X327" i="16" s="1"/>
  <c r="U328" i="16"/>
  <c r="W328" i="16" s="1"/>
  <c r="O328" i="16"/>
  <c r="X328" i="16" s="1"/>
  <c r="U329" i="16"/>
  <c r="W329" i="16" s="1"/>
  <c r="O329" i="16"/>
  <c r="X329" i="16" s="1"/>
  <c r="U330" i="16"/>
  <c r="W330" i="16" s="1"/>
  <c r="O330" i="16"/>
  <c r="X330" i="16" s="1"/>
  <c r="U331" i="16"/>
  <c r="W331" i="16" s="1"/>
  <c r="O331" i="16"/>
  <c r="X331" i="16" s="1"/>
  <c r="U312" i="16"/>
  <c r="W312" i="16" s="1"/>
  <c r="O312" i="16"/>
  <c r="X312" i="16" s="1"/>
  <c r="U298" i="16"/>
  <c r="W298" i="16" s="1"/>
  <c r="O298" i="16"/>
  <c r="U292" i="16"/>
  <c r="W292" i="16" s="1"/>
  <c r="O292" i="16"/>
  <c r="X292" i="16" s="1"/>
  <c r="U278" i="16"/>
  <c r="W278" i="16" s="1"/>
  <c r="O278" i="16"/>
  <c r="U696" i="16"/>
  <c r="W696" i="16" s="1"/>
  <c r="O696" i="16"/>
  <c r="X696" i="16" s="1"/>
  <c r="U698" i="16"/>
  <c r="W698" i="16" s="1"/>
  <c r="O698" i="16"/>
  <c r="X698" i="16" s="1"/>
  <c r="U721" i="16"/>
  <c r="W721" i="16" s="1"/>
  <c r="O721" i="16"/>
  <c r="X721" i="16" s="1"/>
  <c r="U709" i="16"/>
  <c r="W709" i="16" s="1"/>
  <c r="O709" i="16"/>
  <c r="U703" i="16"/>
  <c r="W703" i="16" s="1"/>
  <c r="O703" i="16"/>
  <c r="X703" i="16" s="1"/>
  <c r="U691" i="16"/>
  <c r="W691" i="16" s="1"/>
  <c r="O691" i="16"/>
  <c r="U685" i="16"/>
  <c r="W685" i="16" s="1"/>
  <c r="O685" i="16"/>
  <c r="X685" i="16" s="1"/>
  <c r="U673" i="16"/>
  <c r="W673" i="16" s="1"/>
  <c r="O673" i="16"/>
  <c r="U667" i="16"/>
  <c r="W667" i="16" s="1"/>
  <c r="O667" i="16"/>
  <c r="X667" i="16" s="1"/>
  <c r="U655" i="16"/>
  <c r="W655" i="16" s="1"/>
  <c r="O655" i="16"/>
  <c r="U649" i="16"/>
  <c r="W649" i="16" s="1"/>
  <c r="O649" i="16"/>
  <c r="X649" i="16" s="1"/>
  <c r="U637" i="16"/>
  <c r="W637" i="16" s="1"/>
  <c r="O637" i="16"/>
  <c r="U631" i="16"/>
  <c r="W631" i="16" s="1"/>
  <c r="O631" i="16"/>
  <c r="X631" i="16" s="1"/>
  <c r="U619" i="16"/>
  <c r="W619" i="16" s="1"/>
  <c r="O619" i="16"/>
  <c r="U597" i="16"/>
  <c r="W597" i="16" s="1"/>
  <c r="O597" i="16"/>
  <c r="X597" i="16" s="1"/>
  <c r="U588" i="16"/>
  <c r="W588" i="16" s="1"/>
  <c r="O588" i="16"/>
  <c r="U582" i="16"/>
  <c r="W582" i="16" s="1"/>
  <c r="O582" i="16"/>
  <c r="X582" i="16" s="1"/>
  <c r="U573" i="16"/>
  <c r="W573" i="16" s="1"/>
  <c r="O573" i="16"/>
  <c r="U567" i="16"/>
  <c r="W567" i="16" s="1"/>
  <c r="O567" i="16"/>
  <c r="X567" i="16" s="1"/>
  <c r="U558" i="16"/>
  <c r="W558" i="16" s="1"/>
  <c r="O558" i="16"/>
  <c r="U492" i="16"/>
  <c r="W492" i="16" s="1"/>
  <c r="O492" i="16"/>
  <c r="X492" i="16" s="1"/>
  <c r="U478" i="16"/>
  <c r="W478" i="16" s="1"/>
  <c r="O478" i="16"/>
  <c r="U472" i="16"/>
  <c r="W472" i="16" s="1"/>
  <c r="O472" i="16"/>
  <c r="X472" i="16" s="1"/>
  <c r="U458" i="16"/>
  <c r="W458" i="16" s="1"/>
  <c r="O458" i="16"/>
  <c r="U452" i="16"/>
  <c r="W452" i="16" s="1"/>
  <c r="O452" i="16"/>
  <c r="X452" i="16" s="1"/>
  <c r="U438" i="16"/>
  <c r="W438" i="16" s="1"/>
  <c r="O438" i="16"/>
  <c r="U432" i="16"/>
  <c r="W432" i="16" s="1"/>
  <c r="O432" i="16"/>
  <c r="X432" i="16" s="1"/>
  <c r="U418" i="16"/>
  <c r="W418" i="16" s="1"/>
  <c r="O418" i="16"/>
  <c r="U412" i="16"/>
  <c r="W412" i="16" s="1"/>
  <c r="O412" i="16"/>
  <c r="X412" i="16" s="1"/>
  <c r="U398" i="16"/>
  <c r="W398" i="16" s="1"/>
  <c r="O398" i="16"/>
  <c r="U392" i="16"/>
  <c r="W392" i="16" s="1"/>
  <c r="O392" i="16"/>
  <c r="X392" i="16" s="1"/>
  <c r="U378" i="16"/>
  <c r="W378" i="16" s="1"/>
  <c r="O378" i="16"/>
  <c r="U372" i="16"/>
  <c r="W372" i="16" s="1"/>
  <c r="O372" i="16"/>
  <c r="X372" i="16" s="1"/>
  <c r="U358" i="16"/>
  <c r="W358" i="16" s="1"/>
  <c r="O358" i="16"/>
  <c r="U352" i="16"/>
  <c r="W352" i="16" s="1"/>
  <c r="O352" i="16"/>
  <c r="X352" i="16" s="1"/>
  <c r="U338" i="16"/>
  <c r="W338" i="16" s="1"/>
  <c r="O338" i="16"/>
  <c r="U332" i="16"/>
  <c r="W332" i="16" s="1"/>
  <c r="O332" i="16"/>
  <c r="X332" i="16" s="1"/>
  <c r="U318" i="16"/>
  <c r="W318" i="16" s="1"/>
  <c r="O318" i="16"/>
  <c r="U542" i="16"/>
  <c r="W542" i="16" s="1"/>
  <c r="O542" i="16"/>
  <c r="X542" i="16" s="1"/>
  <c r="U522" i="16"/>
  <c r="W522" i="16" s="1"/>
  <c r="O522" i="16"/>
  <c r="X522" i="16" s="1"/>
  <c r="U502" i="16"/>
  <c r="W502" i="16" s="1"/>
  <c r="O502" i="16"/>
  <c r="X502" i="16" s="1"/>
  <c r="U499" i="16"/>
  <c r="W499" i="16" s="1"/>
  <c r="O499" i="16"/>
  <c r="X499" i="16" s="1"/>
  <c r="U500" i="16"/>
  <c r="W500" i="16" s="1"/>
  <c r="O500" i="16"/>
  <c r="X500" i="16" s="1"/>
  <c r="U501" i="16"/>
  <c r="W501" i="16" s="1"/>
  <c r="O501" i="16"/>
  <c r="X501" i="16" s="1"/>
  <c r="U503" i="16"/>
  <c r="W503" i="16" s="1"/>
  <c r="O503" i="16"/>
  <c r="X503" i="16" s="1"/>
  <c r="U504" i="16"/>
  <c r="W504" i="16" s="1"/>
  <c r="O504" i="16"/>
  <c r="X504" i="16" s="1"/>
  <c r="U505" i="16"/>
  <c r="W505" i="16" s="1"/>
  <c r="O505" i="16"/>
  <c r="X505" i="16" s="1"/>
  <c r="U506" i="16"/>
  <c r="W506" i="16" s="1"/>
  <c r="O506" i="16"/>
  <c r="X506" i="16" s="1"/>
  <c r="U507" i="16"/>
  <c r="W507" i="16" s="1"/>
  <c r="O507" i="16"/>
  <c r="X507" i="16" s="1"/>
  <c r="U508" i="16"/>
  <c r="W508" i="16" s="1"/>
  <c r="O508" i="16"/>
  <c r="X508" i="16" s="1"/>
  <c r="U509" i="16"/>
  <c r="W509" i="16" s="1"/>
  <c r="O509" i="16"/>
  <c r="X509" i="16" s="1"/>
  <c r="U510" i="16"/>
  <c r="W510" i="16" s="1"/>
  <c r="O510" i="16"/>
  <c r="X510" i="16" s="1"/>
  <c r="U511" i="16"/>
  <c r="W511" i="16" s="1"/>
  <c r="O511" i="16"/>
  <c r="X511" i="16" s="1"/>
  <c r="U519" i="16"/>
  <c r="W519" i="16" s="1"/>
  <c r="O519" i="16"/>
  <c r="X519" i="16" s="1"/>
  <c r="U520" i="16"/>
  <c r="W520" i="16" s="1"/>
  <c r="O520" i="16"/>
  <c r="X520" i="16" s="1"/>
  <c r="U521" i="16"/>
  <c r="W521" i="16" s="1"/>
  <c r="O521" i="16"/>
  <c r="X521" i="16" s="1"/>
  <c r="U523" i="16"/>
  <c r="W523" i="16" s="1"/>
  <c r="O523" i="16"/>
  <c r="X523" i="16" s="1"/>
  <c r="U524" i="16"/>
  <c r="W524" i="16" s="1"/>
  <c r="O524" i="16"/>
  <c r="X524" i="16" s="1"/>
  <c r="U525" i="16"/>
  <c r="W525" i="16" s="1"/>
  <c r="O525" i="16"/>
  <c r="X525" i="16" s="1"/>
  <c r="U526" i="16"/>
  <c r="W526" i="16" s="1"/>
  <c r="O526" i="16"/>
  <c r="X526" i="16" s="1"/>
  <c r="U527" i="16"/>
  <c r="W527" i="16" s="1"/>
  <c r="O527" i="16"/>
  <c r="X527" i="16" s="1"/>
  <c r="U528" i="16"/>
  <c r="W528" i="16" s="1"/>
  <c r="O528" i="16"/>
  <c r="X528" i="16" s="1"/>
  <c r="U529" i="16"/>
  <c r="W529" i="16" s="1"/>
  <c r="O529" i="16"/>
  <c r="X529" i="16" s="1"/>
  <c r="U530" i="16"/>
  <c r="W530" i="16" s="1"/>
  <c r="O530" i="16"/>
  <c r="X530" i="16" s="1"/>
  <c r="U531" i="16"/>
  <c r="W531" i="16" s="1"/>
  <c r="O531" i="16"/>
  <c r="X531" i="16" s="1"/>
  <c r="U539" i="16"/>
  <c r="W539" i="16" s="1"/>
  <c r="O539" i="16"/>
  <c r="X539" i="16" s="1"/>
  <c r="U540" i="16"/>
  <c r="W540" i="16" s="1"/>
  <c r="O540" i="16"/>
  <c r="X540" i="16" s="1"/>
  <c r="U541" i="16"/>
  <c r="W541" i="16" s="1"/>
  <c r="O541" i="16"/>
  <c r="X541" i="16" s="1"/>
  <c r="U543" i="16"/>
  <c r="W543" i="16" s="1"/>
  <c r="O543" i="16"/>
  <c r="X543" i="16" s="1"/>
  <c r="U544" i="16"/>
  <c r="W544" i="16" s="1"/>
  <c r="O544" i="16"/>
  <c r="X544" i="16" s="1"/>
  <c r="U545" i="16"/>
  <c r="W545" i="16" s="1"/>
  <c r="O545" i="16"/>
  <c r="X545" i="16" s="1"/>
  <c r="U546" i="16"/>
  <c r="W546" i="16" s="1"/>
  <c r="O546" i="16"/>
  <c r="X546" i="16" s="1"/>
  <c r="U547" i="16"/>
  <c r="W547" i="16" s="1"/>
  <c r="O547" i="16"/>
  <c r="X547" i="16" s="1"/>
  <c r="U548" i="16"/>
  <c r="W548" i="16" s="1"/>
  <c r="O548" i="16"/>
  <c r="X548" i="16" s="1"/>
  <c r="U549" i="16"/>
  <c r="W549" i="16" s="1"/>
  <c r="O549" i="16"/>
  <c r="X549" i="16" s="1"/>
  <c r="U550" i="16"/>
  <c r="W550" i="16" s="1"/>
  <c r="O550" i="16"/>
  <c r="X550" i="16" s="1"/>
  <c r="U551" i="16"/>
  <c r="W551" i="16" s="1"/>
  <c r="O551" i="16"/>
  <c r="X551" i="16" s="1"/>
  <c r="U552" i="16"/>
  <c r="W552" i="16" s="1"/>
  <c r="O552" i="16"/>
  <c r="X552" i="16" s="1"/>
  <c r="U538" i="16"/>
  <c r="W538" i="16" s="1"/>
  <c r="O538" i="16"/>
  <c r="U532" i="16"/>
  <c r="W532" i="16" s="1"/>
  <c r="O532" i="16"/>
  <c r="X532" i="16" s="1"/>
  <c r="U518" i="16"/>
  <c r="W518" i="16" s="1"/>
  <c r="O518" i="16"/>
  <c r="U512" i="16"/>
  <c r="W512" i="16" s="1"/>
  <c r="O512" i="16"/>
  <c r="X512" i="16" s="1"/>
  <c r="U498" i="16"/>
  <c r="W498" i="16" s="1"/>
  <c r="O498" i="16"/>
  <c r="M160" i="16"/>
  <c r="U163" i="16"/>
  <c r="W163" i="16" s="1"/>
  <c r="U164" i="16"/>
  <c r="W164" i="16" s="1"/>
  <c r="O164" i="16"/>
  <c r="X164" i="16" s="1"/>
  <c r="U165" i="16"/>
  <c r="W165" i="16" s="1"/>
  <c r="O165" i="16"/>
  <c r="X165" i="16" s="1"/>
  <c r="U166" i="16"/>
  <c r="W166" i="16" s="1"/>
  <c r="O166" i="16"/>
  <c r="X166" i="16" s="1"/>
  <c r="U167" i="16"/>
  <c r="W167" i="16" s="1"/>
  <c r="O167" i="16"/>
  <c r="X167" i="16" s="1"/>
  <c r="U168" i="16"/>
  <c r="W168" i="16" s="1"/>
  <c r="O168" i="16"/>
  <c r="X168" i="16" s="1"/>
  <c r="U169" i="16"/>
  <c r="W169" i="16" s="1"/>
  <c r="O169" i="16"/>
  <c r="X169" i="16" s="1"/>
  <c r="U170" i="16"/>
  <c r="W170" i="16" s="1"/>
  <c r="O170" i="16"/>
  <c r="X170" i="16" s="1"/>
  <c r="U171" i="16"/>
  <c r="W171" i="16" s="1"/>
  <c r="O171" i="16"/>
  <c r="X171" i="16" s="1"/>
  <c r="U172" i="16"/>
  <c r="W172" i="16" s="1"/>
  <c r="O172" i="16"/>
  <c r="X172" i="16" s="1"/>
  <c r="U173" i="16"/>
  <c r="W173" i="16" s="1"/>
  <c r="O173" i="16"/>
  <c r="X173" i="16" s="1"/>
  <c r="U174" i="16"/>
  <c r="W174" i="16" s="1"/>
  <c r="O174" i="16"/>
  <c r="X174" i="16" s="1"/>
  <c r="U175" i="16"/>
  <c r="W175" i="16" s="1"/>
  <c r="O175" i="16"/>
  <c r="X175" i="16" s="1"/>
  <c r="U176" i="16"/>
  <c r="W176" i="16" s="1"/>
  <c r="O176" i="16"/>
  <c r="X176" i="16" s="1"/>
  <c r="U182" i="16"/>
  <c r="W182" i="16" s="1"/>
  <c r="O182" i="16"/>
  <c r="U183" i="16"/>
  <c r="W183" i="16" s="1"/>
  <c r="O183" i="16"/>
  <c r="X183" i="16" s="1"/>
  <c r="U184" i="16"/>
  <c r="W184" i="16" s="1"/>
  <c r="O184" i="16"/>
  <c r="X184" i="16" s="1"/>
  <c r="U185" i="16"/>
  <c r="W185" i="16" s="1"/>
  <c r="O185" i="16"/>
  <c r="X185" i="16" s="1"/>
  <c r="U186" i="16"/>
  <c r="W186" i="16" s="1"/>
  <c r="O186" i="16"/>
  <c r="X186" i="16" s="1"/>
  <c r="U187" i="16"/>
  <c r="W187" i="16" s="1"/>
  <c r="O187" i="16"/>
  <c r="X187" i="16" s="1"/>
  <c r="U188" i="16"/>
  <c r="W188" i="16" s="1"/>
  <c r="O188" i="16"/>
  <c r="X188" i="16" s="1"/>
  <c r="U189" i="16"/>
  <c r="W189" i="16" s="1"/>
  <c r="O189" i="16"/>
  <c r="X189" i="16" s="1"/>
  <c r="U190" i="16"/>
  <c r="W190" i="16" s="1"/>
  <c r="O190" i="16"/>
  <c r="X190" i="16" s="1"/>
  <c r="U191" i="16"/>
  <c r="W191" i="16" s="1"/>
  <c r="O191" i="16"/>
  <c r="X191" i="16" s="1"/>
  <c r="U192" i="16"/>
  <c r="W192" i="16" s="1"/>
  <c r="O192" i="16"/>
  <c r="X192" i="16" s="1"/>
  <c r="U193" i="16"/>
  <c r="W193" i="16" s="1"/>
  <c r="O193" i="16"/>
  <c r="X193" i="16" s="1"/>
  <c r="U194" i="16"/>
  <c r="W194" i="16" s="1"/>
  <c r="O194" i="16"/>
  <c r="X194" i="16" s="1"/>
  <c r="U195" i="16"/>
  <c r="W195" i="16" s="1"/>
  <c r="O195" i="16"/>
  <c r="X195" i="16" s="1"/>
  <c r="U210" i="16"/>
  <c r="W210" i="16" s="1"/>
  <c r="O210" i="16"/>
  <c r="X210" i="16" s="1"/>
  <c r="U211" i="16"/>
  <c r="W211" i="16" s="1"/>
  <c r="O211" i="16"/>
  <c r="X211" i="16" s="1"/>
  <c r="U212" i="16"/>
  <c r="W212" i="16" s="1"/>
  <c r="O212" i="16"/>
  <c r="X212" i="16" s="1"/>
  <c r="U213" i="16"/>
  <c r="W213" i="16" s="1"/>
  <c r="O213" i="16"/>
  <c r="X213" i="16" s="1"/>
  <c r="U214" i="16"/>
  <c r="W214" i="16" s="1"/>
  <c r="O214" i="16"/>
  <c r="X214" i="16" s="1"/>
  <c r="U215" i="16"/>
  <c r="W215" i="16" s="1"/>
  <c r="O215" i="16"/>
  <c r="X215" i="16" s="1"/>
  <c r="X157" i="16"/>
  <c r="X156" i="16"/>
  <c r="X155" i="16"/>
  <c r="X154" i="16"/>
  <c r="X153" i="16"/>
  <c r="X152" i="16"/>
  <c r="U272" i="16"/>
  <c r="W272" i="16" s="1"/>
  <c r="O272" i="16"/>
  <c r="X272" i="16" s="1"/>
  <c r="U271" i="16"/>
  <c r="W271" i="16" s="1"/>
  <c r="O271" i="16"/>
  <c r="X271" i="16" s="1"/>
  <c r="U270" i="16"/>
  <c r="W270" i="16" s="1"/>
  <c r="O270" i="16"/>
  <c r="X270" i="16" s="1"/>
  <c r="U269" i="16"/>
  <c r="W269" i="16" s="1"/>
  <c r="O269" i="16"/>
  <c r="X269" i="16" s="1"/>
  <c r="U268" i="16"/>
  <c r="W268" i="16" s="1"/>
  <c r="O268" i="16"/>
  <c r="X268" i="16" s="1"/>
  <c r="U267" i="16"/>
  <c r="W267" i="16" s="1"/>
  <c r="O267" i="16"/>
  <c r="X267" i="16" s="1"/>
  <c r="U266" i="16"/>
  <c r="W266" i="16" s="1"/>
  <c r="O266" i="16"/>
  <c r="X266" i="16" s="1"/>
  <c r="U265" i="16"/>
  <c r="W265" i="16" s="1"/>
  <c r="O265" i="16"/>
  <c r="X265" i="16" s="1"/>
  <c r="U264" i="16"/>
  <c r="W264" i="16" s="1"/>
  <c r="O264" i="16"/>
  <c r="X264" i="16" s="1"/>
  <c r="U263" i="16"/>
  <c r="W263" i="16" s="1"/>
  <c r="O263" i="16"/>
  <c r="X263" i="16" s="1"/>
  <c r="U262" i="16"/>
  <c r="W262" i="16" s="1"/>
  <c r="O262" i="16"/>
  <c r="X262" i="16" s="1"/>
  <c r="U261" i="16"/>
  <c r="W261" i="16" s="1"/>
  <c r="O261" i="16"/>
  <c r="X261" i="16" s="1"/>
  <c r="U260" i="16"/>
  <c r="W260" i="16" s="1"/>
  <c r="O260" i="16"/>
  <c r="X260" i="16" s="1"/>
  <c r="U259" i="16"/>
  <c r="W259" i="16" s="1"/>
  <c r="O259" i="16"/>
  <c r="X259" i="16" s="1"/>
  <c r="M256" i="16"/>
  <c r="X258" i="16"/>
  <c r="O256" i="16"/>
  <c r="M1662" i="16"/>
  <c r="M1785" i="16"/>
  <c r="M1773" i="16"/>
  <c r="M1761" i="16"/>
  <c r="M1749" i="16"/>
  <c r="O550" i="1"/>
  <c r="P550" i="1" s="1"/>
  <c r="U550" i="1"/>
  <c r="U331" i="1"/>
  <c r="U1202" i="16"/>
  <c r="T1202" i="16"/>
  <c r="V1202" i="16" s="1"/>
  <c r="U1200" i="16"/>
  <c r="T1200" i="16"/>
  <c r="V1200" i="16" s="1"/>
  <c r="U330" i="1"/>
  <c r="U273" i="1"/>
  <c r="M1263" i="16"/>
  <c r="U1265" i="16"/>
  <c r="V1265" i="16"/>
  <c r="U1266" i="16"/>
  <c r="V1266" i="16"/>
  <c r="A84" i="1"/>
  <c r="M1849" i="16"/>
  <c r="U1855" i="16"/>
  <c r="V1855" i="16"/>
  <c r="U1846" i="16"/>
  <c r="V1846" i="16"/>
  <c r="M935" i="16"/>
  <c r="U1033" i="16"/>
  <c r="T1033" i="16"/>
  <c r="V1033" i="16" s="1"/>
  <c r="S1049" i="16"/>
  <c r="U1049" i="16" s="1"/>
  <c r="T1049" i="16"/>
  <c r="V1049" i="16" s="1"/>
  <c r="S1047" i="16"/>
  <c r="U1047" i="16" s="1"/>
  <c r="T1047" i="16"/>
  <c r="V1047" i="16" s="1"/>
  <c r="S1045" i="16"/>
  <c r="U1045" i="16" s="1"/>
  <c r="T1045" i="16"/>
  <c r="V1045" i="16" s="1"/>
  <c r="N154" i="1"/>
  <c r="M1351" i="16"/>
  <c r="M1344" i="16" s="1"/>
  <c r="U1448" i="16"/>
  <c r="U495" i="1"/>
  <c r="U1634" i="16"/>
  <c r="U397" i="1"/>
  <c r="U1302" i="16"/>
  <c r="U1362" i="16"/>
  <c r="U1379" i="16"/>
  <c r="V1450" i="16"/>
  <c r="U1450" i="16"/>
  <c r="V1482" i="16"/>
  <c r="U1482" i="16"/>
  <c r="V1513" i="16"/>
  <c r="U1513" i="16"/>
  <c r="W1513" i="16" s="1"/>
  <c r="X1513" i="16" s="1"/>
  <c r="U1505" i="16"/>
  <c r="U396" i="1"/>
  <c r="U1300" i="16"/>
  <c r="U1359" i="16"/>
  <c r="U1397" i="16"/>
  <c r="V1449" i="16"/>
  <c r="U1449" i="16"/>
  <c r="V1481" i="16"/>
  <c r="U1481" i="16"/>
  <c r="W1481" i="16" s="1"/>
  <c r="X1481" i="16" s="1"/>
  <c r="U1512" i="16"/>
  <c r="U1556" i="16"/>
  <c r="U1537" i="16"/>
  <c r="U1523" i="16"/>
  <c r="U1388" i="16"/>
  <c r="V1388" i="16"/>
  <c r="U1276" i="16"/>
  <c r="U492" i="1"/>
  <c r="U1628" i="16"/>
  <c r="U1371" i="16"/>
  <c r="V1371" i="16"/>
  <c r="U1395" i="16"/>
  <c r="V1491" i="16"/>
  <c r="U1491" i="16"/>
  <c r="U1522" i="16"/>
  <c r="U1555" i="16"/>
  <c r="U491" i="1"/>
  <c r="U1626" i="16"/>
  <c r="V1406" i="16"/>
  <c r="U1406" i="16"/>
  <c r="U1490" i="16"/>
  <c r="U1573" i="16"/>
  <c r="U400" i="1"/>
  <c r="U490" i="1"/>
  <c r="V1372" i="16"/>
  <c r="U1372" i="16"/>
  <c r="V1405" i="16"/>
  <c r="U1405" i="16"/>
  <c r="U1458" i="16"/>
  <c r="U1489" i="16"/>
  <c r="V1532" i="16"/>
  <c r="U1532" i="16"/>
  <c r="U1566" i="16"/>
  <c r="U494" i="1"/>
  <c r="U1632" i="16"/>
  <c r="U1521" i="16"/>
  <c r="U399" i="1"/>
  <c r="U1306" i="16"/>
  <c r="U488" i="1"/>
  <c r="U1620" i="16"/>
  <c r="U1369" i="16"/>
  <c r="U1404" i="16"/>
  <c r="U1457" i="16"/>
  <c r="U1531" i="16"/>
  <c r="U1565" i="16"/>
  <c r="U1435" i="16"/>
  <c r="U489" i="1"/>
  <c r="V1381" i="16"/>
  <c r="U1381" i="16"/>
  <c r="U1415" i="16"/>
  <c r="V1468" i="16"/>
  <c r="U1468" i="16"/>
  <c r="U1499" i="16"/>
  <c r="U1530" i="16"/>
  <c r="U493" i="1"/>
  <c r="U1630" i="16"/>
  <c r="U1396" i="16"/>
  <c r="U1480" i="16"/>
  <c r="V1459" i="16"/>
  <c r="U1459" i="16"/>
  <c r="U1420" i="16"/>
  <c r="U1224" i="16"/>
  <c r="V1361" i="16"/>
  <c r="U1361" i="16"/>
  <c r="U1414" i="16"/>
  <c r="U1467" i="16"/>
  <c r="U1498" i="16"/>
  <c r="U1544" i="16"/>
  <c r="V1546" i="16"/>
  <c r="U1546" i="16"/>
  <c r="U1473" i="16"/>
  <c r="U496" i="1"/>
  <c r="U1636" i="16"/>
  <c r="U1382" i="16"/>
  <c r="U1413" i="16"/>
  <c r="U1466" i="16"/>
  <c r="U1514" i="16"/>
  <c r="U1545" i="16"/>
  <c r="M1221" i="16"/>
  <c r="N388" i="1"/>
  <c r="U388" i="1" s="1"/>
  <c r="M1274" i="16"/>
  <c r="U533" i="1"/>
  <c r="U384" i="1"/>
  <c r="U476" i="1"/>
  <c r="M1571" i="16"/>
  <c r="U470" i="1"/>
  <c r="M1535" i="16"/>
  <c r="U464" i="1"/>
  <c r="M1503" i="16"/>
  <c r="U458" i="1"/>
  <c r="M1471" i="16"/>
  <c r="N451" i="1"/>
  <c r="U451" i="1" s="1"/>
  <c r="M1433" i="16"/>
  <c r="U446" i="1"/>
  <c r="M1418" i="16"/>
  <c r="N440" i="1"/>
  <c r="U440" i="1" s="1"/>
  <c r="M1385" i="16"/>
  <c r="A83" i="1"/>
  <c r="M487" i="1"/>
  <c r="E487" i="1"/>
  <c r="M486" i="1"/>
  <c r="F486" i="1"/>
  <c r="E486" i="1"/>
  <c r="A487" i="1"/>
  <c r="A486" i="1"/>
  <c r="M485" i="1"/>
  <c r="F484" i="1"/>
  <c r="A485" i="1"/>
  <c r="A484" i="1" s="1"/>
  <c r="A437" i="1"/>
  <c r="M475" i="1"/>
  <c r="F475" i="1"/>
  <c r="E475" i="1"/>
  <c r="A475" i="1"/>
  <c r="M474" i="1"/>
  <c r="F474" i="1"/>
  <c r="E474" i="1"/>
  <c r="A474" i="1"/>
  <c r="M473" i="1"/>
  <c r="F473" i="1"/>
  <c r="E473" i="1"/>
  <c r="A473" i="1"/>
  <c r="M469" i="1"/>
  <c r="F469" i="1"/>
  <c r="E469" i="1"/>
  <c r="M468" i="1"/>
  <c r="F468" i="1"/>
  <c r="E468" i="1"/>
  <c r="A469" i="1"/>
  <c r="A468" i="1"/>
  <c r="M467" i="1"/>
  <c r="F467" i="1"/>
  <c r="E467" i="1"/>
  <c r="M463" i="1"/>
  <c r="F463" i="1"/>
  <c r="E463" i="1"/>
  <c r="M462" i="1"/>
  <c r="F462" i="1"/>
  <c r="E462" i="1"/>
  <c r="M461" i="1"/>
  <c r="F461" i="1"/>
  <c r="E461" i="1"/>
  <c r="M457" i="1"/>
  <c r="F457" i="1"/>
  <c r="E457" i="1"/>
  <c r="M456" i="1"/>
  <c r="F456" i="1"/>
  <c r="E456" i="1"/>
  <c r="F455" i="1"/>
  <c r="M455" i="1"/>
  <c r="E455" i="1"/>
  <c r="M450" i="1"/>
  <c r="F450" i="1"/>
  <c r="E450" i="1"/>
  <c r="M449" i="1"/>
  <c r="F449" i="1"/>
  <c r="E449" i="1"/>
  <c r="F444" i="1"/>
  <c r="E438" i="1"/>
  <c r="M445" i="1"/>
  <c r="F445" i="1"/>
  <c r="E445" i="1"/>
  <c r="M444" i="1"/>
  <c r="E444" i="1"/>
  <c r="M443" i="1"/>
  <c r="F443" i="1"/>
  <c r="E443" i="1"/>
  <c r="M439" i="1"/>
  <c r="F439" i="1"/>
  <c r="E439" i="1"/>
  <c r="M438" i="1"/>
  <c r="A467" i="1"/>
  <c r="A466" i="1" s="1"/>
  <c r="A463" i="1"/>
  <c r="A462" i="1"/>
  <c r="A461" i="1"/>
  <c r="A460" i="1" s="1"/>
  <c r="A457" i="1"/>
  <c r="A456" i="1"/>
  <c r="A455" i="1"/>
  <c r="A454" i="1" s="1"/>
  <c r="A451" i="1"/>
  <c r="A450" i="1"/>
  <c r="A449" i="1"/>
  <c r="A448" i="1" s="1"/>
  <c r="A445" i="1"/>
  <c r="A444" i="1"/>
  <c r="A443" i="1"/>
  <c r="A442" i="1" s="1"/>
  <c r="A439" i="1"/>
  <c r="A438" i="1"/>
  <c r="M437" i="1"/>
  <c r="F437" i="1"/>
  <c r="E437" i="1"/>
  <c r="L1569" i="16"/>
  <c r="J1569" i="16"/>
  <c r="H1569" i="16"/>
  <c r="L1563" i="16"/>
  <c r="J1563" i="16"/>
  <c r="H1563" i="16"/>
  <c r="D1563" i="16"/>
  <c r="P1561" i="16"/>
  <c r="L1559" i="16"/>
  <c r="J1559" i="16"/>
  <c r="H1559" i="16"/>
  <c r="L1553" i="16"/>
  <c r="J1553" i="16"/>
  <c r="H1553" i="16"/>
  <c r="D1553" i="16"/>
  <c r="P1551" i="16"/>
  <c r="L1549" i="16"/>
  <c r="J1549" i="16"/>
  <c r="H1549" i="16"/>
  <c r="L1542" i="16"/>
  <c r="J1542" i="16"/>
  <c r="H1542" i="16"/>
  <c r="D1542" i="16"/>
  <c r="P1540" i="16"/>
  <c r="L1528" i="16"/>
  <c r="J1528" i="16"/>
  <c r="H1528" i="16"/>
  <c r="D1528" i="16"/>
  <c r="P1526" i="16"/>
  <c r="L1524" i="16"/>
  <c r="J1524" i="16"/>
  <c r="H1524" i="16"/>
  <c r="L1519" i="16"/>
  <c r="J1519" i="16"/>
  <c r="H1519" i="16"/>
  <c r="D1519" i="16"/>
  <c r="P1517" i="16"/>
  <c r="L1515" i="16"/>
  <c r="J1515" i="16"/>
  <c r="H1515" i="16"/>
  <c r="L1510" i="16"/>
  <c r="J1510" i="16"/>
  <c r="H1510" i="16"/>
  <c r="D1510" i="16"/>
  <c r="P1508" i="16"/>
  <c r="L1501" i="16"/>
  <c r="J1501" i="16"/>
  <c r="H1501" i="16"/>
  <c r="L1496" i="16"/>
  <c r="J1496" i="16"/>
  <c r="H1496" i="16"/>
  <c r="D1496" i="16"/>
  <c r="P1494" i="16"/>
  <c r="L1492" i="16"/>
  <c r="J1492" i="16"/>
  <c r="H1492" i="16"/>
  <c r="L1487" i="16"/>
  <c r="J1487" i="16"/>
  <c r="H1487" i="16"/>
  <c r="D1487" i="16"/>
  <c r="P1485" i="16"/>
  <c r="L1483" i="16"/>
  <c r="J1483" i="16"/>
  <c r="H1483" i="16"/>
  <c r="L1478" i="16"/>
  <c r="J1478" i="16"/>
  <c r="H1478" i="16"/>
  <c r="D1478" i="16"/>
  <c r="P1476" i="16"/>
  <c r="L1469" i="16"/>
  <c r="J1469" i="16"/>
  <c r="H1469" i="16"/>
  <c r="L1464" i="16"/>
  <c r="J1464" i="16"/>
  <c r="H1464" i="16"/>
  <c r="D1464" i="16"/>
  <c r="P1462" i="16"/>
  <c r="L1455" i="16"/>
  <c r="J1455" i="16"/>
  <c r="H1455" i="16"/>
  <c r="D1455" i="16"/>
  <c r="L1446" i="16"/>
  <c r="L1444" i="16" s="1"/>
  <c r="J1446" i="16"/>
  <c r="H1446" i="16"/>
  <c r="H1444" i="16" s="1"/>
  <c r="D1446" i="16"/>
  <c r="P1444" i="16"/>
  <c r="L1441" i="16"/>
  <c r="J1441" i="16"/>
  <c r="H1441" i="16"/>
  <c r="D1441" i="16"/>
  <c r="P1438" i="16"/>
  <c r="L1430" i="16"/>
  <c r="J1430" i="16"/>
  <c r="H1430" i="16"/>
  <c r="D1430" i="16"/>
  <c r="P1428" i="16"/>
  <c r="L1425" i="16"/>
  <c r="J1425" i="16"/>
  <c r="H1425" i="16"/>
  <c r="D1425" i="16"/>
  <c r="P1423" i="16"/>
  <c r="L1411" i="16"/>
  <c r="J1411" i="16"/>
  <c r="H1411" i="16"/>
  <c r="D1411" i="16"/>
  <c r="P1409" i="16"/>
  <c r="L1407" i="16"/>
  <c r="J1407" i="16"/>
  <c r="H1407" i="16"/>
  <c r="L1402" i="16"/>
  <c r="J1402" i="16"/>
  <c r="H1402" i="16"/>
  <c r="D1402" i="16"/>
  <c r="P1400" i="16"/>
  <c r="L1398" i="16"/>
  <c r="J1398" i="16"/>
  <c r="H1398" i="16"/>
  <c r="L1393" i="16"/>
  <c r="J1393" i="16"/>
  <c r="H1393" i="16"/>
  <c r="D1393" i="16"/>
  <c r="P1391" i="16"/>
  <c r="L1383" i="16"/>
  <c r="J1383" i="16"/>
  <c r="H1383" i="16"/>
  <c r="L1377" i="16"/>
  <c r="J1377" i="16"/>
  <c r="H1377" i="16"/>
  <c r="D1377" i="16"/>
  <c r="P1375" i="16"/>
  <c r="L1373" i="16"/>
  <c r="J1373" i="16"/>
  <c r="H1373" i="16"/>
  <c r="L1367" i="16"/>
  <c r="J1367" i="16"/>
  <c r="H1367" i="16"/>
  <c r="D1367" i="16"/>
  <c r="P1365" i="16"/>
  <c r="D1357" i="16"/>
  <c r="L1363" i="16"/>
  <c r="J1363" i="16"/>
  <c r="H1363" i="16"/>
  <c r="L1357" i="16"/>
  <c r="J1357" i="16"/>
  <c r="H1357" i="16"/>
  <c r="P1355" i="16"/>
  <c r="M404" i="1"/>
  <c r="F404" i="1"/>
  <c r="E404" i="1"/>
  <c r="M403" i="1"/>
  <c r="F403" i="1"/>
  <c r="E403" i="1"/>
  <c r="M402" i="1"/>
  <c r="F402" i="1"/>
  <c r="E402" i="1"/>
  <c r="M401" i="1"/>
  <c r="F401" i="1"/>
  <c r="E401" i="1"/>
  <c r="E398" i="1"/>
  <c r="M398" i="1"/>
  <c r="L1318" i="16"/>
  <c r="J1318" i="16"/>
  <c r="H1318" i="16"/>
  <c r="L1316" i="16"/>
  <c r="J1316" i="16"/>
  <c r="H1316" i="16"/>
  <c r="L1314" i="16"/>
  <c r="J1314" i="16"/>
  <c r="H1314" i="16"/>
  <c r="L1312" i="16"/>
  <c r="J1312" i="16"/>
  <c r="H1312" i="16"/>
  <c r="L1310" i="16"/>
  <c r="J1310" i="16"/>
  <c r="H1310" i="16"/>
  <c r="L1304" i="16"/>
  <c r="J1304" i="16"/>
  <c r="H1304" i="16"/>
  <c r="X1116" i="16" l="1"/>
  <c r="P315" i="1" s="1"/>
  <c r="U315" i="1"/>
  <c r="X1123" i="16"/>
  <c r="X1146" i="16"/>
  <c r="P303" i="1" s="1"/>
  <c r="U303" i="1"/>
  <c r="X591" i="16"/>
  <c r="X576" i="16"/>
  <c r="X561" i="16"/>
  <c r="P184" i="1" s="1"/>
  <c r="U184" i="1"/>
  <c r="W1282" i="16"/>
  <c r="X1282" i="16" s="1"/>
  <c r="W1283" i="16"/>
  <c r="X1283" i="16" s="1"/>
  <c r="W1286" i="16"/>
  <c r="X1286" i="16" s="1"/>
  <c r="W1287" i="16"/>
  <c r="X1287" i="16" s="1"/>
  <c r="W1288" i="16"/>
  <c r="X1288" i="16" s="1"/>
  <c r="W1293" i="16"/>
  <c r="X1293" i="16" s="1"/>
  <c r="W1320" i="16"/>
  <c r="X1320" i="16" s="1"/>
  <c r="O406" i="1" s="1"/>
  <c r="P406" i="1" s="1"/>
  <c r="W1322" i="16"/>
  <c r="X1322" i="16" s="1"/>
  <c r="O407" i="1" s="1"/>
  <c r="P407" i="1" s="1"/>
  <c r="X1291" i="16"/>
  <c r="O392" i="1" s="1"/>
  <c r="P392" i="1" s="1"/>
  <c r="O1291" i="16"/>
  <c r="N392" i="1" s="1"/>
  <c r="U392" i="1" s="1"/>
  <c r="X1279" i="16"/>
  <c r="O391" i="1" s="1"/>
  <c r="P391" i="1" s="1"/>
  <c r="O1279" i="16"/>
  <c r="N391" i="1" s="1"/>
  <c r="U391" i="1" s="1"/>
  <c r="M1312" i="16"/>
  <c r="S1298" i="16"/>
  <c r="U1298" i="16" s="1"/>
  <c r="T1298" i="16"/>
  <c r="S1500" i="16"/>
  <c r="U1500" i="16" s="1"/>
  <c r="T1500" i="16"/>
  <c r="V1500" i="16" s="1"/>
  <c r="S116" i="16"/>
  <c r="U116" i="16" s="1"/>
  <c r="T116" i="16"/>
  <c r="S120" i="16"/>
  <c r="U120" i="16" s="1"/>
  <c r="T120" i="16"/>
  <c r="S130" i="16"/>
  <c r="U130" i="16" s="1"/>
  <c r="T130" i="16"/>
  <c r="N395" i="1"/>
  <c r="U395" i="1" s="1"/>
  <c r="S942" i="16"/>
  <c r="T942" i="16" s="1"/>
  <c r="N103" i="1"/>
  <c r="U103" i="1" s="1"/>
  <c r="N105" i="1"/>
  <c r="U105" i="1" s="1"/>
  <c r="N110" i="1"/>
  <c r="U110" i="1" s="1"/>
  <c r="X1705" i="16"/>
  <c r="O517" i="1" s="1"/>
  <c r="P517" i="1" s="1"/>
  <c r="N517" i="1"/>
  <c r="X1706" i="16"/>
  <c r="O518" i="1" s="1"/>
  <c r="P518" i="1" s="1"/>
  <c r="N518" i="1"/>
  <c r="X1707" i="16"/>
  <c r="O519" i="1" s="1"/>
  <c r="P519" i="1" s="1"/>
  <c r="N519" i="1"/>
  <c r="U519" i="1" s="1"/>
  <c r="N271" i="1"/>
  <c r="S1029" i="16"/>
  <c r="N276" i="1"/>
  <c r="U276" i="1" s="1"/>
  <c r="S1039" i="16"/>
  <c r="N272" i="1"/>
  <c r="U272" i="1" s="1"/>
  <c r="S1031" i="16"/>
  <c r="N274" i="1"/>
  <c r="U274" i="1" s="1"/>
  <c r="S1035" i="16"/>
  <c r="N275" i="1"/>
  <c r="U275" i="1" s="1"/>
  <c r="S1037" i="16"/>
  <c r="N277" i="1"/>
  <c r="U277" i="1" s="1"/>
  <c r="S1041" i="16"/>
  <c r="N278" i="1"/>
  <c r="U278" i="1" s="1"/>
  <c r="S1043" i="16"/>
  <c r="O103" i="16"/>
  <c r="S105" i="16"/>
  <c r="T105" i="16" s="1"/>
  <c r="U1234" i="16"/>
  <c r="V1234" i="16"/>
  <c r="S72" i="16"/>
  <c r="O70" i="16"/>
  <c r="N94" i="1" s="1"/>
  <c r="U94" i="1" s="1"/>
  <c r="S39" i="16"/>
  <c r="O37" i="16"/>
  <c r="N88" i="1" s="1"/>
  <c r="U88" i="1" s="1"/>
  <c r="N269" i="1"/>
  <c r="U269" i="1" s="1"/>
  <c r="U271" i="1"/>
  <c r="N270" i="1"/>
  <c r="U270" i="1" s="1"/>
  <c r="W1930" i="16"/>
  <c r="X1930" i="16" s="1"/>
  <c r="X1924" i="16"/>
  <c r="X1922" i="16" s="1"/>
  <c r="O627" i="1" s="1"/>
  <c r="P627" i="1" s="1"/>
  <c r="O1922" i="16"/>
  <c r="N627" i="1" s="1"/>
  <c r="U627" i="1" s="1"/>
  <c r="X1892" i="16"/>
  <c r="X1890" i="16" s="1"/>
  <c r="O1890" i="16"/>
  <c r="X1864" i="16"/>
  <c r="X1862" i="16" s="1"/>
  <c r="X1751" i="16"/>
  <c r="X1749" i="16" s="1"/>
  <c r="X1763" i="16"/>
  <c r="X1761" i="16" s="1"/>
  <c r="O542" i="1" s="1"/>
  <c r="O1761" i="16"/>
  <c r="N542" i="1" s="1"/>
  <c r="U542" i="1" s="1"/>
  <c r="X1775" i="16"/>
  <c r="X1773" i="16" s="1"/>
  <c r="O545" i="1" s="1"/>
  <c r="O1773" i="16"/>
  <c r="N545" i="1" s="1"/>
  <c r="U545" i="1" s="1"/>
  <c r="X1787" i="16"/>
  <c r="X1785" i="16" s="1"/>
  <c r="O546" i="1" s="1"/>
  <c r="O1785" i="16"/>
  <c r="N546" i="1" s="1"/>
  <c r="U546" i="1" s="1"/>
  <c r="X1799" i="16"/>
  <c r="X1797" i="16" s="1"/>
  <c r="O1797" i="16"/>
  <c r="N547" i="1" s="1"/>
  <c r="X1739" i="16"/>
  <c r="X1692" i="16"/>
  <c r="X1690" i="16" s="1"/>
  <c r="O513" i="1" s="1"/>
  <c r="P513" i="1" s="1"/>
  <c r="O1690" i="16"/>
  <c r="N513" i="1" s="1"/>
  <c r="X1734" i="16"/>
  <c r="O1732" i="16"/>
  <c r="X1664" i="16"/>
  <c r="X1662" i="16" s="1"/>
  <c r="N506" i="1"/>
  <c r="X1699" i="16"/>
  <c r="X1697" i="16" s="1"/>
  <c r="O1697" i="16"/>
  <c r="N514" i="1" s="1"/>
  <c r="U514" i="1" s="1"/>
  <c r="X1687" i="16"/>
  <c r="X1685" i="16" s="1"/>
  <c r="O1685" i="16"/>
  <c r="N510" i="1" s="1"/>
  <c r="X1723" i="16"/>
  <c r="X1721" i="16" s="1"/>
  <c r="O1721" i="16"/>
  <c r="X1667" i="16"/>
  <c r="O509" i="1" s="1"/>
  <c r="P509" i="1" s="1"/>
  <c r="O1667" i="16"/>
  <c r="N509" i="1" s="1"/>
  <c r="X1346" i="16"/>
  <c r="X1147" i="16"/>
  <c r="X1141" i="16"/>
  <c r="X998" i="16"/>
  <c r="X1070" i="16"/>
  <c r="O1068" i="16"/>
  <c r="N290" i="1" s="1"/>
  <c r="U290" i="1" s="1"/>
  <c r="X1068" i="16"/>
  <c r="O290" i="1" s="1"/>
  <c r="P290" i="1" s="1"/>
  <c r="X1055" i="16"/>
  <c r="X1053" i="16" s="1"/>
  <c r="O287" i="1" s="1"/>
  <c r="O1053" i="16"/>
  <c r="N287" i="1" s="1"/>
  <c r="U287" i="1" s="1"/>
  <c r="X1086" i="16"/>
  <c r="O1084" i="16"/>
  <c r="N293" i="1" s="1"/>
  <c r="U293" i="1" s="1"/>
  <c r="X1084" i="16"/>
  <c r="O293" i="1" s="1"/>
  <c r="P293" i="1" s="1"/>
  <c r="X835" i="16"/>
  <c r="X833" i="16" s="1"/>
  <c r="O207" i="1" s="1"/>
  <c r="P207" i="1" s="1"/>
  <c r="O833" i="16"/>
  <c r="N207" i="1" s="1"/>
  <c r="U207" i="1" s="1"/>
  <c r="X853" i="16"/>
  <c r="X851" i="16" s="1"/>
  <c r="O208" i="1" s="1"/>
  <c r="P208" i="1" s="1"/>
  <c r="O851" i="16"/>
  <c r="N208" i="1" s="1"/>
  <c r="U208" i="1" s="1"/>
  <c r="X871" i="16"/>
  <c r="X869" i="16" s="1"/>
  <c r="O209" i="1" s="1"/>
  <c r="P209" i="1" s="1"/>
  <c r="O869" i="16"/>
  <c r="N209" i="1" s="1"/>
  <c r="U209" i="1" s="1"/>
  <c r="X1339" i="16"/>
  <c r="X727" i="16"/>
  <c r="X725" i="16" s="1"/>
  <c r="O197" i="1" s="1"/>
  <c r="O725" i="16"/>
  <c r="N197" i="1" s="1"/>
  <c r="U197" i="1" s="1"/>
  <c r="X745" i="16"/>
  <c r="X743" i="16" s="1"/>
  <c r="O198" i="1" s="1"/>
  <c r="O743" i="16"/>
  <c r="N198" i="1" s="1"/>
  <c r="U198" i="1" s="1"/>
  <c r="X763" i="16"/>
  <c r="X761" i="16" s="1"/>
  <c r="O199" i="1" s="1"/>
  <c r="O761" i="16"/>
  <c r="N199" i="1" s="1"/>
  <c r="U199" i="1" s="1"/>
  <c r="X781" i="16"/>
  <c r="X779" i="16" s="1"/>
  <c r="O202" i="1" s="1"/>
  <c r="O779" i="16"/>
  <c r="N202" i="1" s="1"/>
  <c r="U202" i="1" s="1"/>
  <c r="X799" i="16"/>
  <c r="X797" i="16" s="1"/>
  <c r="O203" i="1" s="1"/>
  <c r="O797" i="16"/>
  <c r="N203" i="1" s="1"/>
  <c r="U203" i="1" s="1"/>
  <c r="X817" i="16"/>
  <c r="X815" i="16" s="1"/>
  <c r="O204" i="1" s="1"/>
  <c r="O815" i="16"/>
  <c r="N204" i="1" s="1"/>
  <c r="U204" i="1" s="1"/>
  <c r="X889" i="16"/>
  <c r="X887" i="16" s="1"/>
  <c r="O212" i="1" s="1"/>
  <c r="O887" i="16"/>
  <c r="N212" i="1" s="1"/>
  <c r="U212" i="1" s="1"/>
  <c r="X905" i="16"/>
  <c r="X903" i="16" s="1"/>
  <c r="O213" i="1" s="1"/>
  <c r="O903" i="16"/>
  <c r="N213" i="1" s="1"/>
  <c r="U213" i="1" s="1"/>
  <c r="X921" i="16"/>
  <c r="X919" i="16" s="1"/>
  <c r="O214" i="1" s="1"/>
  <c r="O919" i="16"/>
  <c r="N214" i="1" s="1"/>
  <c r="U214" i="1" s="1"/>
  <c r="X948" i="16"/>
  <c r="O217" i="1" s="1"/>
  <c r="P217" i="1" s="1"/>
  <c r="N217" i="1"/>
  <c r="U217" i="1" s="1"/>
  <c r="X1114" i="16"/>
  <c r="O1112" i="16"/>
  <c r="X1121" i="16"/>
  <c r="X1119" i="16" s="1"/>
  <c r="O309" i="1" s="1"/>
  <c r="O1119" i="16"/>
  <c r="N309" i="1" s="1"/>
  <c r="X1152" i="16"/>
  <c r="P352" i="1"/>
  <c r="X984" i="16"/>
  <c r="X982" i="16" s="1"/>
  <c r="O982" i="16"/>
  <c r="N246" i="1" s="1"/>
  <c r="X970" i="16"/>
  <c r="X950" i="16"/>
  <c r="O218" i="1" s="1"/>
  <c r="P218" i="1" s="1"/>
  <c r="N218" i="1"/>
  <c r="U218" i="1" s="1"/>
  <c r="X952" i="16"/>
  <c r="O219" i="1" s="1"/>
  <c r="P219" i="1" s="1"/>
  <c r="N219" i="1"/>
  <c r="U219" i="1" s="1"/>
  <c r="X954" i="16"/>
  <c r="O220" i="1" s="1"/>
  <c r="P220" i="1" s="1"/>
  <c r="N220" i="1"/>
  <c r="U220" i="1" s="1"/>
  <c r="X956" i="16"/>
  <c r="O221" i="1" s="1"/>
  <c r="N221" i="1"/>
  <c r="U221" i="1" s="1"/>
  <c r="X958" i="16"/>
  <c r="O222" i="1" s="1"/>
  <c r="N222" i="1"/>
  <c r="U222" i="1" s="1"/>
  <c r="X960" i="16"/>
  <c r="O223" i="1" s="1"/>
  <c r="N223" i="1"/>
  <c r="U223" i="1" s="1"/>
  <c r="X962" i="16"/>
  <c r="O224" i="1" s="1"/>
  <c r="N224" i="1"/>
  <c r="U224" i="1" s="1"/>
  <c r="X1332" i="16"/>
  <c r="U1351" i="16"/>
  <c r="W1351" i="16" s="1"/>
  <c r="O1351" i="16"/>
  <c r="X498" i="16"/>
  <c r="X496" i="16" s="1"/>
  <c r="O174" i="1" s="1"/>
  <c r="P174" i="1" s="1"/>
  <c r="O496" i="16"/>
  <c r="N174" i="1" s="1"/>
  <c r="U174" i="1" s="1"/>
  <c r="X518" i="16"/>
  <c r="X516" i="16" s="1"/>
  <c r="O175" i="1" s="1"/>
  <c r="P175" i="1" s="1"/>
  <c r="O516" i="16"/>
  <c r="N175" i="1" s="1"/>
  <c r="U175" i="1" s="1"/>
  <c r="X538" i="16"/>
  <c r="X536" i="16" s="1"/>
  <c r="O176" i="1" s="1"/>
  <c r="P176" i="1" s="1"/>
  <c r="O536" i="16"/>
  <c r="N176" i="1" s="1"/>
  <c r="U176" i="1" s="1"/>
  <c r="X318" i="16"/>
  <c r="X316" i="16" s="1"/>
  <c r="O316" i="16"/>
  <c r="N159" i="1" s="1"/>
  <c r="U159" i="1" s="1"/>
  <c r="X338" i="16"/>
  <c r="X336" i="16" s="1"/>
  <c r="O160" i="1" s="1"/>
  <c r="P160" i="1" s="1"/>
  <c r="O336" i="16"/>
  <c r="N160" i="1" s="1"/>
  <c r="U160" i="1" s="1"/>
  <c r="X358" i="16"/>
  <c r="X356" i="16" s="1"/>
  <c r="O161" i="1" s="1"/>
  <c r="P161" i="1" s="1"/>
  <c r="O356" i="16"/>
  <c r="N161" i="1" s="1"/>
  <c r="U161" i="1" s="1"/>
  <c r="X378" i="16"/>
  <c r="X376" i="16" s="1"/>
  <c r="O376" i="16"/>
  <c r="N164" i="1" s="1"/>
  <c r="U164" i="1" s="1"/>
  <c r="X398" i="16"/>
  <c r="X396" i="16" s="1"/>
  <c r="O396" i="16"/>
  <c r="N165" i="1" s="1"/>
  <c r="U165" i="1" s="1"/>
  <c r="X418" i="16"/>
  <c r="X416" i="16" s="1"/>
  <c r="O166" i="1" s="1"/>
  <c r="O416" i="16"/>
  <c r="N166" i="1" s="1"/>
  <c r="U166" i="1" s="1"/>
  <c r="X438" i="16"/>
  <c r="X436" i="16" s="1"/>
  <c r="O169" i="1" s="1"/>
  <c r="O436" i="16"/>
  <c r="N169" i="1" s="1"/>
  <c r="U169" i="1" s="1"/>
  <c r="X458" i="16"/>
  <c r="X456" i="16" s="1"/>
  <c r="O170" i="1" s="1"/>
  <c r="O456" i="16"/>
  <c r="N170" i="1" s="1"/>
  <c r="U170" i="1" s="1"/>
  <c r="X478" i="16"/>
  <c r="X476" i="16" s="1"/>
  <c r="O171" i="1" s="1"/>
  <c r="O476" i="16"/>
  <c r="N171" i="1" s="1"/>
  <c r="U171" i="1" s="1"/>
  <c r="X558" i="16"/>
  <c r="X556" i="16" s="1"/>
  <c r="O179" i="1" s="1"/>
  <c r="O556" i="16"/>
  <c r="N179" i="1" s="1"/>
  <c r="U179" i="1" s="1"/>
  <c r="X573" i="16"/>
  <c r="X571" i="16" s="1"/>
  <c r="O180" i="1" s="1"/>
  <c r="O571" i="16"/>
  <c r="N180" i="1" s="1"/>
  <c r="U180" i="1" s="1"/>
  <c r="X588" i="16"/>
  <c r="X586" i="16" s="1"/>
  <c r="O181" i="1" s="1"/>
  <c r="O586" i="16"/>
  <c r="N181" i="1" s="1"/>
  <c r="U181" i="1" s="1"/>
  <c r="X619" i="16"/>
  <c r="X617" i="16" s="1"/>
  <c r="O617" i="16"/>
  <c r="N187" i="1" s="1"/>
  <c r="U187" i="1" s="1"/>
  <c r="X637" i="16"/>
  <c r="X635" i="16" s="1"/>
  <c r="O635" i="16"/>
  <c r="N188" i="1" s="1"/>
  <c r="U188" i="1" s="1"/>
  <c r="X655" i="16"/>
  <c r="X653" i="16" s="1"/>
  <c r="O653" i="16"/>
  <c r="N189" i="1" s="1"/>
  <c r="U189" i="1" s="1"/>
  <c r="X673" i="16"/>
  <c r="O671" i="16"/>
  <c r="N192" i="1" s="1"/>
  <c r="U192" i="1" s="1"/>
  <c r="X671" i="16"/>
  <c r="O192" i="1" s="1"/>
  <c r="X691" i="16"/>
  <c r="O689" i="16"/>
  <c r="N193" i="1" s="1"/>
  <c r="U193" i="1" s="1"/>
  <c r="X689" i="16"/>
  <c r="O193" i="1" s="1"/>
  <c r="X709" i="16"/>
  <c r="O707" i="16"/>
  <c r="N194" i="1" s="1"/>
  <c r="U194" i="1" s="1"/>
  <c r="X707" i="16"/>
  <c r="O194" i="1" s="1"/>
  <c r="X278" i="16"/>
  <c r="O276" i="16"/>
  <c r="N155" i="1" s="1"/>
  <c r="U155" i="1" s="1"/>
  <c r="X298" i="16"/>
  <c r="X296" i="16" s="1"/>
  <c r="O156" i="1" s="1"/>
  <c r="O296" i="16"/>
  <c r="N156" i="1" s="1"/>
  <c r="U156" i="1" s="1"/>
  <c r="X276" i="16"/>
  <c r="X223" i="16"/>
  <c r="O220" i="16"/>
  <c r="X220" i="16"/>
  <c r="X182" i="16"/>
  <c r="X163" i="16"/>
  <c r="X160" i="16" s="1"/>
  <c r="O160" i="16"/>
  <c r="X256" i="16"/>
  <c r="U547" i="1"/>
  <c r="U630" i="1"/>
  <c r="U1860" i="16"/>
  <c r="V1860" i="16"/>
  <c r="U154" i="1"/>
  <c r="O246" i="1"/>
  <c r="W1200" i="16"/>
  <c r="X1200" i="16" s="1"/>
  <c r="O353" i="1" s="1"/>
  <c r="P353" i="1" s="1"/>
  <c r="W1202" i="16"/>
  <c r="X1202" i="16" s="1"/>
  <c r="O354" i="1" s="1"/>
  <c r="P354" i="1" s="1"/>
  <c r="U1169" i="16"/>
  <c r="T1169" i="16"/>
  <c r="V1169" i="16" s="1"/>
  <c r="U1163" i="16"/>
  <c r="T1163" i="16"/>
  <c r="V1163" i="16" s="1"/>
  <c r="U1165" i="16"/>
  <c r="T1165" i="16"/>
  <c r="V1165" i="16" s="1"/>
  <c r="U1167" i="16"/>
  <c r="T1167" i="16"/>
  <c r="V1167" i="16" s="1"/>
  <c r="U1171" i="16"/>
  <c r="T1171" i="16"/>
  <c r="V1171" i="16" s="1"/>
  <c r="U1173" i="16"/>
  <c r="T1173" i="16"/>
  <c r="V1173" i="16" s="1"/>
  <c r="U1025" i="16"/>
  <c r="T1025" i="16"/>
  <c r="V1025" i="16" s="1"/>
  <c r="U1027" i="16"/>
  <c r="T1027" i="16"/>
  <c r="V1027" i="16" s="1"/>
  <c r="U1029" i="16"/>
  <c r="T1029" i="16"/>
  <c r="V1029" i="16" s="1"/>
  <c r="P542" i="1"/>
  <c r="P545" i="1"/>
  <c r="P546" i="1"/>
  <c r="U513" i="1"/>
  <c r="A471" i="1"/>
  <c r="A472" i="1"/>
  <c r="A436" i="1"/>
  <c r="A435" i="1"/>
  <c r="W1266" i="16"/>
  <c r="X1266" i="16" s="1"/>
  <c r="W1265" i="16"/>
  <c r="W1846" i="16"/>
  <c r="X1846" i="16" s="1"/>
  <c r="W1855" i="16"/>
  <c r="X1855" i="16" s="1"/>
  <c r="W1045" i="16"/>
  <c r="X1045" i="16" s="1"/>
  <c r="W1047" i="16"/>
  <c r="X1047" i="16" s="1"/>
  <c r="O280" i="1" s="1"/>
  <c r="W1049" i="16"/>
  <c r="X1049" i="16" s="1"/>
  <c r="W1033" i="16"/>
  <c r="X1033" i="16" s="1"/>
  <c r="M1304" i="16"/>
  <c r="O1304" i="16" s="1"/>
  <c r="N398" i="1" s="1"/>
  <c r="M1310" i="16"/>
  <c r="O1310" i="16" s="1"/>
  <c r="O1312" i="16"/>
  <c r="M1314" i="16"/>
  <c r="O1314" i="16" s="1"/>
  <c r="M1316" i="16"/>
  <c r="O1316" i="16" s="1"/>
  <c r="M1318" i="16"/>
  <c r="O1318" i="16" s="1"/>
  <c r="U406" i="1" s="1"/>
  <c r="M1357" i="16"/>
  <c r="O1357" i="16" s="1"/>
  <c r="M1363" i="16"/>
  <c r="M1367" i="16"/>
  <c r="O1367" i="16" s="1"/>
  <c r="M1377" i="16"/>
  <c r="O1377" i="16" s="1"/>
  <c r="M1393" i="16"/>
  <c r="O1393" i="16" s="1"/>
  <c r="M1402" i="16"/>
  <c r="O1402" i="16" s="1"/>
  <c r="M1411" i="16"/>
  <c r="M1425" i="16"/>
  <c r="O1425" i="16" s="1"/>
  <c r="M1430" i="16"/>
  <c r="O1430" i="16" s="1"/>
  <c r="M1441" i="16"/>
  <c r="O1441" i="16" s="1"/>
  <c r="J1444" i="16"/>
  <c r="M1446" i="16"/>
  <c r="O1446" i="16" s="1"/>
  <c r="M1455" i="16"/>
  <c r="O1455" i="16" s="1"/>
  <c r="M1464" i="16"/>
  <c r="O1464" i="16" s="1"/>
  <c r="M1478" i="16"/>
  <c r="O1478" i="16" s="1"/>
  <c r="M1487" i="16"/>
  <c r="O1487" i="16" s="1"/>
  <c r="H1508" i="16"/>
  <c r="W1406" i="16"/>
  <c r="X1406" i="16" s="1"/>
  <c r="V1369" i="16"/>
  <c r="V1632" i="16"/>
  <c r="W1372" i="16"/>
  <c r="X1372" i="16" s="1"/>
  <c r="V1435" i="16"/>
  <c r="V1555" i="16"/>
  <c r="W1555" i="16" s="1"/>
  <c r="X1555" i="16" s="1"/>
  <c r="V1630" i="16"/>
  <c r="W1630" i="16" s="1"/>
  <c r="V1499" i="16"/>
  <c r="W1499" i="16" s="1"/>
  <c r="X1499" i="16" s="1"/>
  <c r="V1473" i="16"/>
  <c r="W1473" i="16" s="1"/>
  <c r="W1468" i="16"/>
  <c r="X1468" i="16" s="1"/>
  <c r="W1459" i="16"/>
  <c r="X1459" i="16" s="1"/>
  <c r="V1556" i="16"/>
  <c r="W1556" i="16" s="1"/>
  <c r="X1556" i="16" s="1"/>
  <c r="A465" i="1"/>
  <c r="V1413" i="16"/>
  <c r="W1413" i="16" s="1"/>
  <c r="X1413" i="16" s="1"/>
  <c r="V1565" i="16"/>
  <c r="W1565" i="16" s="1"/>
  <c r="X1565" i="16" s="1"/>
  <c r="A441" i="1"/>
  <c r="V1514" i="16"/>
  <c r="W1514" i="16" s="1"/>
  <c r="X1514" i="16" s="1"/>
  <c r="V120" i="16"/>
  <c r="W120" i="16" s="1"/>
  <c r="X120" i="16" s="1"/>
  <c r="V1566" i="16"/>
  <c r="W1566" i="16" s="1"/>
  <c r="X1566" i="16" s="1"/>
  <c r="V1620" i="16"/>
  <c r="W1620" i="16" s="1"/>
  <c r="W1532" i="16"/>
  <c r="X1532" i="16" s="1"/>
  <c r="V1362" i="16"/>
  <c r="W1362" i="16" s="1"/>
  <c r="X1362" i="16" s="1"/>
  <c r="V1382" i="16"/>
  <c r="W1382" i="16" s="1"/>
  <c r="X1382" i="16" s="1"/>
  <c r="W1361" i="16"/>
  <c r="X1361" i="16" s="1"/>
  <c r="V1396" i="16"/>
  <c r="V1531" i="16"/>
  <c r="W1531" i="16" s="1"/>
  <c r="X1531" i="16" s="1"/>
  <c r="V1573" i="16"/>
  <c r="W1573" i="16" s="1"/>
  <c r="V1634" i="16"/>
  <c r="W1634" i="16" s="1"/>
  <c r="V1545" i="16"/>
  <c r="W1545" i="16" s="1"/>
  <c r="X1545" i="16" s="1"/>
  <c r="V1300" i="16"/>
  <c r="W1300" i="16" s="1"/>
  <c r="A453" i="1"/>
  <c r="W1491" i="16"/>
  <c r="X1491" i="16" s="1"/>
  <c r="V1397" i="16"/>
  <c r="W1397" i="16" s="1"/>
  <c r="X1397" i="16" s="1"/>
  <c r="P480" i="1"/>
  <c r="P481" i="1"/>
  <c r="V1498" i="16"/>
  <c r="W1498" i="16" s="1"/>
  <c r="X1498" i="16" s="1"/>
  <c r="V1480" i="16"/>
  <c r="W1480" i="16" s="1"/>
  <c r="X1480" i="16" s="1"/>
  <c r="W1381" i="16"/>
  <c r="X1381" i="16" s="1"/>
  <c r="W1435" i="16"/>
  <c r="W1500" i="16"/>
  <c r="X1500" i="16" s="1"/>
  <c r="V1395" i="16"/>
  <c r="W1395" i="16" s="1"/>
  <c r="X1395" i="16" s="1"/>
  <c r="W1388" i="16"/>
  <c r="V1359" i="16"/>
  <c r="W1359" i="16" s="1"/>
  <c r="X1359" i="16" s="1"/>
  <c r="V1302" i="16"/>
  <c r="W1302" i="16" s="1"/>
  <c r="V1467" i="16"/>
  <c r="W1467" i="16" s="1"/>
  <c r="X1467" i="16" s="1"/>
  <c r="W1396" i="16"/>
  <c r="X1396" i="16" s="1"/>
  <c r="V1530" i="16"/>
  <c r="W1530" i="16" s="1"/>
  <c r="X1530" i="16" s="1"/>
  <c r="V1622" i="16"/>
  <c r="U1622" i="16"/>
  <c r="V1457" i="16"/>
  <c r="W1457" i="16" s="1"/>
  <c r="X1457" i="16" s="1"/>
  <c r="V1306" i="16"/>
  <c r="W1306" i="16" s="1"/>
  <c r="V1624" i="16"/>
  <c r="U1624" i="16"/>
  <c r="V1626" i="16"/>
  <c r="W1626" i="16" s="1"/>
  <c r="V1523" i="16"/>
  <c r="W1523" i="16" s="1"/>
  <c r="X1523" i="16" s="1"/>
  <c r="W1482" i="16"/>
  <c r="X1482" i="16" s="1"/>
  <c r="A459" i="1"/>
  <c r="V116" i="16"/>
  <c r="W116" i="16" s="1"/>
  <c r="X116" i="16" s="1"/>
  <c r="V1414" i="16"/>
  <c r="W1414" i="16" s="1"/>
  <c r="X1414" i="16" s="1"/>
  <c r="V1224" i="16"/>
  <c r="W1224" i="16" s="1"/>
  <c r="V1308" i="16"/>
  <c r="U1308" i="16"/>
  <c r="W1371" i="16"/>
  <c r="X1371" i="16" s="1"/>
  <c r="V1298" i="16"/>
  <c r="W1298" i="16" s="1"/>
  <c r="V1512" i="16"/>
  <c r="W1512" i="16" s="1"/>
  <c r="X1512" i="16" s="1"/>
  <c r="V1404" i="16"/>
  <c r="W1404" i="16" s="1"/>
  <c r="X1404" i="16" s="1"/>
  <c r="V1489" i="16"/>
  <c r="W1489" i="16" s="1"/>
  <c r="X1489" i="16" s="1"/>
  <c r="W1450" i="16"/>
  <c r="X1450" i="16" s="1"/>
  <c r="V1521" i="16"/>
  <c r="W1521" i="16" s="1"/>
  <c r="X1521" i="16" s="1"/>
  <c r="V1628" i="16"/>
  <c r="W1628" i="16" s="1"/>
  <c r="A447" i="1"/>
  <c r="V1466" i="16"/>
  <c r="W1466" i="16" s="1"/>
  <c r="X1466" i="16" s="1"/>
  <c r="W1546" i="16"/>
  <c r="X1546" i="16" s="1"/>
  <c r="P479" i="1" s="1"/>
  <c r="V1420" i="16"/>
  <c r="W1420" i="16" s="1"/>
  <c r="V130" i="16"/>
  <c r="W130" i="16" s="1"/>
  <c r="X130" i="16" s="1"/>
  <c r="W1369" i="16"/>
  <c r="X1369" i="16" s="1"/>
  <c r="V1458" i="16"/>
  <c r="W1458" i="16" s="1"/>
  <c r="X1458" i="16" s="1"/>
  <c r="W1449" i="16"/>
  <c r="X1449" i="16" s="1"/>
  <c r="V1505" i="16"/>
  <c r="W1505" i="16" s="1"/>
  <c r="V1379" i="16"/>
  <c r="W1379" i="16" s="1"/>
  <c r="X1379" i="16" s="1"/>
  <c r="V1448" i="16"/>
  <c r="W1448" i="16" s="1"/>
  <c r="X1448" i="16" s="1"/>
  <c r="V1636" i="16"/>
  <c r="W1636" i="16" s="1"/>
  <c r="V1544" i="16"/>
  <c r="W1544" i="16" s="1"/>
  <c r="X1544" i="16" s="1"/>
  <c r="V1415" i="16"/>
  <c r="W1415" i="16" s="1"/>
  <c r="X1415" i="16" s="1"/>
  <c r="W1632" i="16"/>
  <c r="W1405" i="16"/>
  <c r="X1405" i="16" s="1"/>
  <c r="V1490" i="16"/>
  <c r="W1490" i="16" s="1"/>
  <c r="X1490" i="16" s="1"/>
  <c r="V1522" i="16"/>
  <c r="W1522" i="16" s="1"/>
  <c r="X1522" i="16" s="1"/>
  <c r="V1276" i="16"/>
  <c r="W1276" i="16" s="1"/>
  <c r="V1537" i="16"/>
  <c r="W1537" i="16" s="1"/>
  <c r="J1423" i="16"/>
  <c r="J1551" i="16"/>
  <c r="L1517" i="16"/>
  <c r="H1365" i="16"/>
  <c r="J1438" i="16"/>
  <c r="L1375" i="16"/>
  <c r="H1423" i="16"/>
  <c r="J1428" i="16"/>
  <c r="H1540" i="16"/>
  <c r="L1551" i="16"/>
  <c r="J1485" i="16"/>
  <c r="H1391" i="16"/>
  <c r="L1400" i="16"/>
  <c r="J1526" i="16"/>
  <c r="H1375" i="16"/>
  <c r="H1428" i="16"/>
  <c r="J1453" i="16"/>
  <c r="L1409" i="16"/>
  <c r="J1494" i="16"/>
  <c r="J1540" i="16"/>
  <c r="L1561" i="16"/>
  <c r="J1355" i="16"/>
  <c r="H1409" i="16"/>
  <c r="J1476" i="16"/>
  <c r="H1485" i="16"/>
  <c r="L1494" i="16"/>
  <c r="J1375" i="16"/>
  <c r="H1438" i="16"/>
  <c r="L1462" i="16"/>
  <c r="J1462" i="16"/>
  <c r="H1476" i="16"/>
  <c r="J1409" i="16"/>
  <c r="J1508" i="16"/>
  <c r="H1494" i="16"/>
  <c r="J1391" i="16"/>
  <c r="L1476" i="16"/>
  <c r="H1526" i="16"/>
  <c r="L1540" i="16"/>
  <c r="J1400" i="16"/>
  <c r="L1428" i="16"/>
  <c r="L1485" i="16"/>
  <c r="H1355" i="16"/>
  <c r="L1391" i="16"/>
  <c r="J1517" i="16"/>
  <c r="L1526" i="16"/>
  <c r="J1365" i="16"/>
  <c r="L1365" i="16"/>
  <c r="L1423" i="16"/>
  <c r="L1355" i="16"/>
  <c r="H1517" i="16"/>
  <c r="H1561" i="16"/>
  <c r="L1508" i="16"/>
  <c r="L1438" i="16"/>
  <c r="H1462" i="16"/>
  <c r="J1561" i="16"/>
  <c r="H1400" i="16"/>
  <c r="H1551" i="16"/>
  <c r="H1453" i="16"/>
  <c r="L1453" i="16"/>
  <c r="A483" i="1"/>
  <c r="F108" i="1"/>
  <c r="J128" i="16"/>
  <c r="H128" i="16"/>
  <c r="A402" i="1"/>
  <c r="A401" i="1"/>
  <c r="A398" i="1"/>
  <c r="A404" i="1"/>
  <c r="M383" i="1"/>
  <c r="F383" i="1"/>
  <c r="E383" i="1"/>
  <c r="A383" i="1"/>
  <c r="A382" i="1" s="1"/>
  <c r="D1254" i="16"/>
  <c r="D1244" i="16"/>
  <c r="A403" i="1"/>
  <c r="N100" i="1" l="1"/>
  <c r="U100" i="1" s="1"/>
  <c r="N306" i="1"/>
  <c r="U313" i="1"/>
  <c r="X1112" i="16"/>
  <c r="P313" i="1" s="1"/>
  <c r="P314" i="1"/>
  <c r="P280" i="1"/>
  <c r="O279" i="1"/>
  <c r="N583" i="1"/>
  <c r="N599" i="1"/>
  <c r="O583" i="1"/>
  <c r="O599" i="1"/>
  <c r="O306" i="1"/>
  <c r="P306" i="1" s="1"/>
  <c r="P599" i="1"/>
  <c r="P601" i="1" s="1"/>
  <c r="P583" i="1"/>
  <c r="S1316" i="16"/>
  <c r="T1316" i="16"/>
  <c r="S1314" i="16"/>
  <c r="T1314" i="16"/>
  <c r="S1312" i="16"/>
  <c r="T1312" i="16"/>
  <c r="S1310" i="16"/>
  <c r="T1310" i="16"/>
  <c r="S1304" i="16"/>
  <c r="T1304" i="16"/>
  <c r="U39" i="16"/>
  <c r="T39" i="16"/>
  <c r="V39" i="16" s="1"/>
  <c r="W39" i="16" s="1"/>
  <c r="X39" i="16" s="1"/>
  <c r="U72" i="16"/>
  <c r="T72" i="16"/>
  <c r="V72" i="16" s="1"/>
  <c r="W72" i="16" s="1"/>
  <c r="X72" i="16" s="1"/>
  <c r="X1537" i="16"/>
  <c r="X1535" i="16" s="1"/>
  <c r="O470" i="1" s="1"/>
  <c r="P470" i="1" s="1"/>
  <c r="X1276" i="16"/>
  <c r="X1274" i="16" s="1"/>
  <c r="O388" i="1" s="1"/>
  <c r="P388" i="1" s="1"/>
  <c r="X1632" i="16"/>
  <c r="O494" i="1" s="1"/>
  <c r="P494" i="1" s="1"/>
  <c r="X1636" i="16"/>
  <c r="O496" i="1" s="1"/>
  <c r="P496" i="1" s="1"/>
  <c r="X1505" i="16"/>
  <c r="X1503" i="16" s="1"/>
  <c r="O464" i="1" s="1"/>
  <c r="P464" i="1" s="1"/>
  <c r="X1420" i="16"/>
  <c r="X1418" i="16" s="1"/>
  <c r="O446" i="1" s="1"/>
  <c r="P446" i="1" s="1"/>
  <c r="X1628" i="16"/>
  <c r="O492" i="1" s="1"/>
  <c r="P492" i="1" s="1"/>
  <c r="X1298" i="16"/>
  <c r="O395" i="1" s="1"/>
  <c r="P395" i="1" s="1"/>
  <c r="X1224" i="16"/>
  <c r="X1221" i="16" s="1"/>
  <c r="O375" i="1" s="1"/>
  <c r="P375" i="1" s="1"/>
  <c r="X1626" i="16"/>
  <c r="O491" i="1" s="1"/>
  <c r="P491" i="1" s="1"/>
  <c r="X1306" i="16"/>
  <c r="O399" i="1" s="1"/>
  <c r="P399" i="1" s="1"/>
  <c r="X1302" i="16"/>
  <c r="O397" i="1" s="1"/>
  <c r="P397" i="1" s="1"/>
  <c r="X1388" i="16"/>
  <c r="X1385" i="16" s="1"/>
  <c r="O440" i="1" s="1"/>
  <c r="P440" i="1" s="1"/>
  <c r="X1435" i="16"/>
  <c r="X1433" i="16" s="1"/>
  <c r="O451" i="1" s="1"/>
  <c r="P451" i="1" s="1"/>
  <c r="X1300" i="16"/>
  <c r="O396" i="1" s="1"/>
  <c r="P396" i="1" s="1"/>
  <c r="X1634" i="16"/>
  <c r="O495" i="1" s="1"/>
  <c r="P495" i="1" s="1"/>
  <c r="X1573" i="16"/>
  <c r="X1571" i="16" s="1"/>
  <c r="O476" i="1" s="1"/>
  <c r="P476" i="1" s="1"/>
  <c r="X1620" i="16"/>
  <c r="O488" i="1" s="1"/>
  <c r="P488" i="1" s="1"/>
  <c r="X1473" i="16"/>
  <c r="X1471" i="16" s="1"/>
  <c r="O458" i="1" s="1"/>
  <c r="P458" i="1" s="1"/>
  <c r="X1630" i="16"/>
  <c r="O493" i="1" s="1"/>
  <c r="P493" i="1" s="1"/>
  <c r="N404" i="1"/>
  <c r="N403" i="1"/>
  <c r="N402" i="1"/>
  <c r="N401" i="1"/>
  <c r="X1265" i="16"/>
  <c r="X1263" i="16" s="1"/>
  <c r="P384" i="1" s="1"/>
  <c r="U942" i="16"/>
  <c r="V942" i="16"/>
  <c r="O110" i="1"/>
  <c r="P110" i="1" s="1"/>
  <c r="O103" i="1"/>
  <c r="P103" i="1" s="1"/>
  <c r="X37" i="16"/>
  <c r="O88" i="1" s="1"/>
  <c r="P88" i="1" s="1"/>
  <c r="X70" i="16"/>
  <c r="O94" i="1" s="1"/>
  <c r="P94" i="1" s="1"/>
  <c r="O105" i="1"/>
  <c r="P105" i="1" s="1"/>
  <c r="S1487" i="16"/>
  <c r="T1487" i="16" s="1"/>
  <c r="O1485" i="16"/>
  <c r="S1478" i="16"/>
  <c r="T1478" i="16" s="1"/>
  <c r="O1476" i="16"/>
  <c r="O1462" i="16"/>
  <c r="S1464" i="16"/>
  <c r="T1464" i="16" s="1"/>
  <c r="O1453" i="16"/>
  <c r="S1455" i="16"/>
  <c r="T1455" i="16" s="1"/>
  <c r="O1444" i="16"/>
  <c r="S1446" i="16"/>
  <c r="T1446" i="16" s="1"/>
  <c r="S1441" i="16"/>
  <c r="T1441" i="16" s="1"/>
  <c r="O1438" i="16"/>
  <c r="N415" i="1" s="1"/>
  <c r="O1428" i="16"/>
  <c r="N414" i="1" s="1"/>
  <c r="S1430" i="16"/>
  <c r="T1430" i="16" s="1"/>
  <c r="O1423" i="16"/>
  <c r="S1425" i="16"/>
  <c r="T1425" i="16" s="1"/>
  <c r="O1400" i="16"/>
  <c r="S1402" i="16"/>
  <c r="T1402" i="16" s="1"/>
  <c r="O1391" i="16"/>
  <c r="S1393" i="16"/>
  <c r="T1393" i="16" s="1"/>
  <c r="O1375" i="16"/>
  <c r="S1377" i="16"/>
  <c r="T1377" i="16" s="1"/>
  <c r="O1365" i="16"/>
  <c r="S1367" i="16"/>
  <c r="T1367" i="16" s="1"/>
  <c r="O1355" i="16"/>
  <c r="S1357" i="16"/>
  <c r="T1357" i="16" s="1"/>
  <c r="X1927" i="16"/>
  <c r="O630" i="1"/>
  <c r="W1234" i="16"/>
  <c r="X1234" i="16" s="1"/>
  <c r="U105" i="16"/>
  <c r="V105" i="16"/>
  <c r="U1043" i="16"/>
  <c r="T1043" i="16"/>
  <c r="V1043" i="16" s="1"/>
  <c r="U1041" i="16"/>
  <c r="T1041" i="16"/>
  <c r="V1041" i="16" s="1"/>
  <c r="U1037" i="16"/>
  <c r="T1037" i="16"/>
  <c r="V1037" i="16" s="1"/>
  <c r="U1035" i="16"/>
  <c r="T1035" i="16"/>
  <c r="V1035" i="16" s="1"/>
  <c r="U1031" i="16"/>
  <c r="T1031" i="16"/>
  <c r="V1031" i="16" s="1"/>
  <c r="U1039" i="16"/>
  <c r="T1039" i="16"/>
  <c r="V1039" i="16" s="1"/>
  <c r="U583" i="1"/>
  <c r="U599" i="1"/>
  <c r="M1409" i="16"/>
  <c r="O1411" i="16"/>
  <c r="X1732" i="16"/>
  <c r="O533" i="1"/>
  <c r="P533" i="1" s="1"/>
  <c r="X1351" i="16"/>
  <c r="X1344" i="16" s="1"/>
  <c r="O421" i="1" s="1"/>
  <c r="P421" i="1" s="1"/>
  <c r="O1344" i="16"/>
  <c r="O510" i="1"/>
  <c r="P510" i="1" s="1"/>
  <c r="O514" i="1"/>
  <c r="P514" i="1" s="1"/>
  <c r="O506" i="1"/>
  <c r="P506" i="1" s="1"/>
  <c r="O547" i="1"/>
  <c r="P547" i="1" s="1"/>
  <c r="P630" i="1"/>
  <c r="W1860" i="16"/>
  <c r="U246" i="1"/>
  <c r="W1173" i="16"/>
  <c r="X1173" i="16" s="1"/>
  <c r="W1171" i="16"/>
  <c r="X1171" i="16" s="1"/>
  <c r="O334" i="1" s="1"/>
  <c r="W1167" i="16"/>
  <c r="X1167" i="16" s="1"/>
  <c r="O332" i="1" s="1"/>
  <c r="W1165" i="16"/>
  <c r="X1165" i="16" s="1"/>
  <c r="O331" i="1" s="1"/>
  <c r="W1163" i="16"/>
  <c r="X1163" i="16" s="1"/>
  <c r="O330" i="1" s="1"/>
  <c r="W1169" i="16"/>
  <c r="X1169" i="16" s="1"/>
  <c r="O333" i="1" s="1"/>
  <c r="O273" i="1"/>
  <c r="P273" i="1" s="1"/>
  <c r="W1029" i="16"/>
  <c r="X1029" i="16" s="1"/>
  <c r="O271" i="1" s="1"/>
  <c r="P271" i="1" s="1"/>
  <c r="W1027" i="16"/>
  <c r="X1027" i="16" s="1"/>
  <c r="O270" i="1" s="1"/>
  <c r="P270" i="1" s="1"/>
  <c r="W1025" i="16"/>
  <c r="X1025" i="16" s="1"/>
  <c r="O269" i="1" s="1"/>
  <c r="P269" i="1" s="1"/>
  <c r="X1849" i="16"/>
  <c r="O580" i="1" s="1"/>
  <c r="P224" i="1"/>
  <c r="P223" i="1"/>
  <c r="P222" i="1"/>
  <c r="P221" i="1"/>
  <c r="P214" i="1"/>
  <c r="P213" i="1"/>
  <c r="P204" i="1"/>
  <c r="P202" i="1"/>
  <c r="P197" i="1"/>
  <c r="P194" i="1"/>
  <c r="O189" i="1"/>
  <c r="P189" i="1" s="1"/>
  <c r="O188" i="1"/>
  <c r="P188" i="1" s="1"/>
  <c r="O187" i="1"/>
  <c r="P187" i="1" s="1"/>
  <c r="P179" i="1"/>
  <c r="P171" i="1"/>
  <c r="P166" i="1"/>
  <c r="O164" i="1"/>
  <c r="O159" i="1"/>
  <c r="P159" i="1" s="1"/>
  <c r="W1308" i="16"/>
  <c r="W1622" i="16"/>
  <c r="W1624" i="16"/>
  <c r="M1616" i="16"/>
  <c r="O1616" i="16" s="1"/>
  <c r="M1542" i="16"/>
  <c r="O1542" i="16" s="1"/>
  <c r="M1549" i="16"/>
  <c r="M1553" i="16"/>
  <c r="O1553" i="16" s="1"/>
  <c r="M1559" i="16"/>
  <c r="M1563" i="16"/>
  <c r="O1563" i="16" s="1"/>
  <c r="M1569" i="16"/>
  <c r="M1510" i="16"/>
  <c r="O1510" i="16" s="1"/>
  <c r="M1515" i="16"/>
  <c r="M1519" i="16"/>
  <c r="O1519" i="16" s="1"/>
  <c r="M1524" i="16"/>
  <c r="M1528" i="16"/>
  <c r="O1528" i="16" s="1"/>
  <c r="M1483" i="16"/>
  <c r="M1492" i="16"/>
  <c r="M1496" i="16"/>
  <c r="O1496" i="16" s="1"/>
  <c r="M1501" i="16"/>
  <c r="M1469" i="16"/>
  <c r="M1428" i="16"/>
  <c r="M1398" i="16"/>
  <c r="M1407" i="16"/>
  <c r="M1383" i="16"/>
  <c r="M1373" i="16"/>
  <c r="F102" i="1"/>
  <c r="M111" i="1"/>
  <c r="M109" i="1"/>
  <c r="M108" i="1"/>
  <c r="M107" i="1"/>
  <c r="M106" i="1"/>
  <c r="F111" i="1"/>
  <c r="F109" i="1"/>
  <c r="F107" i="1"/>
  <c r="F106" i="1"/>
  <c r="E109" i="1"/>
  <c r="E108" i="1"/>
  <c r="E107" i="1"/>
  <c r="E106" i="1"/>
  <c r="A111" i="1"/>
  <c r="A109" i="1"/>
  <c r="A108" i="1"/>
  <c r="A107" i="1"/>
  <c r="A106" i="1"/>
  <c r="A102" i="1" s="1"/>
  <c r="O335" i="1" l="1"/>
  <c r="P336" i="1"/>
  <c r="X1624" i="16"/>
  <c r="O490" i="1" s="1"/>
  <c r="P490" i="1" s="1"/>
  <c r="X1622" i="16"/>
  <c r="O489" i="1" s="1"/>
  <c r="P489" i="1" s="1"/>
  <c r="X1308" i="16"/>
  <c r="O400" i="1" s="1"/>
  <c r="P400" i="1" s="1"/>
  <c r="X1860" i="16"/>
  <c r="X1858" i="16" s="1"/>
  <c r="W942" i="16"/>
  <c r="X942" i="16" s="1"/>
  <c r="X935" i="16" s="1"/>
  <c r="S1496" i="16"/>
  <c r="T1496" i="16" s="1"/>
  <c r="O1494" i="16"/>
  <c r="S1528" i="16"/>
  <c r="T1528" i="16" s="1"/>
  <c r="O1526" i="16"/>
  <c r="S1519" i="16"/>
  <c r="T1519" i="16" s="1"/>
  <c r="O1517" i="16"/>
  <c r="S1510" i="16"/>
  <c r="T1510" i="16" s="1"/>
  <c r="O1508" i="16"/>
  <c r="S1563" i="16"/>
  <c r="T1563" i="16" s="1"/>
  <c r="O1561" i="16"/>
  <c r="S1553" i="16"/>
  <c r="T1553" i="16" s="1"/>
  <c r="O1551" i="16"/>
  <c r="S1542" i="16"/>
  <c r="T1542" i="16" s="1"/>
  <c r="O1540" i="16"/>
  <c r="N473" i="1" s="1"/>
  <c r="U473" i="1" s="1"/>
  <c r="S1616" i="16"/>
  <c r="T1616" i="16" s="1"/>
  <c r="N486" i="1"/>
  <c r="O1611" i="16"/>
  <c r="O1409" i="16"/>
  <c r="S1411" i="16"/>
  <c r="T1411" i="16" s="1"/>
  <c r="W1039" i="16"/>
  <c r="X1039" i="16" s="1"/>
  <c r="O276" i="1" s="1"/>
  <c r="P276" i="1" s="1"/>
  <c r="W1031" i="16"/>
  <c r="X1031" i="16" s="1"/>
  <c r="O272" i="1" s="1"/>
  <c r="P272" i="1" s="1"/>
  <c r="W1035" i="16"/>
  <c r="X1035" i="16" s="1"/>
  <c r="O274" i="1" s="1"/>
  <c r="P274" i="1" s="1"/>
  <c r="W1037" i="16"/>
  <c r="X1037" i="16" s="1"/>
  <c r="O275" i="1" s="1"/>
  <c r="P275" i="1" s="1"/>
  <c r="W1041" i="16"/>
  <c r="X1041" i="16" s="1"/>
  <c r="O277" i="1" s="1"/>
  <c r="P277" i="1" s="1"/>
  <c r="W1043" i="16"/>
  <c r="X1043" i="16" s="1"/>
  <c r="W105" i="16"/>
  <c r="X105" i="16" s="1"/>
  <c r="P580" i="1"/>
  <c r="U414" i="1"/>
  <c r="P333" i="1"/>
  <c r="P330" i="1"/>
  <c r="P331" i="1"/>
  <c r="P332" i="1"/>
  <c r="P203" i="1"/>
  <c r="O165" i="1"/>
  <c r="P165" i="1" s="1"/>
  <c r="O154" i="1"/>
  <c r="P154" i="1" s="1"/>
  <c r="P156" i="1"/>
  <c r="P164" i="1"/>
  <c r="P181" i="1"/>
  <c r="P193" i="1"/>
  <c r="P170" i="1"/>
  <c r="P212" i="1"/>
  <c r="N438" i="1"/>
  <c r="U438" i="1" s="1"/>
  <c r="N437" i="1"/>
  <c r="U437" i="1" s="1"/>
  <c r="M1438" i="16"/>
  <c r="A101" i="1"/>
  <c r="M1540" i="16"/>
  <c r="U1478" i="16"/>
  <c r="U1553" i="16"/>
  <c r="U402" i="1"/>
  <c r="U1367" i="16"/>
  <c r="U1441" i="16"/>
  <c r="U1614" i="16"/>
  <c r="U398" i="1"/>
  <c r="U1304" i="16"/>
  <c r="U1402" i="16"/>
  <c r="U404" i="1"/>
  <c r="U1393" i="16"/>
  <c r="U1455" i="16"/>
  <c r="M1444" i="16"/>
  <c r="U1446" i="16"/>
  <c r="U1519" i="16"/>
  <c r="U486" i="1"/>
  <c r="U1616" i="16"/>
  <c r="N463" i="1"/>
  <c r="U463" i="1" s="1"/>
  <c r="U1496" i="16"/>
  <c r="N467" i="1"/>
  <c r="U467" i="1" s="1"/>
  <c r="U1510" i="16"/>
  <c r="U1377" i="16"/>
  <c r="U1430" i="16"/>
  <c r="U1464" i="16"/>
  <c r="U1542" i="16"/>
  <c r="U487" i="1"/>
  <c r="U1618" i="16"/>
  <c r="U1563" i="16"/>
  <c r="U1528" i="16"/>
  <c r="U1357" i="16"/>
  <c r="U403" i="1"/>
  <c r="U1314" i="16"/>
  <c r="U401" i="1"/>
  <c r="U1310" i="16"/>
  <c r="M1365" i="16"/>
  <c r="U1487" i="16"/>
  <c r="N455" i="1"/>
  <c r="U455" i="1" s="1"/>
  <c r="U1411" i="16"/>
  <c r="V1411" i="16"/>
  <c r="U1425" i="16"/>
  <c r="M1526" i="16"/>
  <c r="N468" i="1"/>
  <c r="U468" i="1" s="1"/>
  <c r="M1355" i="16"/>
  <c r="N462" i="1"/>
  <c r="U462" i="1" s="1"/>
  <c r="N452" i="1"/>
  <c r="U452" i="1" s="1"/>
  <c r="M1551" i="16"/>
  <c r="M1517" i="16"/>
  <c r="N444" i="1"/>
  <c r="U444" i="1" s="1"/>
  <c r="M1494" i="16"/>
  <c r="N439" i="1"/>
  <c r="U439" i="1" s="1"/>
  <c r="N450" i="1"/>
  <c r="U450" i="1" s="1"/>
  <c r="N445" i="1"/>
  <c r="U445" i="1" s="1"/>
  <c r="N449" i="1"/>
  <c r="U449" i="1" s="1"/>
  <c r="N474" i="1"/>
  <c r="U474" i="1" s="1"/>
  <c r="N443" i="1"/>
  <c r="U443" i="1" s="1"/>
  <c r="N475" i="1"/>
  <c r="U475" i="1" s="1"/>
  <c r="N461" i="1"/>
  <c r="U461" i="1" s="1"/>
  <c r="M1400" i="16"/>
  <c r="M1462" i="16"/>
  <c r="N469" i="1"/>
  <c r="U469" i="1" s="1"/>
  <c r="M1375" i="16"/>
  <c r="N457" i="1"/>
  <c r="U457" i="1" s="1"/>
  <c r="M1391" i="16"/>
  <c r="M1485" i="16"/>
  <c r="M1508" i="16"/>
  <c r="M1561" i="16"/>
  <c r="M1423" i="16"/>
  <c r="M1476" i="16"/>
  <c r="U485" i="1"/>
  <c r="M1611" i="16"/>
  <c r="M1453" i="16"/>
  <c r="N456" i="1"/>
  <c r="U456" i="1" s="1"/>
  <c r="N421" i="1"/>
  <c r="H1260" i="16"/>
  <c r="J1260" i="16"/>
  <c r="L1260" i="16"/>
  <c r="L1888" i="16"/>
  <c r="L1886" i="16" s="1"/>
  <c r="J1888" i="16"/>
  <c r="J1886" i="16" s="1"/>
  <c r="H1888" i="16"/>
  <c r="H1886" i="16" s="1"/>
  <c r="D1888" i="16"/>
  <c r="F1880" i="16"/>
  <c r="E1880" i="16"/>
  <c r="D1880" i="16"/>
  <c r="F1872" i="16"/>
  <c r="E1872" i="16"/>
  <c r="D1872" i="16"/>
  <c r="D1855" i="16"/>
  <c r="F1827" i="16"/>
  <c r="E1827" i="16"/>
  <c r="D1827" i="16"/>
  <c r="L1713" i="16"/>
  <c r="D1259" i="16"/>
  <c r="D1271" i="16"/>
  <c r="F387" i="1"/>
  <c r="H1259" i="16"/>
  <c r="J1259" i="16"/>
  <c r="L1259" i="16"/>
  <c r="A613" i="1"/>
  <c r="O278" i="1" l="1"/>
  <c r="P278" i="1" s="1"/>
  <c r="P279" i="1"/>
  <c r="U1312" i="16"/>
  <c r="X103" i="16"/>
  <c r="O100" i="1" s="1"/>
  <c r="P100" i="1" s="1"/>
  <c r="U421" i="1"/>
  <c r="P192" i="1"/>
  <c r="P180" i="1"/>
  <c r="P169" i="1"/>
  <c r="O155" i="1"/>
  <c r="P155" i="1" s="1"/>
  <c r="P198" i="1"/>
  <c r="P199" i="1"/>
  <c r="M1259" i="16"/>
  <c r="O1259" i="16" s="1"/>
  <c r="M1260" i="16"/>
  <c r="O1260" i="16" s="1"/>
  <c r="V1510" i="16"/>
  <c r="V1614" i="16"/>
  <c r="V1487" i="16"/>
  <c r="V1455" i="16"/>
  <c r="W1455" i="16" s="1"/>
  <c r="V1430" i="16"/>
  <c r="W1430" i="16" s="1"/>
  <c r="V1519" i="16"/>
  <c r="W1519" i="16" s="1"/>
  <c r="V1310" i="16"/>
  <c r="W1310" i="16" s="1"/>
  <c r="V1616" i="16"/>
  <c r="W1616" i="16" s="1"/>
  <c r="V1357" i="16"/>
  <c r="W1357" i="16" s="1"/>
  <c r="V1446" i="16"/>
  <c r="W1446" i="16" s="1"/>
  <c r="V1304" i="16"/>
  <c r="W1304" i="16" s="1"/>
  <c r="V1402" i="16"/>
  <c r="W1402" i="16" s="1"/>
  <c r="V1377" i="16"/>
  <c r="W1377" i="16" s="1"/>
  <c r="V1316" i="16"/>
  <c r="U1316" i="16"/>
  <c r="W1316" i="16" s="1"/>
  <c r="V1425" i="16"/>
  <c r="W1425" i="16" s="1"/>
  <c r="V1314" i="16"/>
  <c r="W1314" i="16" s="1"/>
  <c r="V1618" i="16"/>
  <c r="W1618" i="16" s="1"/>
  <c r="W1510" i="16"/>
  <c r="V1367" i="16"/>
  <c r="W1367" i="16" s="1"/>
  <c r="W1411" i="16"/>
  <c r="V1312" i="16"/>
  <c r="W1312" i="16" s="1"/>
  <c r="V1542" i="16"/>
  <c r="W1542" i="16" s="1"/>
  <c r="V1496" i="16"/>
  <c r="W1496" i="16" s="1"/>
  <c r="W1487" i="16"/>
  <c r="V1464" i="16"/>
  <c r="W1464" i="16" s="1"/>
  <c r="V1553" i="16"/>
  <c r="W1553" i="16" s="1"/>
  <c r="V1528" i="16"/>
  <c r="W1528" i="16" s="1"/>
  <c r="W1614" i="16"/>
  <c r="V1478" i="16"/>
  <c r="W1478" i="16" s="1"/>
  <c r="V1563" i="16"/>
  <c r="W1563" i="16" s="1"/>
  <c r="V1393" i="16"/>
  <c r="W1393" i="16" s="1"/>
  <c r="V1441" i="16"/>
  <c r="W1441" i="16" s="1"/>
  <c r="M1888" i="16"/>
  <c r="M1886" i="16" s="1"/>
  <c r="L1880" i="16"/>
  <c r="J1880" i="16"/>
  <c r="H1880" i="16"/>
  <c r="L1872" i="16"/>
  <c r="J1872" i="16"/>
  <c r="H1872" i="16"/>
  <c r="M370" i="1"/>
  <c r="F370" i="1"/>
  <c r="E370" i="1"/>
  <c r="A370" i="1"/>
  <c r="L1210" i="16"/>
  <c r="L1207" i="16" s="1"/>
  <c r="J1210" i="16"/>
  <c r="H1210" i="16"/>
  <c r="H1207" i="16" s="1"/>
  <c r="P1207" i="16"/>
  <c r="J1207" i="16"/>
  <c r="M93" i="1"/>
  <c r="M92" i="1"/>
  <c r="E93" i="1"/>
  <c r="F93" i="1"/>
  <c r="F92" i="1"/>
  <c r="E92" i="1"/>
  <c r="L92" i="16"/>
  <c r="J92" i="16"/>
  <c r="H92" i="16"/>
  <c r="L91" i="16"/>
  <c r="J91" i="16"/>
  <c r="H91" i="16"/>
  <c r="D91" i="16"/>
  <c r="P85" i="16"/>
  <c r="L101" i="16"/>
  <c r="J101" i="16"/>
  <c r="H101" i="16"/>
  <c r="L100" i="16"/>
  <c r="L94" i="16" s="1"/>
  <c r="J100" i="16"/>
  <c r="H100" i="16"/>
  <c r="D100" i="16"/>
  <c r="P94" i="16"/>
  <c r="L68" i="16"/>
  <c r="J68" i="16"/>
  <c r="H68" i="16"/>
  <c r="L67" i="16"/>
  <c r="J67" i="16"/>
  <c r="H67" i="16"/>
  <c r="D67" i="16"/>
  <c r="P61" i="16"/>
  <c r="L59" i="16"/>
  <c r="J59" i="16"/>
  <c r="H59" i="16"/>
  <c r="L58" i="16"/>
  <c r="J58" i="16"/>
  <c r="H58" i="16"/>
  <c r="H52" i="16" s="1"/>
  <c r="D58" i="16"/>
  <c r="P52" i="16"/>
  <c r="A98" i="1"/>
  <c r="A99" i="1"/>
  <c r="A93" i="1"/>
  <c r="A92" i="1"/>
  <c r="S1260" i="16" l="1"/>
  <c r="T1260" i="16"/>
  <c r="S1259" i="16"/>
  <c r="T1259" i="16"/>
  <c r="X1441" i="16"/>
  <c r="X1438" i="16" s="1"/>
  <c r="X1393" i="16"/>
  <c r="X1391" i="16" s="1"/>
  <c r="O443" i="1" s="1"/>
  <c r="P443" i="1" s="1"/>
  <c r="X1563" i="16"/>
  <c r="X1561" i="16" s="1"/>
  <c r="O475" i="1" s="1"/>
  <c r="P475" i="1" s="1"/>
  <c r="X1478" i="16"/>
  <c r="X1476" i="16" s="1"/>
  <c r="O461" i="1" s="1"/>
  <c r="P461" i="1" s="1"/>
  <c r="X1614" i="16"/>
  <c r="O485" i="1" s="1"/>
  <c r="P485" i="1" s="1"/>
  <c r="X1528" i="16"/>
  <c r="X1526" i="16" s="1"/>
  <c r="O469" i="1" s="1"/>
  <c r="P469" i="1" s="1"/>
  <c r="X1553" i="16"/>
  <c r="X1551" i="16" s="1"/>
  <c r="O474" i="1" s="1"/>
  <c r="P474" i="1" s="1"/>
  <c r="X1464" i="16"/>
  <c r="X1462" i="16" s="1"/>
  <c r="O457" i="1" s="1"/>
  <c r="P457" i="1" s="1"/>
  <c r="X1487" i="16"/>
  <c r="X1485" i="16" s="1"/>
  <c r="O462" i="1" s="1"/>
  <c r="P462" i="1" s="1"/>
  <c r="X1496" i="16"/>
  <c r="X1494" i="16" s="1"/>
  <c r="O463" i="1" s="1"/>
  <c r="P463" i="1" s="1"/>
  <c r="X1542" i="16"/>
  <c r="X1540" i="16" s="1"/>
  <c r="O473" i="1" s="1"/>
  <c r="P473" i="1" s="1"/>
  <c r="X1312" i="16"/>
  <c r="O402" i="1" s="1"/>
  <c r="P402" i="1" s="1"/>
  <c r="X1411" i="16"/>
  <c r="X1409" i="16" s="1"/>
  <c r="O445" i="1" s="1"/>
  <c r="P445" i="1" s="1"/>
  <c r="X1367" i="16"/>
  <c r="X1365" i="16" s="1"/>
  <c r="O438" i="1" s="1"/>
  <c r="P438" i="1" s="1"/>
  <c r="X1510" i="16"/>
  <c r="X1508" i="16" s="1"/>
  <c r="O467" i="1" s="1"/>
  <c r="P467" i="1" s="1"/>
  <c r="X1618" i="16"/>
  <c r="O487" i="1" s="1"/>
  <c r="P487" i="1" s="1"/>
  <c r="X1314" i="16"/>
  <c r="O403" i="1" s="1"/>
  <c r="P403" i="1" s="1"/>
  <c r="X1425" i="16"/>
  <c r="X1423" i="16" s="1"/>
  <c r="O449" i="1" s="1"/>
  <c r="P449" i="1" s="1"/>
  <c r="X1316" i="16"/>
  <c r="O404" i="1" s="1"/>
  <c r="P404" i="1" s="1"/>
  <c r="X1377" i="16"/>
  <c r="X1375" i="16" s="1"/>
  <c r="O439" i="1" s="1"/>
  <c r="P439" i="1" s="1"/>
  <c r="X1402" i="16"/>
  <c r="X1400" i="16" s="1"/>
  <c r="O444" i="1" s="1"/>
  <c r="P444" i="1" s="1"/>
  <c r="X1304" i="16"/>
  <c r="O398" i="1" s="1"/>
  <c r="P398" i="1" s="1"/>
  <c r="X1446" i="16"/>
  <c r="X1444" i="16" s="1"/>
  <c r="O455" i="1" s="1"/>
  <c r="P455" i="1" s="1"/>
  <c r="X1357" i="16"/>
  <c r="X1355" i="16" s="1"/>
  <c r="O437" i="1" s="1"/>
  <c r="P437" i="1" s="1"/>
  <c r="X1616" i="16"/>
  <c r="O486" i="1" s="1"/>
  <c r="P486" i="1" s="1"/>
  <c r="X1310" i="16"/>
  <c r="O401" i="1" s="1"/>
  <c r="P401" i="1" s="1"/>
  <c r="X1519" i="16"/>
  <c r="X1517" i="16" s="1"/>
  <c r="O468" i="1" s="1"/>
  <c r="P468" i="1" s="1"/>
  <c r="X1430" i="16"/>
  <c r="X1428" i="16" s="1"/>
  <c r="X1455" i="16"/>
  <c r="X1453" i="16" s="1"/>
  <c r="O456" i="1" s="1"/>
  <c r="P456" i="1" s="1"/>
  <c r="O1257" i="16"/>
  <c r="M100" i="16"/>
  <c r="O450" i="1"/>
  <c r="P450" i="1" s="1"/>
  <c r="O414" i="1"/>
  <c r="P414" i="1" s="1"/>
  <c r="U1260" i="16"/>
  <c r="V1260" i="16"/>
  <c r="U1259" i="16"/>
  <c r="V1259" i="16"/>
  <c r="M1257" i="16"/>
  <c r="M1210" i="16"/>
  <c r="O1210" i="16" s="1"/>
  <c r="M58" i="16"/>
  <c r="J61" i="16"/>
  <c r="M67" i="16"/>
  <c r="M91" i="16"/>
  <c r="X1611" i="16"/>
  <c r="J52" i="16"/>
  <c r="J85" i="16"/>
  <c r="H94" i="16"/>
  <c r="L85" i="16"/>
  <c r="J94" i="16"/>
  <c r="H61" i="16"/>
  <c r="L52" i="16"/>
  <c r="L61" i="16"/>
  <c r="H85" i="16"/>
  <c r="M1880" i="16"/>
  <c r="M1872" i="16"/>
  <c r="J1648" i="16"/>
  <c r="T1648" i="16" s="1"/>
  <c r="V1648" i="16" s="1"/>
  <c r="L1653" i="16"/>
  <c r="J1653" i="16"/>
  <c r="T1653" i="16" s="1"/>
  <c r="V1653" i="16" s="1"/>
  <c r="H1653" i="16"/>
  <c r="R1653" i="16" s="1"/>
  <c r="L1652" i="16"/>
  <c r="J1652" i="16"/>
  <c r="T1652" i="16" s="1"/>
  <c r="V1652" i="16" s="1"/>
  <c r="H1652" i="16"/>
  <c r="R1652" i="16" s="1"/>
  <c r="L1651" i="16"/>
  <c r="J1651" i="16"/>
  <c r="T1651" i="16" s="1"/>
  <c r="V1651" i="16" s="1"/>
  <c r="H1651" i="16"/>
  <c r="R1651" i="16" s="1"/>
  <c r="L1650" i="16"/>
  <c r="J1650" i="16"/>
  <c r="T1650" i="16" s="1"/>
  <c r="V1650" i="16" s="1"/>
  <c r="H1650" i="16"/>
  <c r="R1650" i="16" s="1"/>
  <c r="L1649" i="16"/>
  <c r="J1649" i="16"/>
  <c r="T1649" i="16" s="1"/>
  <c r="V1649" i="16" s="1"/>
  <c r="H1649" i="16"/>
  <c r="R1649" i="16" s="1"/>
  <c r="L1648" i="16"/>
  <c r="H1648" i="16"/>
  <c r="R1648" i="16" s="1"/>
  <c r="L1647" i="16"/>
  <c r="J1647" i="16"/>
  <c r="H1647" i="16"/>
  <c r="R1647" i="16" s="1"/>
  <c r="U1647" i="16" s="1"/>
  <c r="L1659" i="16"/>
  <c r="J1659" i="16"/>
  <c r="T1659" i="16" s="1"/>
  <c r="V1659" i="16" s="1"/>
  <c r="H1659" i="16"/>
  <c r="R1659" i="16" s="1"/>
  <c r="L1342" i="16"/>
  <c r="J1342" i="16"/>
  <c r="T1342" i="16" s="1"/>
  <c r="V1342" i="16" s="1"/>
  <c r="H1342" i="16"/>
  <c r="R1342" i="16" s="1"/>
  <c r="O452" i="1" l="1"/>
  <c r="P452" i="1" s="1"/>
  <c r="P500" i="1" s="1"/>
  <c r="O415" i="1"/>
  <c r="P415" i="1" s="1"/>
  <c r="O91" i="16"/>
  <c r="O67" i="16"/>
  <c r="O58" i="16"/>
  <c r="O100" i="16"/>
  <c r="T1647" i="16"/>
  <c r="V1647" i="16" s="1"/>
  <c r="W1647" i="16" s="1"/>
  <c r="S91" i="16"/>
  <c r="O85" i="16"/>
  <c r="N98" i="1" s="1"/>
  <c r="S67" i="16"/>
  <c r="O61" i="16"/>
  <c r="S58" i="16"/>
  <c r="O52" i="16"/>
  <c r="O1207" i="16"/>
  <c r="S1210" i="16"/>
  <c r="T1210" i="16" s="1"/>
  <c r="S100" i="16"/>
  <c r="O94" i="16"/>
  <c r="N99" i="1" s="1"/>
  <c r="U1659" i="16"/>
  <c r="W1659" i="16" s="1"/>
  <c r="O1659" i="16"/>
  <c r="X1659" i="16" s="1"/>
  <c r="O1647" i="16"/>
  <c r="X1647" i="16" s="1"/>
  <c r="U1648" i="16"/>
  <c r="W1648" i="16" s="1"/>
  <c r="O1648" i="16"/>
  <c r="X1648" i="16" s="1"/>
  <c r="U1649" i="16"/>
  <c r="W1649" i="16" s="1"/>
  <c r="O1649" i="16"/>
  <c r="X1649" i="16" s="1"/>
  <c r="U1650" i="16"/>
  <c r="W1650" i="16" s="1"/>
  <c r="O1650" i="16"/>
  <c r="X1650" i="16" s="1"/>
  <c r="U1651" i="16"/>
  <c r="W1651" i="16" s="1"/>
  <c r="O1651" i="16"/>
  <c r="X1651" i="16" s="1"/>
  <c r="U1652" i="16"/>
  <c r="W1652" i="16" s="1"/>
  <c r="O1652" i="16"/>
  <c r="X1652" i="16" s="1"/>
  <c r="U1653" i="16"/>
  <c r="W1653" i="16" s="1"/>
  <c r="O1653" i="16"/>
  <c r="X1653" i="16" s="1"/>
  <c r="U1342" i="16"/>
  <c r="W1342" i="16" s="1"/>
  <c r="O1342" i="16"/>
  <c r="W1259" i="16"/>
  <c r="X1259" i="16" s="1"/>
  <c r="W1260" i="16"/>
  <c r="X1260" i="16" s="1"/>
  <c r="U91" i="16"/>
  <c r="U100" i="16"/>
  <c r="U67" i="16"/>
  <c r="U58" i="16"/>
  <c r="T100" i="16" l="1"/>
  <c r="V100" i="16" s="1"/>
  <c r="T58" i="16"/>
  <c r="V58" i="16" s="1"/>
  <c r="T67" i="16"/>
  <c r="V67" i="16" s="1"/>
  <c r="T91" i="16"/>
  <c r="V91" i="16" s="1"/>
  <c r="X1342" i="16"/>
  <c r="X1337" i="16" s="1"/>
  <c r="O418" i="1" s="1"/>
  <c r="P418" i="1" s="1"/>
  <c r="P423" i="1" s="1"/>
  <c r="O1337" i="16"/>
  <c r="X1257" i="16"/>
  <c r="O383" i="1" s="1"/>
  <c r="P383" i="1" s="1"/>
  <c r="W58" i="16"/>
  <c r="X58" i="16" s="1"/>
  <c r="W67" i="16"/>
  <c r="X67" i="16" s="1"/>
  <c r="W100" i="16"/>
  <c r="X100" i="16" s="1"/>
  <c r="W91" i="16"/>
  <c r="X91" i="16" s="1"/>
  <c r="L239" i="16"/>
  <c r="J239" i="16"/>
  <c r="H239" i="16"/>
  <c r="L200" i="16"/>
  <c r="L201" i="16"/>
  <c r="W500" i="1" l="1"/>
  <c r="X85" i="16"/>
  <c r="O98" i="1" s="1"/>
  <c r="P98" i="1" s="1"/>
  <c r="X94" i="16"/>
  <c r="O99" i="1" s="1"/>
  <c r="P99" i="1" s="1"/>
  <c r="X61" i="16"/>
  <c r="O93" i="1" s="1"/>
  <c r="P93" i="1" s="1"/>
  <c r="X52" i="16"/>
  <c r="O92" i="1" s="1"/>
  <c r="P92" i="1" s="1"/>
  <c r="U415" i="1"/>
  <c r="M239" i="16"/>
  <c r="M220" i="16" s="1"/>
  <c r="F1271" i="16"/>
  <c r="M87" i="1"/>
  <c r="F87" i="1"/>
  <c r="E87" i="1"/>
  <c r="M86" i="1"/>
  <c r="F86" i="1"/>
  <c r="E86" i="1"/>
  <c r="L34" i="16"/>
  <c r="J34" i="16"/>
  <c r="H34" i="16"/>
  <c r="H28" i="16" s="1"/>
  <c r="P28" i="16"/>
  <c r="L25" i="16"/>
  <c r="J25" i="16"/>
  <c r="H25" i="16"/>
  <c r="P19" i="16"/>
  <c r="U5" i="2"/>
  <c r="W5" i="2"/>
  <c r="Y5" i="2"/>
  <c r="U6" i="2"/>
  <c r="W6" i="2"/>
  <c r="Y6" i="2"/>
  <c r="U7" i="2"/>
  <c r="W7" i="2"/>
  <c r="Y7" i="2"/>
  <c r="U8" i="2"/>
  <c r="W8" i="2"/>
  <c r="Y8" i="2"/>
  <c r="U9" i="2"/>
  <c r="W9" i="2"/>
  <c r="Y9" i="2"/>
  <c r="U10" i="2"/>
  <c r="W10" i="2"/>
  <c r="Y10" i="2"/>
  <c r="U11" i="2"/>
  <c r="W11" i="2"/>
  <c r="Y11" i="2"/>
  <c r="U12" i="2"/>
  <c r="W12" i="2"/>
  <c r="Y12" i="2"/>
  <c r="U13" i="2"/>
  <c r="W13" i="2"/>
  <c r="Y13" i="2"/>
  <c r="U14" i="2"/>
  <c r="W14" i="2"/>
  <c r="Y14" i="2"/>
  <c r="U15" i="2"/>
  <c r="W15" i="2"/>
  <c r="Y15" i="2"/>
  <c r="U16" i="2"/>
  <c r="W16" i="2"/>
  <c r="Y16" i="2"/>
  <c r="U17" i="2"/>
  <c r="W17" i="2"/>
  <c r="Y17" i="2"/>
  <c r="U18" i="2"/>
  <c r="W18" i="2"/>
  <c r="Y18" i="2"/>
  <c r="U19" i="2"/>
  <c r="W19" i="2"/>
  <c r="Y19" i="2"/>
  <c r="U20" i="2"/>
  <c r="W20" i="2"/>
  <c r="Y20" i="2"/>
  <c r="U21" i="2"/>
  <c r="W21" i="2"/>
  <c r="Y21" i="2"/>
  <c r="U22" i="2"/>
  <c r="W22" i="2"/>
  <c r="Y22" i="2"/>
  <c r="U23" i="2"/>
  <c r="W23" i="2"/>
  <c r="Y23" i="2"/>
  <c r="U24" i="2"/>
  <c r="W24" i="2"/>
  <c r="Y24" i="2"/>
  <c r="U25" i="2"/>
  <c r="W25" i="2"/>
  <c r="Y25" i="2"/>
  <c r="U26" i="2"/>
  <c r="W26" i="2"/>
  <c r="Y26" i="2"/>
  <c r="U27" i="2"/>
  <c r="W27" i="2"/>
  <c r="Y27" i="2"/>
  <c r="U28" i="2"/>
  <c r="W28" i="2"/>
  <c r="Y28" i="2"/>
  <c r="U29" i="2"/>
  <c r="W29" i="2"/>
  <c r="Y29" i="2"/>
  <c r="U30" i="2"/>
  <c r="W30" i="2"/>
  <c r="Y30" i="2"/>
  <c r="U34" i="2"/>
  <c r="W34" i="2"/>
  <c r="Y34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M25" i="16" l="1"/>
  <c r="H19" i="16"/>
  <c r="J19" i="16"/>
  <c r="M34" i="16"/>
  <c r="J28" i="16"/>
  <c r="L28" i="16"/>
  <c r="L19" i="16"/>
  <c r="O34" i="16" l="1"/>
  <c r="O25" i="16"/>
  <c r="S34" i="16"/>
  <c r="O28" i="16"/>
  <c r="S25" i="16"/>
  <c r="O19" i="16"/>
  <c r="U34" i="16"/>
  <c r="U25" i="16"/>
  <c r="T25" i="16" l="1"/>
  <c r="V25" i="16" s="1"/>
  <c r="T34" i="16"/>
  <c r="V34" i="16" s="1"/>
  <c r="P287" i="1"/>
  <c r="P295" i="1" s="1"/>
  <c r="W25" i="16"/>
  <c r="X25" i="16" s="1"/>
  <c r="W34" i="16"/>
  <c r="X34" i="16" s="1"/>
  <c r="M380" i="1"/>
  <c r="F380" i="1"/>
  <c r="E380" i="1"/>
  <c r="A380" i="1"/>
  <c r="M379" i="1"/>
  <c r="E379" i="1"/>
  <c r="M378" i="1"/>
  <c r="F378" i="1"/>
  <c r="E378" i="1"/>
  <c r="L1254" i="16"/>
  <c r="J1254" i="16"/>
  <c r="H1254" i="16"/>
  <c r="H1247" i="16" s="1"/>
  <c r="P1247" i="16"/>
  <c r="L1247" i="16"/>
  <c r="L1244" i="16"/>
  <c r="J1244" i="16"/>
  <c r="H1244" i="16"/>
  <c r="H1237" i="16" s="1"/>
  <c r="P1237" i="16"/>
  <c r="J1237" i="16"/>
  <c r="P1227" i="16"/>
  <c r="A379" i="1"/>
  <c r="A378" i="1"/>
  <c r="P1269" i="16"/>
  <c r="H1271" i="16"/>
  <c r="J1271" i="16"/>
  <c r="L1271" i="16"/>
  <c r="H1272" i="16"/>
  <c r="J1272" i="16"/>
  <c r="L1272" i="16"/>
  <c r="A377" i="1" l="1"/>
  <c r="A381" i="1" s="1"/>
  <c r="A407" i="1"/>
  <c r="X28" i="16"/>
  <c r="O87" i="1" s="1"/>
  <c r="P87" i="1" s="1"/>
  <c r="X19" i="16"/>
  <c r="O86" i="1" s="1"/>
  <c r="P86" i="1" s="1"/>
  <c r="M1271" i="16"/>
  <c r="O1271" i="16" s="1"/>
  <c r="J1227" i="16"/>
  <c r="M1244" i="16"/>
  <c r="O1244" i="16" s="1"/>
  <c r="J1247" i="16"/>
  <c r="M1254" i="16"/>
  <c r="O1254" i="16" s="1"/>
  <c r="L1237" i="16"/>
  <c r="H1227" i="16"/>
  <c r="L1227" i="16"/>
  <c r="L1269" i="16"/>
  <c r="J1269" i="16"/>
  <c r="H1269" i="16"/>
  <c r="S1271" i="16" l="1"/>
  <c r="T1271" i="16"/>
  <c r="O1269" i="16"/>
  <c r="O1247" i="16"/>
  <c r="S1254" i="16"/>
  <c r="T1254" i="16" s="1"/>
  <c r="O1237" i="16"/>
  <c r="S1244" i="16"/>
  <c r="T1244" i="16" s="1"/>
  <c r="E1156" i="16"/>
  <c r="L1158" i="16"/>
  <c r="J1158" i="16"/>
  <c r="T1158" i="16" s="1"/>
  <c r="V1158" i="16" s="1"/>
  <c r="H1158" i="16"/>
  <c r="R1158" i="16" s="1"/>
  <c r="L1011" i="16"/>
  <c r="J1011" i="16"/>
  <c r="H1002" i="16"/>
  <c r="R1002" i="16" s="1"/>
  <c r="L999" i="16"/>
  <c r="H1003" i="16"/>
  <c r="R1003" i="16" s="1"/>
  <c r="J1003" i="16"/>
  <c r="T1003" i="16" s="1"/>
  <c r="V1003" i="16" s="1"/>
  <c r="L1003" i="16"/>
  <c r="E9" i="1"/>
  <c r="U1003" i="16" l="1"/>
  <c r="W1003" i="16" s="1"/>
  <c r="O1003" i="16"/>
  <c r="X1003" i="16" s="1"/>
  <c r="U1002" i="16"/>
  <c r="U1158" i="16"/>
  <c r="W1158" i="16" s="1"/>
  <c r="O1158" i="16"/>
  <c r="X1158" i="16" s="1"/>
  <c r="M1011" i="16"/>
  <c r="M1158" i="16"/>
  <c r="J999" i="16"/>
  <c r="L1002" i="16"/>
  <c r="L996" i="16" s="1"/>
  <c r="L982" i="16" s="1"/>
  <c r="H999" i="16"/>
  <c r="J1002" i="16"/>
  <c r="T1002" i="16" s="1"/>
  <c r="M92" i="16"/>
  <c r="M101" i="16"/>
  <c r="M68" i="16"/>
  <c r="M59" i="16"/>
  <c r="M1647" i="16"/>
  <c r="M1648" i="16"/>
  <c r="M1649" i="16"/>
  <c r="M1650" i="16"/>
  <c r="M1651" i="16"/>
  <c r="M1652" i="16"/>
  <c r="M1653" i="16"/>
  <c r="M1659" i="16"/>
  <c r="M1342" i="16"/>
  <c r="M1272" i="16"/>
  <c r="M1003" i="16"/>
  <c r="E1153" i="16"/>
  <c r="E1144" i="16"/>
  <c r="E1142" i="16"/>
  <c r="L1154" i="16"/>
  <c r="J1154" i="16"/>
  <c r="T1154" i="16" s="1"/>
  <c r="V1154" i="16" s="1"/>
  <c r="H1154" i="16"/>
  <c r="R1154" i="16" s="1"/>
  <c r="L1156" i="16"/>
  <c r="J1156" i="16"/>
  <c r="T1156" i="16" s="1"/>
  <c r="V1156" i="16" s="1"/>
  <c r="H1156" i="16"/>
  <c r="R1156" i="16" s="1"/>
  <c r="L1015" i="16"/>
  <c r="L1009" i="16"/>
  <c r="J1009" i="16"/>
  <c r="L1013" i="16"/>
  <c r="J1013" i="16"/>
  <c r="O1011" i="16" l="1"/>
  <c r="U1156" i="16"/>
  <c r="W1156" i="16" s="1"/>
  <c r="O1156" i="16"/>
  <c r="X1156" i="16" s="1"/>
  <c r="U1154" i="16"/>
  <c r="W1154" i="16" s="1"/>
  <c r="O1154" i="16"/>
  <c r="X1154" i="16" s="1"/>
  <c r="H1142" i="16"/>
  <c r="J1142" i="16"/>
  <c r="L1142" i="16"/>
  <c r="H1144" i="16"/>
  <c r="R1144" i="16" s="1"/>
  <c r="J1144" i="16"/>
  <c r="L1144" i="16"/>
  <c r="V1002" i="16"/>
  <c r="O1002" i="16"/>
  <c r="H996" i="16"/>
  <c r="R999" i="16"/>
  <c r="J996" i="16"/>
  <c r="T999" i="16"/>
  <c r="V999" i="16" s="1"/>
  <c r="W1002" i="16"/>
  <c r="M1013" i="16"/>
  <c r="M1009" i="16"/>
  <c r="M1156" i="16"/>
  <c r="M1154" i="16"/>
  <c r="M1000" i="16"/>
  <c r="M1002" i="16"/>
  <c r="M999" i="16"/>
  <c r="M996" i="16" s="1"/>
  <c r="U1210" i="16"/>
  <c r="U1254" i="16"/>
  <c r="U1244" i="16"/>
  <c r="U1271" i="16"/>
  <c r="J1015" i="16"/>
  <c r="M1015" i="16" s="1"/>
  <c r="J1153" i="16"/>
  <c r="H1153" i="16"/>
  <c r="L1151" i="16"/>
  <c r="E1155" i="16"/>
  <c r="L1155" i="16" s="1"/>
  <c r="N370" i="1"/>
  <c r="M1207" i="16"/>
  <c r="N92" i="1"/>
  <c r="U92" i="1" s="1"/>
  <c r="M52" i="16"/>
  <c r="N93" i="1"/>
  <c r="U93" i="1" s="1"/>
  <c r="M61" i="16"/>
  <c r="U99" i="1"/>
  <c r="M94" i="16"/>
  <c r="U98" i="1"/>
  <c r="M85" i="16"/>
  <c r="N418" i="1"/>
  <c r="U418" i="1" s="1"/>
  <c r="N86" i="1"/>
  <c r="U86" i="1" s="1"/>
  <c r="M19" i="16"/>
  <c r="N87" i="1"/>
  <c r="U87" i="1" s="1"/>
  <c r="M28" i="16"/>
  <c r="N378" i="1"/>
  <c r="U378" i="1" s="1"/>
  <c r="M1227" i="16"/>
  <c r="N379" i="1"/>
  <c r="U379" i="1" s="1"/>
  <c r="M1237" i="16"/>
  <c r="N380" i="1"/>
  <c r="U380" i="1" s="1"/>
  <c r="M1247" i="16"/>
  <c r="M1269" i="16"/>
  <c r="N387" i="1"/>
  <c r="U387" i="1" s="1"/>
  <c r="N374" i="1" l="1"/>
  <c r="N373" i="1"/>
  <c r="N372" i="1"/>
  <c r="U370" i="1"/>
  <c r="U374" i="1"/>
  <c r="U373" i="1"/>
  <c r="U372" i="1"/>
  <c r="U371" i="1"/>
  <c r="P347" i="1"/>
  <c r="U347" i="1"/>
  <c r="N264" i="1"/>
  <c r="U264" i="1" s="1"/>
  <c r="S1011" i="16"/>
  <c r="O1015" i="16"/>
  <c r="O1009" i="16"/>
  <c r="S1009" i="16" s="1"/>
  <c r="O1013" i="16"/>
  <c r="R1153" i="16"/>
  <c r="T1153" i="16"/>
  <c r="V1153" i="16" s="1"/>
  <c r="U999" i="16"/>
  <c r="W999" i="16" s="1"/>
  <c r="O999" i="16"/>
  <c r="X1002" i="16"/>
  <c r="M1144" i="16"/>
  <c r="T1144" i="16"/>
  <c r="V1144" i="16" s="1"/>
  <c r="U1144" i="16"/>
  <c r="W1144" i="16" s="1"/>
  <c r="O1144" i="16"/>
  <c r="U344" i="1"/>
  <c r="M1142" i="16"/>
  <c r="M1139" i="16" s="1"/>
  <c r="T1142" i="16"/>
  <c r="V1142" i="16" s="1"/>
  <c r="R1142" i="16"/>
  <c r="U335" i="1"/>
  <c r="P335" i="1"/>
  <c r="U1009" i="16"/>
  <c r="T1009" i="16"/>
  <c r="V1009" i="16" s="1"/>
  <c r="M1153" i="16"/>
  <c r="V1244" i="16"/>
  <c r="V1254" i="16"/>
  <c r="W1254" i="16" s="1"/>
  <c r="V1210" i="16"/>
  <c r="W1210" i="16" s="1"/>
  <c r="W1244" i="16"/>
  <c r="V1271" i="16"/>
  <c r="W1271" i="16" s="1"/>
  <c r="X1227" i="16"/>
  <c r="O378" i="1" s="1"/>
  <c r="P378" i="1" s="1"/>
  <c r="H1155" i="16"/>
  <c r="J1155" i="16"/>
  <c r="X1144" i="16" l="1"/>
  <c r="P302" i="1" s="1"/>
  <c r="U302" i="1"/>
  <c r="P346" i="1"/>
  <c r="U346" i="1"/>
  <c r="X1271" i="16"/>
  <c r="X1269" i="16" s="1"/>
  <c r="O387" i="1" s="1"/>
  <c r="P387" i="1" s="1"/>
  <c r="X1244" i="16"/>
  <c r="X1237" i="16" s="1"/>
  <c r="O379" i="1" s="1"/>
  <c r="P379" i="1" s="1"/>
  <c r="X1210" i="16"/>
  <c r="X1207" i="16" s="1"/>
  <c r="O370" i="1" s="1"/>
  <c r="X1254" i="16"/>
  <c r="X1247" i="16" s="1"/>
  <c r="O380" i="1" s="1"/>
  <c r="P380" i="1" s="1"/>
  <c r="N265" i="1"/>
  <c r="U265" i="1" s="1"/>
  <c r="S1013" i="16"/>
  <c r="N266" i="1"/>
  <c r="S1015" i="16"/>
  <c r="U1011" i="16"/>
  <c r="T1011" i="16"/>
  <c r="V1011" i="16" s="1"/>
  <c r="U266" i="1"/>
  <c r="N263" i="1"/>
  <c r="U263" i="1" s="1"/>
  <c r="T1155" i="16"/>
  <c r="V1155" i="16" s="1"/>
  <c r="R1155" i="16"/>
  <c r="U1142" i="16"/>
  <c r="W1142" i="16" s="1"/>
  <c r="O1142" i="16"/>
  <c r="U301" i="1" s="1"/>
  <c r="P344" i="1"/>
  <c r="X999" i="16"/>
  <c r="X996" i="16" s="1"/>
  <c r="O253" i="1" s="1"/>
  <c r="P253" i="1" s="1"/>
  <c r="P255" i="1" s="1"/>
  <c r="O996" i="16"/>
  <c r="U1153" i="16"/>
  <c r="W1153" i="16" s="1"/>
  <c r="O1153" i="16"/>
  <c r="U345" i="1"/>
  <c r="U353" i="1"/>
  <c r="M1155" i="16"/>
  <c r="W1009" i="16"/>
  <c r="X1009" i="16" s="1"/>
  <c r="L977" i="16"/>
  <c r="J977" i="16"/>
  <c r="T977" i="16" s="1"/>
  <c r="V977" i="16" s="1"/>
  <c r="H977" i="16"/>
  <c r="R977" i="16" s="1"/>
  <c r="L974" i="16"/>
  <c r="M974" i="16" s="1"/>
  <c r="L973" i="16"/>
  <c r="J973" i="16"/>
  <c r="H973" i="16"/>
  <c r="A253" i="1"/>
  <c r="A263" i="1"/>
  <c r="A264" i="1"/>
  <c r="A309" i="1"/>
  <c r="A324" i="1"/>
  <c r="A327" i="1"/>
  <c r="A350" i="1"/>
  <c r="A355" i="1"/>
  <c r="A369" i="1"/>
  <c r="A387" i="1"/>
  <c r="A386" i="1" s="1"/>
  <c r="A385" i="1" s="1"/>
  <c r="A574" i="1"/>
  <c r="A577" i="1"/>
  <c r="A580" i="1"/>
  <c r="A594" i="1"/>
  <c r="A593" i="1" s="1"/>
  <c r="A596" i="1"/>
  <c r="A595" i="1" s="1"/>
  <c r="A619" i="1"/>
  <c r="A623" i="1"/>
  <c r="A243" i="1"/>
  <c r="A244" i="1" s="1"/>
  <c r="F648" i="1"/>
  <c r="F649" i="1"/>
  <c r="F650" i="1"/>
  <c r="F651" i="1"/>
  <c r="F652" i="1"/>
  <c r="F653" i="1"/>
  <c r="M634" i="1"/>
  <c r="M603" i="1"/>
  <c r="M554" i="1"/>
  <c r="M358" i="1"/>
  <c r="F358" i="1"/>
  <c r="F425" i="1"/>
  <c r="F554" i="1"/>
  <c r="F603" i="1"/>
  <c r="F634" i="1"/>
  <c r="M409" i="1"/>
  <c r="M423" i="1"/>
  <c r="M500" i="1"/>
  <c r="M522" i="1"/>
  <c r="M535" i="1"/>
  <c r="M552" i="1"/>
  <c r="M585" i="1"/>
  <c r="M601" i="1"/>
  <c r="M632" i="1"/>
  <c r="M255" i="1"/>
  <c r="M282" i="1"/>
  <c r="M295" i="1"/>
  <c r="M317" i="1"/>
  <c r="M339" i="1"/>
  <c r="M356" i="1"/>
  <c r="M248" i="1"/>
  <c r="F229" i="1"/>
  <c r="M227" i="1"/>
  <c r="M146" i="1"/>
  <c r="M116" i="1"/>
  <c r="P370" i="1" l="1"/>
  <c r="O374" i="1"/>
  <c r="P374" i="1" s="1"/>
  <c r="O373" i="1"/>
  <c r="P373" i="1" s="1"/>
  <c r="O372" i="1"/>
  <c r="P372" i="1" s="1"/>
  <c r="W1011" i="16"/>
  <c r="X1011" i="16" s="1"/>
  <c r="O264" i="1" s="1"/>
  <c r="P264" i="1" s="1"/>
  <c r="U1015" i="16"/>
  <c r="T1015" i="16"/>
  <c r="V1015" i="16" s="1"/>
  <c r="U1013" i="16"/>
  <c r="T1013" i="16"/>
  <c r="V1013" i="16" s="1"/>
  <c r="R973" i="16"/>
  <c r="T973" i="16"/>
  <c r="V973" i="16" s="1"/>
  <c r="U977" i="16"/>
  <c r="W977" i="16" s="1"/>
  <c r="O977" i="16"/>
  <c r="X977" i="16" s="1"/>
  <c r="P345" i="1"/>
  <c r="X1153" i="16"/>
  <c r="X1142" i="16"/>
  <c r="O1139" i="16"/>
  <c r="N324" i="1" s="1"/>
  <c r="U1155" i="16"/>
  <c r="W1155" i="16" s="1"/>
  <c r="O1155" i="16"/>
  <c r="A624" i="1"/>
  <c r="A622" i="1"/>
  <c r="A621" i="1" s="1"/>
  <c r="A617" i="1"/>
  <c r="A620" i="1"/>
  <c r="A618" i="1"/>
  <c r="A581" i="1"/>
  <c r="A579" i="1" s="1"/>
  <c r="P350" i="1"/>
  <c r="U334" i="1"/>
  <c r="A578" i="1"/>
  <c r="A576" i="1" s="1"/>
  <c r="A575" i="1"/>
  <c r="A573" i="1" s="1"/>
  <c r="A348" i="1"/>
  <c r="A328" i="1"/>
  <c r="A326" i="1"/>
  <c r="A325" i="1"/>
  <c r="A323" i="1"/>
  <c r="A310" i="1"/>
  <c r="A308" i="1"/>
  <c r="A259" i="1"/>
  <c r="A252" i="1"/>
  <c r="A242" i="1"/>
  <c r="A376" i="1"/>
  <c r="A405" i="1" s="1"/>
  <c r="A368" i="1"/>
  <c r="O263" i="1"/>
  <c r="P263" i="1" s="1"/>
  <c r="M973" i="16"/>
  <c r="A538" i="1"/>
  <c r="L975" i="16"/>
  <c r="J975" i="16"/>
  <c r="H975" i="16"/>
  <c r="P409" i="1" l="1"/>
  <c r="P356" i="1"/>
  <c r="A408" i="1"/>
  <c r="A394" i="1"/>
  <c r="A393" i="1" s="1"/>
  <c r="X1139" i="16"/>
  <c r="O324" i="1" s="1"/>
  <c r="P301" i="1"/>
  <c r="W1013" i="16"/>
  <c r="X1013" i="16" s="1"/>
  <c r="O265" i="1" s="1"/>
  <c r="P265" i="1" s="1"/>
  <c r="W1015" i="16"/>
  <c r="X1015" i="16" s="1"/>
  <c r="O266" i="1" s="1"/>
  <c r="P266" i="1" s="1"/>
  <c r="R975" i="16"/>
  <c r="T975" i="16"/>
  <c r="V975" i="16" s="1"/>
  <c r="X1155" i="16"/>
  <c r="O1150" i="16"/>
  <c r="N327" i="1" s="1"/>
  <c r="X1150" i="16"/>
  <c r="O327" i="1" s="1"/>
  <c r="P327" i="1" s="1"/>
  <c r="U973" i="16"/>
  <c r="W973" i="16" s="1"/>
  <c r="O973" i="16"/>
  <c r="P334" i="1"/>
  <c r="P324" i="1"/>
  <c r="P339" i="1" s="1"/>
  <c r="P246" i="1"/>
  <c r="M975" i="16"/>
  <c r="L976" i="16"/>
  <c r="L968" i="16" s="1"/>
  <c r="J976" i="16"/>
  <c r="H976" i="16"/>
  <c r="F629" i="1"/>
  <c r="E629" i="1"/>
  <c r="M623" i="1"/>
  <c r="F623" i="1"/>
  <c r="F622" i="1" s="1"/>
  <c r="E623" i="1"/>
  <c r="M619" i="1"/>
  <c r="F619" i="1"/>
  <c r="F618" i="1" s="1"/>
  <c r="E619" i="1"/>
  <c r="M615" i="1"/>
  <c r="F615" i="1"/>
  <c r="F614" i="1" s="1"/>
  <c r="E615" i="1"/>
  <c r="L1932" i="16"/>
  <c r="J1932" i="16"/>
  <c r="H1932" i="16"/>
  <c r="L1931" i="16"/>
  <c r="J1931" i="16"/>
  <c r="H1931" i="16"/>
  <c r="E598" i="1"/>
  <c r="M596" i="1"/>
  <c r="F596" i="1"/>
  <c r="E596" i="1"/>
  <c r="M594" i="1"/>
  <c r="F594" i="1"/>
  <c r="E594" i="1"/>
  <c r="M580" i="1"/>
  <c r="F580" i="1"/>
  <c r="E580" i="1"/>
  <c r="M577" i="1"/>
  <c r="F577" i="1"/>
  <c r="E577" i="1"/>
  <c r="M574" i="1"/>
  <c r="F574" i="1"/>
  <c r="E574" i="1"/>
  <c r="F532" i="1"/>
  <c r="E532" i="1"/>
  <c r="M527" i="1"/>
  <c r="F527" i="1"/>
  <c r="E527" i="1"/>
  <c r="F516" i="1"/>
  <c r="E516" i="1"/>
  <c r="E484" i="1"/>
  <c r="F394" i="1"/>
  <c r="M387" i="1"/>
  <c r="E387" i="1"/>
  <c r="L1918" i="16"/>
  <c r="J1918" i="16"/>
  <c r="T1918" i="16" s="1"/>
  <c r="V1918" i="16" s="1"/>
  <c r="H1918" i="16"/>
  <c r="R1918" i="16" s="1"/>
  <c r="L1917" i="16"/>
  <c r="L1915" i="16" s="1"/>
  <c r="J1917" i="16"/>
  <c r="H1917" i="16"/>
  <c r="L1911" i="16"/>
  <c r="J1911" i="16"/>
  <c r="T1911" i="16" s="1"/>
  <c r="L1909" i="16"/>
  <c r="L1907" i="16" s="1"/>
  <c r="J1909" i="16"/>
  <c r="L1903" i="16"/>
  <c r="J1903" i="16"/>
  <c r="T1903" i="16" s="1"/>
  <c r="V1903" i="16" s="1"/>
  <c r="H1903" i="16"/>
  <c r="R1903" i="16" s="1"/>
  <c r="L1901" i="16"/>
  <c r="L1899" i="16" s="1"/>
  <c r="J1901" i="16"/>
  <c r="H1901" i="16"/>
  <c r="P1886" i="16"/>
  <c r="L1882" i="16"/>
  <c r="J1882" i="16"/>
  <c r="H1882" i="16"/>
  <c r="L1881" i="16"/>
  <c r="L1878" i="16" s="1"/>
  <c r="J1881" i="16"/>
  <c r="H1881" i="16"/>
  <c r="P1878" i="16"/>
  <c r="L1874" i="16"/>
  <c r="J1874" i="16"/>
  <c r="H1874" i="16"/>
  <c r="L1873" i="16"/>
  <c r="L1870" i="16" s="1"/>
  <c r="J1873" i="16"/>
  <c r="H1873" i="16"/>
  <c r="P1870" i="16"/>
  <c r="P1849" i="16"/>
  <c r="P1831" i="16"/>
  <c r="L1827" i="16"/>
  <c r="L1819" i="16" s="1"/>
  <c r="J1827" i="16"/>
  <c r="H1827" i="16"/>
  <c r="P1819" i="16"/>
  <c r="L1816" i="16"/>
  <c r="J1816" i="16"/>
  <c r="H1816" i="16"/>
  <c r="L1741" i="16"/>
  <c r="L1737" i="16" s="1"/>
  <c r="J1741" i="16"/>
  <c r="T1741" i="16" s="1"/>
  <c r="V1741" i="16" s="1"/>
  <c r="H1741" i="16"/>
  <c r="L1714" i="16"/>
  <c r="L1711" i="16" s="1"/>
  <c r="J1714" i="16"/>
  <c r="T1714" i="16" s="1"/>
  <c r="V1714" i="16" s="1"/>
  <c r="H1714" i="16"/>
  <c r="R1714" i="16" s="1"/>
  <c r="J1713" i="16"/>
  <c r="H1713" i="16"/>
  <c r="L1704" i="16"/>
  <c r="J1704" i="16"/>
  <c r="H1704" i="16"/>
  <c r="L1644" i="16"/>
  <c r="P1611" i="16"/>
  <c r="J1611" i="16"/>
  <c r="H1611" i="16"/>
  <c r="F349" i="1"/>
  <c r="E349" i="1"/>
  <c r="M327" i="1"/>
  <c r="F327" i="1"/>
  <c r="F326" i="1" s="1"/>
  <c r="M324" i="1"/>
  <c r="F324" i="1"/>
  <c r="F323" i="1" s="1"/>
  <c r="E324" i="1"/>
  <c r="M309" i="1"/>
  <c r="E309" i="1"/>
  <c r="P1257" i="16"/>
  <c r="L1257" i="16"/>
  <c r="J1257" i="16"/>
  <c r="H1257" i="16"/>
  <c r="P1192" i="16"/>
  <c r="P1161" i="16"/>
  <c r="L1150" i="16"/>
  <c r="J1150" i="16"/>
  <c r="H1150" i="16"/>
  <c r="L1149" i="16"/>
  <c r="L1139" i="16" s="1"/>
  <c r="J1149" i="16"/>
  <c r="J1139" i="16" s="1"/>
  <c r="H1149" i="16"/>
  <c r="H1139" i="16" s="1"/>
  <c r="L1134" i="16"/>
  <c r="J1134" i="16"/>
  <c r="H1134" i="16"/>
  <c r="P1126" i="16"/>
  <c r="M253" i="1"/>
  <c r="F253" i="1"/>
  <c r="F243" i="1"/>
  <c r="F242" i="1" s="1"/>
  <c r="P282" i="1" l="1"/>
  <c r="P425" i="1"/>
  <c r="R1134" i="16"/>
  <c r="U1134" i="16" s="1"/>
  <c r="T1134" i="16"/>
  <c r="V1134" i="16" s="1"/>
  <c r="R1901" i="16"/>
  <c r="H1899" i="16"/>
  <c r="T1901" i="16"/>
  <c r="V1901" i="16" s="1"/>
  <c r="J1899" i="16"/>
  <c r="U1903" i="16"/>
  <c r="W1903" i="16" s="1"/>
  <c r="O1903" i="16"/>
  <c r="X1903" i="16" s="1"/>
  <c r="T1909" i="16"/>
  <c r="J1907" i="16"/>
  <c r="V1911" i="16"/>
  <c r="W1911" i="16" s="1"/>
  <c r="O1911" i="16"/>
  <c r="X1911" i="16" s="1"/>
  <c r="R1917" i="16"/>
  <c r="H1915" i="16"/>
  <c r="T1917" i="16"/>
  <c r="V1917" i="16" s="1"/>
  <c r="J1915" i="16"/>
  <c r="U1918" i="16"/>
  <c r="W1918" i="16" s="1"/>
  <c r="O1918" i="16"/>
  <c r="X1918" i="16" s="1"/>
  <c r="R1741" i="16"/>
  <c r="H1737" i="16"/>
  <c r="J1737" i="16"/>
  <c r="H1644" i="16"/>
  <c r="J1644" i="16"/>
  <c r="R1704" i="16"/>
  <c r="T1704" i="16"/>
  <c r="V1704" i="16" s="1"/>
  <c r="R1713" i="16"/>
  <c r="H1711" i="16"/>
  <c r="T1713" i="16"/>
  <c r="V1713" i="16" s="1"/>
  <c r="J1711" i="16"/>
  <c r="U1714" i="16"/>
  <c r="W1714" i="16" s="1"/>
  <c r="O1714" i="16"/>
  <c r="X1714" i="16" s="1"/>
  <c r="R976" i="16"/>
  <c r="H968" i="16"/>
  <c r="T976" i="16"/>
  <c r="V976" i="16" s="1"/>
  <c r="J968" i="16"/>
  <c r="X973" i="16"/>
  <c r="U975" i="16"/>
  <c r="W975" i="16" s="1"/>
  <c r="O975" i="16"/>
  <c r="M1149" i="16"/>
  <c r="M976" i="16"/>
  <c r="H1870" i="16"/>
  <c r="J1819" i="16"/>
  <c r="J1870" i="16"/>
  <c r="H1819" i="16"/>
  <c r="J1878" i="16"/>
  <c r="H1878" i="16"/>
  <c r="H1849" i="16"/>
  <c r="J1849" i="16"/>
  <c r="H1192" i="16"/>
  <c r="F138" i="1"/>
  <c r="E138" i="1"/>
  <c r="L251" i="16"/>
  <c r="H251" i="16"/>
  <c r="R251" i="16" s="1"/>
  <c r="L249" i="16"/>
  <c r="H249" i="16"/>
  <c r="R249" i="16" s="1"/>
  <c r="L247" i="16"/>
  <c r="H247" i="16"/>
  <c r="R247" i="16" s="1"/>
  <c r="V247" i="16" s="1"/>
  <c r="L245" i="16"/>
  <c r="H245" i="16"/>
  <c r="R245" i="16" s="1"/>
  <c r="L243" i="16"/>
  <c r="H243" i="16"/>
  <c r="R243" i="16" s="1"/>
  <c r="P241" i="16"/>
  <c r="L132" i="16"/>
  <c r="J132" i="16"/>
  <c r="H132" i="16"/>
  <c r="L128" i="16"/>
  <c r="M128" i="16" s="1"/>
  <c r="L126" i="16"/>
  <c r="J126" i="16"/>
  <c r="H126" i="16"/>
  <c r="J124" i="16"/>
  <c r="H124" i="16"/>
  <c r="L124" i="16"/>
  <c r="E102" i="1"/>
  <c r="P114" i="16"/>
  <c r="E124" i="1"/>
  <c r="F124" i="1"/>
  <c r="M124" i="1"/>
  <c r="E127" i="1"/>
  <c r="F127" i="1"/>
  <c r="M127" i="1"/>
  <c r="E130" i="1"/>
  <c r="F130" i="1"/>
  <c r="M130" i="1"/>
  <c r="E133" i="1"/>
  <c r="F133" i="1"/>
  <c r="M133" i="1"/>
  <c r="E136" i="1"/>
  <c r="F136" i="1"/>
  <c r="M136" i="1"/>
  <c r="I646" i="1"/>
  <c r="W1134" i="16" l="1"/>
  <c r="O128" i="16"/>
  <c r="U1917" i="16"/>
  <c r="W1917" i="16" s="1"/>
  <c r="O1917" i="16"/>
  <c r="V1909" i="16"/>
  <c r="W1909" i="16" s="1"/>
  <c r="O1909" i="16"/>
  <c r="O1907" i="16" s="1"/>
  <c r="U1901" i="16"/>
  <c r="W1901" i="16" s="1"/>
  <c r="O1901" i="16"/>
  <c r="U1741" i="16"/>
  <c r="W1741" i="16" s="1"/>
  <c r="O1741" i="16"/>
  <c r="U1713" i="16"/>
  <c r="W1713" i="16" s="1"/>
  <c r="O1713" i="16"/>
  <c r="U1704" i="16"/>
  <c r="W1704" i="16" s="1"/>
  <c r="O1704" i="16"/>
  <c r="O1644" i="16"/>
  <c r="X975" i="16"/>
  <c r="U976" i="16"/>
  <c r="W976" i="16" s="1"/>
  <c r="O976" i="16"/>
  <c r="U243" i="16"/>
  <c r="W243" i="16" s="1"/>
  <c r="O243" i="16"/>
  <c r="U245" i="16"/>
  <c r="W245" i="16" s="1"/>
  <c r="O245" i="16"/>
  <c r="W247" i="16"/>
  <c r="O247" i="16"/>
  <c r="U249" i="16"/>
  <c r="W249" i="16" s="1"/>
  <c r="O249" i="16"/>
  <c r="U251" i="16"/>
  <c r="W251" i="16" s="1"/>
  <c r="O251" i="16"/>
  <c r="P309" i="1"/>
  <c r="P317" i="1" s="1"/>
  <c r="M124" i="16"/>
  <c r="M126" i="16"/>
  <c r="S128" i="16" l="1"/>
  <c r="T128" i="16"/>
  <c r="N109" i="1"/>
  <c r="O126" i="16"/>
  <c r="O124" i="16"/>
  <c r="X251" i="16"/>
  <c r="N143" i="1"/>
  <c r="X249" i="16"/>
  <c r="N142" i="1"/>
  <c r="X247" i="16"/>
  <c r="N141" i="1"/>
  <c r="X245" i="16"/>
  <c r="N140" i="1"/>
  <c r="X243" i="16"/>
  <c r="N139" i="1"/>
  <c r="X1901" i="16"/>
  <c r="X1899" i="16" s="1"/>
  <c r="O1899" i="16"/>
  <c r="X1909" i="16"/>
  <c r="X1907" i="16" s="1"/>
  <c r="X1917" i="16"/>
  <c r="X1915" i="16" s="1"/>
  <c r="O1915" i="16"/>
  <c r="X1741" i="16"/>
  <c r="X1737" i="16" s="1"/>
  <c r="O1737" i="16"/>
  <c r="N540" i="1" s="1"/>
  <c r="X1644" i="16"/>
  <c r="O505" i="1" s="1"/>
  <c r="P505" i="1" s="1"/>
  <c r="P522" i="1" s="1"/>
  <c r="X1704" i="16"/>
  <c r="X1713" i="16"/>
  <c r="X1711" i="16" s="1"/>
  <c r="O1711" i="16"/>
  <c r="X976" i="16"/>
  <c r="X968" i="16" s="1"/>
  <c r="O968" i="16"/>
  <c r="N243" i="1" s="1"/>
  <c r="A155" i="1"/>
  <c r="A156" i="1"/>
  <c r="A154" i="1"/>
  <c r="A153" i="1" s="1"/>
  <c r="A157" i="1" s="1"/>
  <c r="S124" i="16" l="1"/>
  <c r="T124" i="16"/>
  <c r="S126" i="16"/>
  <c r="T126" i="16"/>
  <c r="N107" i="1"/>
  <c r="N108" i="1"/>
  <c r="A91" i="1"/>
  <c r="A94" i="1"/>
  <c r="A97" i="1"/>
  <c r="A100" i="1"/>
  <c r="A130" i="1"/>
  <c r="L179" i="16"/>
  <c r="L147" i="16"/>
  <c r="J147" i="16"/>
  <c r="H147" i="16"/>
  <c r="L146" i="16"/>
  <c r="J146" i="16"/>
  <c r="H146" i="16"/>
  <c r="L112" i="16"/>
  <c r="J112" i="16"/>
  <c r="H112" i="16"/>
  <c r="L111" i="16"/>
  <c r="L109" i="16" s="1"/>
  <c r="J111" i="16"/>
  <c r="J109" i="16" s="1"/>
  <c r="H111" i="16"/>
  <c r="H109" i="16" s="1"/>
  <c r="L83" i="16"/>
  <c r="J83" i="16"/>
  <c r="H83" i="16"/>
  <c r="L82" i="16"/>
  <c r="L76" i="16" s="1"/>
  <c r="J82" i="16"/>
  <c r="J76" i="16" s="1"/>
  <c r="H82" i="16"/>
  <c r="H76" i="16" s="1"/>
  <c r="D82" i="16"/>
  <c r="P76" i="16"/>
  <c r="H179" i="16" l="1"/>
  <c r="J179" i="16"/>
  <c r="R146" i="16"/>
  <c r="T146" i="16"/>
  <c r="V146" i="16" s="1"/>
  <c r="R147" i="16"/>
  <c r="T147" i="16"/>
  <c r="V147" i="16" s="1"/>
  <c r="A131" i="1"/>
  <c r="A129" i="1"/>
  <c r="A96" i="1"/>
  <c r="A90" i="1"/>
  <c r="M146" i="16"/>
  <c r="M147" i="16"/>
  <c r="M179" i="16"/>
  <c r="A89" i="1"/>
  <c r="A95" i="1"/>
  <c r="U147" i="16" l="1"/>
  <c r="O147" i="16"/>
  <c r="U146" i="16"/>
  <c r="O146" i="16"/>
  <c r="W147" i="16"/>
  <c r="W146" i="16"/>
  <c r="X179" i="16" l="1"/>
  <c r="O179" i="16"/>
  <c r="X146" i="16"/>
  <c r="X147" i="16"/>
  <c r="I5" i="2" l="1"/>
  <c r="AZ31" i="2"/>
  <c r="BL31" i="2" l="1"/>
  <c r="BK31" i="2"/>
  <c r="BJ31" i="2"/>
  <c r="BI31" i="2"/>
  <c r="BH31" i="2"/>
  <c r="BG31" i="2"/>
  <c r="BF31" i="2"/>
  <c r="BE31" i="2"/>
  <c r="BC31" i="2"/>
  <c r="BB31" i="2"/>
  <c r="AY31" i="2"/>
  <c r="AX31" i="2"/>
  <c r="AW31" i="2"/>
  <c r="AV31" i="2"/>
  <c r="AU31" i="2"/>
  <c r="AT31" i="2"/>
  <c r="AS31" i="2"/>
  <c r="AQ31" i="2"/>
  <c r="AP31" i="2"/>
  <c r="AO31" i="2"/>
  <c r="AN31" i="2"/>
  <c r="AM31" i="2"/>
  <c r="AL31" i="2"/>
  <c r="AK31" i="2"/>
  <c r="AJ31" i="2"/>
  <c r="BL30" i="2"/>
  <c r="BK30" i="2"/>
  <c r="BJ30" i="2"/>
  <c r="BI30" i="2"/>
  <c r="BH30" i="2"/>
  <c r="BG30" i="2"/>
  <c r="BF30" i="2"/>
  <c r="BE30" i="2"/>
  <c r="BC30" i="2"/>
  <c r="AY30" i="2"/>
  <c r="AX30" i="2"/>
  <c r="AW30" i="2"/>
  <c r="AV30" i="2"/>
  <c r="AV33" i="2" s="1"/>
  <c r="AU30" i="2"/>
  <c r="AQ30" i="2"/>
  <c r="AP30" i="2"/>
  <c r="AO30" i="2"/>
  <c r="AN30" i="2"/>
  <c r="AM30" i="2"/>
  <c r="AL30" i="2"/>
  <c r="AK30" i="2"/>
  <c r="AJ30" i="2"/>
  <c r="AI29" i="2"/>
  <c r="AH29" i="2"/>
  <c r="AI28" i="2"/>
  <c r="AH28" i="2"/>
  <c r="AI27" i="2"/>
  <c r="AH27" i="2"/>
  <c r="AI26" i="2"/>
  <c r="AH26" i="2"/>
  <c r="AI25" i="2"/>
  <c r="AH25" i="2"/>
  <c r="AI24" i="2"/>
  <c r="AH24" i="2"/>
  <c r="AI23" i="2"/>
  <c r="AH23" i="2"/>
  <c r="AI22" i="2"/>
  <c r="AH22" i="2"/>
  <c r="AI21" i="2"/>
  <c r="AH21" i="2"/>
  <c r="AI20" i="2"/>
  <c r="AH20" i="2"/>
  <c r="AI19" i="2"/>
  <c r="AH19" i="2"/>
  <c r="AI18" i="2"/>
  <c r="AH18" i="2"/>
  <c r="AI17" i="2"/>
  <c r="AH17" i="2"/>
  <c r="AI16" i="2"/>
  <c r="AH16" i="2"/>
  <c r="AI15" i="2"/>
  <c r="AH15" i="2"/>
  <c r="AI14" i="2"/>
  <c r="AH14" i="2"/>
  <c r="AI13" i="2"/>
  <c r="AH13" i="2"/>
  <c r="AI12" i="2"/>
  <c r="AH12" i="2"/>
  <c r="AI11" i="2"/>
  <c r="AH11" i="2"/>
  <c r="AI10" i="2"/>
  <c r="AH10" i="2"/>
  <c r="AI9" i="2"/>
  <c r="AH9" i="2"/>
  <c r="AI8" i="2"/>
  <c r="AH8" i="2"/>
  <c r="AI7" i="2"/>
  <c r="AH7" i="2"/>
  <c r="BB7" i="2" l="1"/>
  <c r="AT7" i="2"/>
  <c r="AT8" i="2"/>
  <c r="BB8" i="2"/>
  <c r="BB9" i="2"/>
  <c r="AT9" i="2"/>
  <c r="AT10" i="2"/>
  <c r="BB10" i="2"/>
  <c r="BB11" i="2"/>
  <c r="AT11" i="2"/>
  <c r="AT12" i="2"/>
  <c r="BB12" i="2"/>
  <c r="BB13" i="2"/>
  <c r="AT13" i="2"/>
  <c r="AT14" i="2"/>
  <c r="BB14" i="2"/>
  <c r="BB15" i="2"/>
  <c r="AT15" i="2"/>
  <c r="AT16" i="2"/>
  <c r="BB16" i="2"/>
  <c r="BB17" i="2"/>
  <c r="AT17" i="2"/>
  <c r="AT18" i="2"/>
  <c r="BB18" i="2"/>
  <c r="BB19" i="2"/>
  <c r="AT19" i="2"/>
  <c r="AT20" i="2"/>
  <c r="BB20" i="2"/>
  <c r="BB21" i="2"/>
  <c r="AT21" i="2"/>
  <c r="AT22" i="2"/>
  <c r="BB22" i="2"/>
  <c r="BB23" i="2"/>
  <c r="AT23" i="2"/>
  <c r="AT24" i="2"/>
  <c r="BB24" i="2"/>
  <c r="BB25" i="2"/>
  <c r="AT25" i="2"/>
  <c r="AT26" i="2"/>
  <c r="BB26" i="2"/>
  <c r="BB27" i="2"/>
  <c r="AT27" i="2"/>
  <c r="AT28" i="2"/>
  <c r="BB28" i="2"/>
  <c r="BB29" i="2"/>
  <c r="AT29" i="2"/>
  <c r="BB30" i="2"/>
  <c r="G15" i="1" l="1"/>
  <c r="A15" i="1" s="1"/>
  <c r="A23" i="1" l="1"/>
  <c r="A22" i="1"/>
  <c r="L209" i="16" l="1"/>
  <c r="J209" i="16"/>
  <c r="T209" i="16" s="1"/>
  <c r="V209" i="16" s="1"/>
  <c r="H209" i="16"/>
  <c r="R209" i="16" s="1"/>
  <c r="L208" i="16"/>
  <c r="J208" i="16"/>
  <c r="T208" i="16" s="1"/>
  <c r="V208" i="16" s="1"/>
  <c r="H208" i="16"/>
  <c r="R208" i="16" s="1"/>
  <c r="L207" i="16"/>
  <c r="J207" i="16"/>
  <c r="T207" i="16" s="1"/>
  <c r="V207" i="16" s="1"/>
  <c r="H207" i="16"/>
  <c r="R207" i="16" s="1"/>
  <c r="L206" i="16"/>
  <c r="J206" i="16"/>
  <c r="T206" i="16" s="1"/>
  <c r="V206" i="16" s="1"/>
  <c r="H206" i="16"/>
  <c r="R206" i="16" s="1"/>
  <c r="L205" i="16"/>
  <c r="J205" i="16"/>
  <c r="T205" i="16" s="1"/>
  <c r="V205" i="16" s="1"/>
  <c r="H205" i="16"/>
  <c r="R205" i="16" s="1"/>
  <c r="L204" i="16"/>
  <c r="J204" i="16"/>
  <c r="T204" i="16" s="1"/>
  <c r="V204" i="16" s="1"/>
  <c r="H204" i="16"/>
  <c r="R204" i="16" s="1"/>
  <c r="L203" i="16"/>
  <c r="L202" i="16"/>
  <c r="J202" i="16"/>
  <c r="T202" i="16" s="1"/>
  <c r="V202" i="16" s="1"/>
  <c r="H202" i="16"/>
  <c r="R202" i="16" s="1"/>
  <c r="J201" i="16"/>
  <c r="T201" i="16" s="1"/>
  <c r="V201" i="16" s="1"/>
  <c r="H201" i="16"/>
  <c r="R201" i="16" s="1"/>
  <c r="J200" i="16"/>
  <c r="H200" i="16"/>
  <c r="L144" i="16"/>
  <c r="L145" i="16"/>
  <c r="L151" i="16"/>
  <c r="L150" i="16"/>
  <c r="J150" i="16"/>
  <c r="H150" i="16"/>
  <c r="L149" i="16"/>
  <c r="J149" i="16"/>
  <c r="H149" i="16"/>
  <c r="L148" i="16"/>
  <c r="J16" i="16"/>
  <c r="D49" i="16"/>
  <c r="P4" i="16"/>
  <c r="M85" i="1"/>
  <c r="M91" i="1"/>
  <c r="F85" i="1"/>
  <c r="F91" i="1"/>
  <c r="E85" i="1"/>
  <c r="E91" i="1"/>
  <c r="P160" i="16"/>
  <c r="P141" i="16"/>
  <c r="L964" i="16"/>
  <c r="J964" i="16"/>
  <c r="T964" i="16" s="1"/>
  <c r="H964" i="16"/>
  <c r="R964" i="16" s="1"/>
  <c r="V964" i="16" s="1"/>
  <c r="P946" i="16"/>
  <c r="A137" i="1"/>
  <c r="A136" i="1"/>
  <c r="A135" i="1" s="1"/>
  <c r="A133" i="1"/>
  <c r="A127" i="1"/>
  <c r="A124" i="1"/>
  <c r="L16" i="16"/>
  <c r="H16" i="16"/>
  <c r="P10" i="16"/>
  <c r="L49" i="16"/>
  <c r="J49" i="16"/>
  <c r="H49" i="16"/>
  <c r="P43" i="16"/>
  <c r="M16" i="16" l="1"/>
  <c r="W964" i="16"/>
  <c r="O964" i="16"/>
  <c r="U201" i="16"/>
  <c r="W201" i="16" s="1"/>
  <c r="O201" i="16"/>
  <c r="U202" i="16"/>
  <c r="W202" i="16" s="1"/>
  <c r="O202" i="16"/>
  <c r="X202" i="16" s="1"/>
  <c r="L198" i="16"/>
  <c r="U204" i="16"/>
  <c r="W204" i="16" s="1"/>
  <c r="O204" i="16"/>
  <c r="X204" i="16" s="1"/>
  <c r="U205" i="16"/>
  <c r="W205" i="16" s="1"/>
  <c r="O205" i="16"/>
  <c r="X205" i="16" s="1"/>
  <c r="U206" i="16"/>
  <c r="W206" i="16" s="1"/>
  <c r="O206" i="16"/>
  <c r="X206" i="16" s="1"/>
  <c r="U207" i="16"/>
  <c r="W207" i="16" s="1"/>
  <c r="O207" i="16"/>
  <c r="X207" i="16" s="1"/>
  <c r="U208" i="16"/>
  <c r="W208" i="16" s="1"/>
  <c r="O208" i="16"/>
  <c r="X208" i="16" s="1"/>
  <c r="U209" i="16"/>
  <c r="W209" i="16" s="1"/>
  <c r="O209" i="16"/>
  <c r="X209" i="16" s="1"/>
  <c r="R149" i="16"/>
  <c r="T149" i="16"/>
  <c r="V149" i="16" s="1"/>
  <c r="R150" i="16"/>
  <c r="T150" i="16"/>
  <c r="V150" i="16" s="1"/>
  <c r="A134" i="1"/>
  <c r="A132" i="1"/>
  <c r="A128" i="1"/>
  <c r="A126" i="1"/>
  <c r="A125" i="1"/>
  <c r="A123" i="1"/>
  <c r="M149" i="16"/>
  <c r="M150" i="16"/>
  <c r="M200" i="16"/>
  <c r="M201" i="16"/>
  <c r="M204" i="16"/>
  <c r="M205" i="16"/>
  <c r="M206" i="16"/>
  <c r="M207" i="16"/>
  <c r="M208" i="16"/>
  <c r="M209" i="16"/>
  <c r="M49" i="16"/>
  <c r="O16" i="16"/>
  <c r="H203" i="16"/>
  <c r="J203" i="16"/>
  <c r="H145" i="16"/>
  <c r="J145" i="16"/>
  <c r="T145" i="16" s="1"/>
  <c r="H144" i="16"/>
  <c r="R144" i="16" s="1"/>
  <c r="T144" i="16"/>
  <c r="H151" i="16"/>
  <c r="J151" i="16"/>
  <c r="T151" i="16" s="1"/>
  <c r="H148" i="16"/>
  <c r="J148" i="16"/>
  <c r="T148" i="16" s="1"/>
  <c r="H43" i="16"/>
  <c r="J43" i="16"/>
  <c r="L10" i="16"/>
  <c r="L43" i="16"/>
  <c r="H10" i="16"/>
  <c r="J10" i="16"/>
  <c r="O144" i="16" l="1"/>
  <c r="O49" i="16"/>
  <c r="S16" i="16"/>
  <c r="T16" i="16" s="1"/>
  <c r="O10" i="16"/>
  <c r="S49" i="16"/>
  <c r="O43" i="16"/>
  <c r="X964" i="16"/>
  <c r="N225" i="1"/>
  <c r="T203" i="16"/>
  <c r="V203" i="16" s="1"/>
  <c r="J198" i="16"/>
  <c r="R203" i="16"/>
  <c r="H198" i="16"/>
  <c r="X201" i="16"/>
  <c r="U144" i="16"/>
  <c r="U150" i="16"/>
  <c r="O150" i="16"/>
  <c r="U149" i="16"/>
  <c r="O149" i="16"/>
  <c r="R148" i="16"/>
  <c r="R151" i="16"/>
  <c r="W150" i="16"/>
  <c r="W149" i="16"/>
  <c r="R145" i="16"/>
  <c r="M148" i="16"/>
  <c r="V148" i="16"/>
  <c r="M151" i="16"/>
  <c r="V151" i="16"/>
  <c r="M144" i="16"/>
  <c r="V144" i="16"/>
  <c r="W144" i="16"/>
  <c r="M145" i="16"/>
  <c r="V145" i="16"/>
  <c r="M203" i="16"/>
  <c r="U49" i="16"/>
  <c r="H220" i="16"/>
  <c r="J220" i="16"/>
  <c r="H141" i="16"/>
  <c r="J141" i="16"/>
  <c r="T49" i="16" l="1"/>
  <c r="V49" i="16" s="1"/>
  <c r="U203" i="16"/>
  <c r="W203" i="16" s="1"/>
  <c r="O203" i="16"/>
  <c r="M141" i="16"/>
  <c r="U145" i="16"/>
  <c r="W145" i="16" s="1"/>
  <c r="O145" i="16"/>
  <c r="X145" i="16" s="1"/>
  <c r="U151" i="16"/>
  <c r="W151" i="16" s="1"/>
  <c r="O151" i="16"/>
  <c r="X151" i="16" s="1"/>
  <c r="U148" i="16"/>
  <c r="W148" i="16" s="1"/>
  <c r="O148" i="16"/>
  <c r="X148" i="16" s="1"/>
  <c r="X149" i="16"/>
  <c r="X150" i="16"/>
  <c r="X144" i="16"/>
  <c r="O141" i="16"/>
  <c r="U16" i="16"/>
  <c r="V16" i="16"/>
  <c r="X141" i="16"/>
  <c r="W49" i="16"/>
  <c r="X49" i="16" s="1"/>
  <c r="W16" i="16"/>
  <c r="X16" i="16" l="1"/>
  <c r="X10" i="16" s="1"/>
  <c r="O85" i="1" s="1"/>
  <c r="P85" i="1" s="1"/>
  <c r="X43" i="16"/>
  <c r="O91" i="1" s="1"/>
  <c r="P91" i="1" s="1"/>
  <c r="X203" i="16"/>
  <c r="X198" i="16" s="1"/>
  <c r="O198" i="16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S34" i="2"/>
  <c r="Q34" i="2"/>
  <c r="O34" i="2"/>
  <c r="G34" i="2"/>
  <c r="E34" i="2"/>
  <c r="C34" i="2"/>
  <c r="I30" i="2"/>
  <c r="K30" i="2" s="1"/>
  <c r="I29" i="2"/>
  <c r="K29" i="2" s="1"/>
  <c r="I28" i="2"/>
  <c r="K28" i="2" s="1"/>
  <c r="I27" i="2"/>
  <c r="K27" i="2" s="1"/>
  <c r="I26" i="2"/>
  <c r="K26" i="2" s="1"/>
  <c r="I25" i="2"/>
  <c r="K25" i="2" s="1"/>
  <c r="I24" i="2"/>
  <c r="K24" i="2" s="1"/>
  <c r="I23" i="2"/>
  <c r="K23" i="2" s="1"/>
  <c r="I22" i="2"/>
  <c r="K22" i="2" s="1"/>
  <c r="I21" i="2"/>
  <c r="K21" i="2" s="1"/>
  <c r="I20" i="2"/>
  <c r="K20" i="2" s="1"/>
  <c r="I19" i="2"/>
  <c r="K19" i="2" s="1"/>
  <c r="I18" i="2"/>
  <c r="K18" i="2" s="1"/>
  <c r="I17" i="2"/>
  <c r="K17" i="2" s="1"/>
  <c r="I16" i="2"/>
  <c r="K16" i="2" s="1"/>
  <c r="I15" i="2"/>
  <c r="K15" i="2" s="1"/>
  <c r="I14" i="2"/>
  <c r="K14" i="2" s="1"/>
  <c r="I13" i="2"/>
  <c r="K13" i="2" s="1"/>
  <c r="I12" i="2"/>
  <c r="K12" i="2" s="1"/>
  <c r="I11" i="2"/>
  <c r="K11" i="2" s="1"/>
  <c r="I10" i="2"/>
  <c r="K10" i="2" s="1"/>
  <c r="I9" i="2"/>
  <c r="K9" i="2" s="1"/>
  <c r="I8" i="2"/>
  <c r="I7" i="2"/>
  <c r="K7" i="2" s="1"/>
  <c r="I6" i="2"/>
  <c r="K6" i="2" s="1"/>
  <c r="K5" i="2"/>
  <c r="O144" i="2"/>
  <c r="Q144" i="2" s="1"/>
  <c r="O143" i="2"/>
  <c r="Q143" i="2" s="1"/>
  <c r="O142" i="2"/>
  <c r="Q142" i="2" s="1"/>
  <c r="O141" i="2"/>
  <c r="Q141" i="2" s="1"/>
  <c r="O140" i="2"/>
  <c r="Q140" i="2" s="1"/>
  <c r="O139" i="2"/>
  <c r="Q139" i="2" s="1"/>
  <c r="O109" i="2"/>
  <c r="O110" i="2"/>
  <c r="Q110" i="2" s="1"/>
  <c r="O103" i="2"/>
  <c r="Q103" i="2" s="1"/>
  <c r="O104" i="2"/>
  <c r="Q104" i="2" s="1"/>
  <c r="O108" i="2"/>
  <c r="Q108" i="2" s="1"/>
  <c r="O107" i="2"/>
  <c r="Q107" i="2" s="1"/>
  <c r="O106" i="2"/>
  <c r="Q106" i="2" s="1"/>
  <c r="O105" i="2"/>
  <c r="Q105" i="2" s="1"/>
  <c r="O135" i="2"/>
  <c r="Q135" i="2" s="1"/>
  <c r="O134" i="2"/>
  <c r="Q134" i="2" s="1"/>
  <c r="O133" i="2"/>
  <c r="Q133" i="2" s="1"/>
  <c r="O132" i="2"/>
  <c r="Q132" i="2" s="1"/>
  <c r="O131" i="2"/>
  <c r="Q131" i="2" s="1"/>
  <c r="O130" i="2"/>
  <c r="Q130" i="2" s="1"/>
  <c r="O129" i="2"/>
  <c r="Q129" i="2" s="1"/>
  <c r="O128" i="2"/>
  <c r="Q128" i="2" s="1"/>
  <c r="Q95" i="2"/>
  <c r="Q99" i="2"/>
  <c r="O99" i="2"/>
  <c r="Q98" i="2"/>
  <c r="O98" i="2"/>
  <c r="Q97" i="2"/>
  <c r="O97" i="2"/>
  <c r="Q100" i="2"/>
  <c r="O100" i="2"/>
  <c r="O95" i="2"/>
  <c r="O138" i="2"/>
  <c r="O119" i="2"/>
  <c r="Q119" i="2" s="1"/>
  <c r="O118" i="2"/>
  <c r="Q118" i="2" s="1"/>
  <c r="O117" i="2"/>
  <c r="Q117" i="2" s="1"/>
  <c r="O116" i="2"/>
  <c r="Q116" i="2" s="1"/>
  <c r="O115" i="2"/>
  <c r="Q115" i="2" s="1"/>
  <c r="O114" i="2"/>
  <c r="Q114" i="2" s="1"/>
  <c r="O113" i="2"/>
  <c r="Q113" i="2" s="1"/>
  <c r="O112" i="2"/>
  <c r="Q112" i="2"/>
  <c r="O96" i="2"/>
  <c r="O101" i="2"/>
  <c r="O121" i="2"/>
  <c r="Q121" i="2" s="1"/>
  <c r="O122" i="2"/>
  <c r="Q122" i="2" s="1"/>
  <c r="O123" i="2"/>
  <c r="Q123" i="2" s="1"/>
  <c r="O124" i="2"/>
  <c r="Q124" i="2" s="1"/>
  <c r="O125" i="2"/>
  <c r="Q125" i="2" s="1"/>
  <c r="O126" i="2"/>
  <c r="Q126" i="2" s="1"/>
  <c r="Q138" i="2"/>
  <c r="Q101" i="2"/>
  <c r="Q96" i="2"/>
  <c r="Q109" i="2"/>
  <c r="O136" i="1" l="1"/>
  <c r="P136" i="1" s="1"/>
  <c r="M977" i="16"/>
  <c r="M968" i="16" s="1"/>
  <c r="M1931" i="16"/>
  <c r="M1932" i="16"/>
  <c r="M1827" i="16"/>
  <c r="M1873" i="16"/>
  <c r="M1874" i="16"/>
  <c r="M1881" i="16"/>
  <c r="M1882" i="16"/>
  <c r="M1901" i="16"/>
  <c r="M1903" i="16"/>
  <c r="M1909" i="16"/>
  <c r="M1911" i="16"/>
  <c r="M1917" i="16"/>
  <c r="M1918" i="16"/>
  <c r="M1644" i="16"/>
  <c r="M1704" i="16"/>
  <c r="M1713" i="16"/>
  <c r="M1714" i="16"/>
  <c r="M1741" i="16"/>
  <c r="M1737" i="16" s="1"/>
  <c r="M1134" i="16"/>
  <c r="O1134" i="16" s="1"/>
  <c r="M243" i="16"/>
  <c r="M245" i="16"/>
  <c r="M247" i="16"/>
  <c r="M249" i="16"/>
  <c r="M251" i="16"/>
  <c r="M132" i="16"/>
  <c r="M111" i="16"/>
  <c r="M112" i="16"/>
  <c r="M82" i="16"/>
  <c r="M83" i="16"/>
  <c r="O146" i="2"/>
  <c r="I61" i="2"/>
  <c r="I86" i="2"/>
  <c r="N111" i="2"/>
  <c r="I34" i="2"/>
  <c r="Q146" i="2"/>
  <c r="K8" i="2"/>
  <c r="K34" i="2" s="1"/>
  <c r="M202" i="16"/>
  <c r="M964" i="16"/>
  <c r="X1134" i="16" l="1"/>
  <c r="O82" i="16"/>
  <c r="O132" i="16"/>
  <c r="S82" i="16"/>
  <c r="O76" i="16"/>
  <c r="N97" i="1" s="1"/>
  <c r="O1827" i="16"/>
  <c r="M1819" i="16"/>
  <c r="M1915" i="16"/>
  <c r="M1907" i="16"/>
  <c r="M1899" i="16"/>
  <c r="M1711" i="16"/>
  <c r="M1150" i="16"/>
  <c r="U354" i="1"/>
  <c r="M198" i="16"/>
  <c r="O623" i="1"/>
  <c r="P623" i="1" s="1"/>
  <c r="O540" i="1"/>
  <c r="P540" i="1" s="1"/>
  <c r="U540" i="1"/>
  <c r="U518" i="1"/>
  <c r="O243" i="1"/>
  <c r="P243" i="1" s="1"/>
  <c r="P248" i="1" s="1"/>
  <c r="U332" i="1"/>
  <c r="U333" i="1"/>
  <c r="O143" i="1"/>
  <c r="P143" i="1" s="1"/>
  <c r="U143" i="1"/>
  <c r="O142" i="1"/>
  <c r="P142" i="1" s="1"/>
  <c r="U142" i="1"/>
  <c r="O141" i="1"/>
  <c r="P141" i="1" s="1"/>
  <c r="U141" i="1"/>
  <c r="O140" i="1"/>
  <c r="P140" i="1" s="1"/>
  <c r="U140" i="1"/>
  <c r="O139" i="1"/>
  <c r="P139" i="1" s="1"/>
  <c r="U139" i="1"/>
  <c r="O527" i="1"/>
  <c r="P527" i="1" s="1"/>
  <c r="U517" i="1"/>
  <c r="O225" i="1"/>
  <c r="P225" i="1" s="1"/>
  <c r="P227" i="1" s="1"/>
  <c r="U225" i="1"/>
  <c r="M109" i="16"/>
  <c r="M10" i="16"/>
  <c r="M1816" i="16"/>
  <c r="U82" i="16"/>
  <c r="U109" i="1"/>
  <c r="U128" i="16"/>
  <c r="U107" i="1"/>
  <c r="U124" i="16"/>
  <c r="U111" i="16"/>
  <c r="U108" i="1"/>
  <c r="U126" i="16"/>
  <c r="N530" i="1"/>
  <c r="N505" i="1"/>
  <c r="M1878" i="16"/>
  <c r="M1870" i="16"/>
  <c r="M1831" i="16"/>
  <c r="M43" i="16"/>
  <c r="U97" i="1"/>
  <c r="M76" i="16"/>
  <c r="AB34" i="2"/>
  <c r="N85" i="1"/>
  <c r="U85" i="1" s="1"/>
  <c r="S132" i="16" l="1"/>
  <c r="U132" i="16" s="1"/>
  <c r="T132" i="16"/>
  <c r="T82" i="16"/>
  <c r="N111" i="1"/>
  <c r="U111" i="1" s="1"/>
  <c r="N106" i="1"/>
  <c r="U106" i="1" s="1"/>
  <c r="S1827" i="16"/>
  <c r="T1827" i="16" s="1"/>
  <c r="O1819" i="16"/>
  <c r="N574" i="1" s="1"/>
  <c r="O619" i="1"/>
  <c r="P619" i="1" s="1"/>
  <c r="O615" i="1"/>
  <c r="P615" i="1" s="1"/>
  <c r="P632" i="1" s="1"/>
  <c r="O530" i="1"/>
  <c r="P530" i="1" s="1"/>
  <c r="P535" i="1" s="1"/>
  <c r="U138" i="1"/>
  <c r="U243" i="1"/>
  <c r="U530" i="1"/>
  <c r="U349" i="1"/>
  <c r="U324" i="1"/>
  <c r="U327" i="1"/>
  <c r="U309" i="1"/>
  <c r="U350" i="1"/>
  <c r="N253" i="1"/>
  <c r="U253" i="1" s="1"/>
  <c r="A282" i="1"/>
  <c r="A257" i="1" s="1"/>
  <c r="V124" i="16"/>
  <c r="W124" i="16" s="1"/>
  <c r="X124" i="16" s="1"/>
  <c r="V132" i="16"/>
  <c r="V126" i="16"/>
  <c r="W126" i="16" s="1"/>
  <c r="X126" i="16" s="1"/>
  <c r="V128" i="16"/>
  <c r="W128" i="16" s="1"/>
  <c r="X128" i="16" s="1"/>
  <c r="W132" i="16"/>
  <c r="X132" i="16" s="1"/>
  <c r="V111" i="16"/>
  <c r="W111" i="16" s="1"/>
  <c r="X111" i="16" s="1"/>
  <c r="V82" i="16"/>
  <c r="W82" i="16" s="1"/>
  <c r="X82" i="16" s="1"/>
  <c r="N383" i="1"/>
  <c r="N594" i="1"/>
  <c r="N596" i="1"/>
  <c r="N615" i="1"/>
  <c r="N619" i="1"/>
  <c r="N623" i="1"/>
  <c r="N527" i="1"/>
  <c r="A500" i="1"/>
  <c r="O130" i="1"/>
  <c r="P130" i="1" s="1"/>
  <c r="N91" i="1"/>
  <c r="U91" i="1" s="1"/>
  <c r="X76" i="16" l="1"/>
  <c r="O97" i="1" s="1"/>
  <c r="P97" i="1" s="1"/>
  <c r="O106" i="1"/>
  <c r="P106" i="1" s="1"/>
  <c r="O111" i="1"/>
  <c r="P111" i="1" s="1"/>
  <c r="O109" i="1"/>
  <c r="P109" i="1" s="1"/>
  <c r="O108" i="1"/>
  <c r="P108" i="1" s="1"/>
  <c r="O107" i="1"/>
  <c r="P107" i="1" s="1"/>
  <c r="U1827" i="16"/>
  <c r="V1827" i="16"/>
  <c r="U306" i="1"/>
  <c r="A256" i="1"/>
  <c r="A258" i="1"/>
  <c r="X1831" i="16"/>
  <c r="O577" i="1" s="1"/>
  <c r="U544" i="1"/>
  <c r="U539" i="1"/>
  <c r="U527" i="1"/>
  <c r="U516" i="1"/>
  <c r="U623" i="1"/>
  <c r="U619" i="1"/>
  <c r="U615" i="1"/>
  <c r="U598" i="1"/>
  <c r="U596" i="1"/>
  <c r="U594" i="1"/>
  <c r="U580" i="1"/>
  <c r="U577" i="1"/>
  <c r="U574" i="1"/>
  <c r="U629" i="1"/>
  <c r="U383" i="1"/>
  <c r="W248" i="1"/>
  <c r="W295" i="1"/>
  <c r="A339" i="1"/>
  <c r="A319" i="1" s="1"/>
  <c r="A434" i="1"/>
  <c r="A433" i="1" s="1"/>
  <c r="A499" i="1"/>
  <c r="A632" i="1"/>
  <c r="A612" i="1" s="1"/>
  <c r="W409" i="1"/>
  <c r="W317" i="1"/>
  <c r="A317" i="1"/>
  <c r="A316" i="1" s="1"/>
  <c r="W356" i="1"/>
  <c r="A356" i="1"/>
  <c r="W282" i="1"/>
  <c r="A295" i="1"/>
  <c r="A248" i="1"/>
  <c r="A240" i="1" s="1"/>
  <c r="L160" i="16"/>
  <c r="L220" i="16"/>
  <c r="L141" i="16"/>
  <c r="P116" i="1" l="1"/>
  <c r="W535" i="1"/>
  <c r="A522" i="1"/>
  <c r="W339" i="1"/>
  <c r="P634" i="1"/>
  <c r="W1827" i="16"/>
  <c r="P577" i="1"/>
  <c r="O124" i="1"/>
  <c r="P124" i="1" s="1"/>
  <c r="O133" i="1"/>
  <c r="P133" i="1" s="1"/>
  <c r="A318" i="1"/>
  <c r="A320" i="1"/>
  <c r="A321" i="1" s="1"/>
  <c r="A322" i="1" s="1"/>
  <c r="W632" i="1"/>
  <c r="W634" i="1" s="1"/>
  <c r="P358" i="1"/>
  <c r="O127" i="1"/>
  <c r="P127" i="1" s="1"/>
  <c r="A281" i="1"/>
  <c r="W116" i="1"/>
  <c r="A609" i="1"/>
  <c r="A608" i="1" s="1"/>
  <c r="A284" i="1"/>
  <c r="A285" i="1" s="1"/>
  <c r="A535" i="1"/>
  <c r="A524" i="1" s="1"/>
  <c r="W601" i="1"/>
  <c r="A601" i="1"/>
  <c r="I653" i="1"/>
  <c r="W522" i="1"/>
  <c r="A341" i="1"/>
  <c r="A297" i="1"/>
  <c r="A631" i="1"/>
  <c r="A629" i="1" s="1"/>
  <c r="A611" i="1"/>
  <c r="A610" i="1"/>
  <c r="A409" i="1"/>
  <c r="A241" i="1"/>
  <c r="N133" i="1"/>
  <c r="U133" i="1" s="1"/>
  <c r="A116" i="1"/>
  <c r="N124" i="1"/>
  <c r="U124" i="1" s="1"/>
  <c r="N136" i="1"/>
  <c r="U136" i="1" s="1"/>
  <c r="N130" i="1"/>
  <c r="U130" i="1" s="1"/>
  <c r="N127" i="1"/>
  <c r="U127" i="1" s="1"/>
  <c r="P146" i="1" l="1"/>
  <c r="X1827" i="16"/>
  <c r="X1819" i="16" s="1"/>
  <c r="A296" i="1"/>
  <c r="A307" i="1"/>
  <c r="A340" i="1"/>
  <c r="A342" i="1"/>
  <c r="A523" i="1"/>
  <c r="A525" i="1"/>
  <c r="A283" i="1"/>
  <c r="A634" i="1"/>
  <c r="A633" i="1" s="1"/>
  <c r="A600" i="1"/>
  <c r="A598" i="1" s="1"/>
  <c r="A597" i="1" s="1"/>
  <c r="A589" i="1"/>
  <c r="A590" i="1" s="1"/>
  <c r="A591" i="1" s="1"/>
  <c r="A592" i="1" s="1"/>
  <c r="A588" i="1"/>
  <c r="A587" i="1"/>
  <c r="A586" i="1" s="1"/>
  <c r="A502" i="1"/>
  <c r="W146" i="1"/>
  <c r="W255" i="1"/>
  <c r="W358" i="1" s="1"/>
  <c r="A115" i="1"/>
  <c r="A358" i="1"/>
  <c r="I649" i="1"/>
  <c r="A367" i="1"/>
  <c r="A366" i="1" s="1"/>
  <c r="A71" i="1"/>
  <c r="A255" i="1"/>
  <c r="A250" i="1" s="1"/>
  <c r="O574" i="1" l="1"/>
  <c r="P574" i="1" s="1"/>
  <c r="P585" i="1" s="1"/>
  <c r="P603" i="1" s="1"/>
  <c r="A70" i="1"/>
  <c r="A82" i="1"/>
  <c r="A81" i="1"/>
  <c r="A80" i="1"/>
  <c r="A79" i="1"/>
  <c r="A78" i="1"/>
  <c r="A77" i="1"/>
  <c r="A76" i="1"/>
  <c r="A75" i="1"/>
  <c r="A501" i="1"/>
  <c r="A503" i="1"/>
  <c r="A234" i="1"/>
  <c r="A237" i="1"/>
  <c r="A238" i="1"/>
  <c r="A239" i="1" s="1"/>
  <c r="A357" i="1"/>
  <c r="A251" i="1"/>
  <c r="A254" i="1" s="1"/>
  <c r="A249" i="1"/>
  <c r="A72" i="1"/>
  <c r="A74" i="1"/>
  <c r="A73" i="1"/>
  <c r="A146" i="1"/>
  <c r="A118" i="1" s="1"/>
  <c r="A119" i="1" l="1"/>
  <c r="A117" i="1"/>
  <c r="A235" i="1"/>
  <c r="A236" i="1" s="1"/>
  <c r="A120" i="1"/>
  <c r="A121" i="1" s="1"/>
  <c r="A122" i="1" s="1"/>
  <c r="A145" i="1"/>
  <c r="W585" i="1" l="1"/>
  <c r="W603" i="1" s="1"/>
  <c r="P229" i="1"/>
  <c r="W227" i="1"/>
  <c r="I648" i="1"/>
  <c r="A227" i="1"/>
  <c r="I652" i="1" l="1"/>
  <c r="A603" i="1"/>
  <c r="W229" i="1"/>
  <c r="A148" i="1"/>
  <c r="A147" i="1" s="1"/>
  <c r="A228" i="1"/>
  <c r="A150" i="1"/>
  <c r="A229" i="1"/>
  <c r="A559" i="1" l="1"/>
  <c r="A560" i="1" s="1"/>
  <c r="A561" i="1" s="1"/>
  <c r="A602" i="1"/>
  <c r="A151" i="1"/>
  <c r="A152" i="1" s="1"/>
  <c r="A149" i="1"/>
  <c r="A562" i="1" l="1"/>
  <c r="A563" i="1" s="1"/>
  <c r="A565" i="1" s="1"/>
  <c r="A566" i="1" s="1"/>
  <c r="I650" i="1"/>
  <c r="A423" i="1"/>
  <c r="A411" i="1"/>
  <c r="A412" i="1" s="1"/>
  <c r="A410" i="1"/>
  <c r="W423" i="1"/>
  <c r="W425" i="1"/>
  <c r="A425" i="1" l="1"/>
  <c r="A364" i="1" l="1"/>
  <c r="A424" i="1"/>
  <c r="A363" i="1" l="1"/>
  <c r="A365" i="1"/>
  <c r="A521" i="1"/>
  <c r="H1809" i="16"/>
  <c r="H1785" i="16"/>
  <c r="H1773" i="16"/>
  <c r="H1761" i="16"/>
  <c r="L1809" i="16"/>
  <c r="J1785" i="16"/>
  <c r="J1773" i="16" s="1"/>
  <c r="J1761" i="16" s="1"/>
  <c r="N541" i="1"/>
  <c r="U541" i="1"/>
  <c r="U638" i="1" s="1"/>
  <c r="P638" i="1" s="1"/>
  <c r="O541" i="1"/>
  <c r="P541" i="1"/>
  <c r="P552" i="1" s="1"/>
  <c r="P554" i="1" s="1"/>
  <c r="P642" i="1" s="1"/>
  <c r="W552" i="1"/>
  <c r="W554" i="1" s="1"/>
  <c r="W638" i="1"/>
  <c r="P640" i="1" l="1"/>
  <c r="I657" i="1"/>
  <c r="A552" i="1"/>
  <c r="A554" i="1" l="1"/>
  <c r="I651" i="1"/>
  <c r="A537" i="1"/>
  <c r="A536" i="1" s="1"/>
  <c r="A551" i="1"/>
  <c r="I655" i="1" l="1"/>
  <c r="I658" i="1" s="1"/>
  <c r="A431" i="1"/>
  <c r="A432" i="1" s="1"/>
  <c r="A553" i="1"/>
  <c r="A430" i="1"/>
  <c r="V638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<sst xmlns="http://schemas.openxmlformats.org/spreadsheetml/2006/main" count="7764" uniqueCount="1845">
  <si>
    <t>T:\NCG\Algemeen\O&amp;R\Ontwerp; Team Technisch\Kostendeskundigen\2. Kaders\M29\M29 kostentemplate</t>
  </si>
  <si>
    <r>
      <t xml:space="preserve">In </t>
    </r>
    <r>
      <rPr>
        <u/>
        <sz val="9"/>
        <rFont val="Verdana"/>
        <family val="2"/>
      </rPr>
      <t>Artikel 4. Activiteiten</t>
    </r>
    <r>
      <rPr>
        <sz val="9"/>
        <rFont val="Verdana"/>
        <family val="2"/>
      </rPr>
      <t xml:space="preserve"> van de M29 subsidieregeling staat een opsomming van de isolatie- en ventilatiemaatregelen die onder de regeling subsidiabel zijn. In de regeling is nog geen onderscheid gemaakt tussen de subsidiabele isolatie- en ventilatie maatregelen én de daaraan gekoppelde mogelijke niet subsidieabele afwerkkosten. NB. voor een specifieke doelgroep is een bijdrage in de afwerkkosten van €1.000 subsidie beschikbaar.</t>
    </r>
  </si>
  <si>
    <t>M29 (zie subsidieregeling)</t>
  </si>
  <si>
    <t>Gerelateerde afwerking (niet subsidiabel)</t>
  </si>
  <si>
    <t>Energieadvies</t>
  </si>
  <si>
    <t>Spouwmuurisolatie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</si>
  <si>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..</t>
    </r>
  </si>
  <si>
    <t>(incl. gaten en openstootvoegen herstellen, steiger, hoogwerker)</t>
  </si>
  <si>
    <t>Zolder- of vlieringisolatie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</si>
  <si>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Leeghalen zolder/vliering, tijdelijke opslag</t>
    </r>
    <r>
      <rPr>
        <sz val="11"/>
        <rFont val="Calibri"/>
        <family val="2"/>
      </rPr>
      <t>   </t>
    </r>
  </si>
  <si>
    <t>(incl. verwijderen bestaande isolatie/wandpanelen/ negbetimmering, dichtmaken tot kale gipsplaten of Agnes platen)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</si>
  <si>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Afwerken gipsplaten naden, stucwerk, trapgat omtimmering, schilderwerk, behang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</si>
  <si>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Knieschotten herstel</t>
    </r>
  </si>
  <si>
    <r>
      <t>·</t>
    </r>
    <r>
      <rPr>
        <sz val="7"/>
        <color rgb="FF0070C0"/>
        <rFont val="Times New Roman"/>
        <family val="1"/>
      </rPr>
      <t xml:space="preserve">   </t>
    </r>
    <r>
      <rPr>
        <sz val="9"/>
        <color rgb="FF0070C0"/>
        <rFont val="Verdana"/>
        <family val="2"/>
      </rPr>
      <t>Elektra verplaatsen/vervangen vanwege NEN1010</t>
    </r>
  </si>
  <si>
    <t>Binnengevel isolatie (voorzetwanden)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</si>
  <si>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Afwerken gipsplaten naden, stucwerk, schilderwerk, behang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</si>
  <si>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color rgb="FF333333"/>
        <rFont val="Verdana"/>
        <family val="2"/>
      </rPr>
      <t>Aanpassen/herplaatsen gordijnroedens-gordijnrails, plinten, sierlijsten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</si>
  <si>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color rgb="FF333333"/>
        <rFont val="Verdana"/>
        <family val="2"/>
      </rPr>
      <t>Aanpassen stallaties zoals radiatoren en leidingwerk van cv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</si>
  <si>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Vensterbanken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</si>
  <si>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Tijdelijke opslag huisraad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</si>
  <si>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Tijdelijke huisvesting</t>
    </r>
  </si>
  <si>
    <t>Buitengevel isolatie</t>
  </si>
  <si>
    <t>(incl. buitenmuurafwerking bijv. Steenstrips, leges vergunning)</t>
  </si>
  <si>
    <t>Vloerisolatie bovenzijde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</si>
  <si>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Vloerafwerking boven op de isolatieplaten (egalisatielaag, vloerbedekking, laminaat, tegelwerk, inkorten deuren</t>
    </r>
  </si>
  <si>
    <t>(isolatieplaten en evt. naden tapen)</t>
  </si>
  <si>
    <t>Kruipruimte 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</si>
  <si>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Herstel vloerafwerking</t>
    </r>
  </si>
  <si>
    <t>(incl. vloerdoorvoer en dichtmaken, doorbreken en herstellen scheidingsmuren kruipruimte)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</si>
  <si>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Verleggen leidingwerk, kabelwerk</t>
    </r>
  </si>
  <si>
    <t>Dakisolatie buitenzijde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</si>
  <si>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Terugplaatsen zonnepanelen, zonneboiler enz.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</si>
  <si>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Gootaanpassingen, loodslabben</t>
    </r>
  </si>
  <si>
    <t>Voor- of achterzetbeglazing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</si>
  <si>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 kozijnen</t>
    </r>
  </si>
  <si>
    <t>(incl. plaatsen en afkitten)</t>
  </si>
  <si>
    <t>HR++ glas en doorvoerroosters</t>
  </si>
  <si>
    <t>(incl. herstel bestaande kozijnen tot 12 cm grote reparaties, plaatsen glas en afkitten)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</si>
  <si>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Stucwerk aan binnen- of buitenzijde</t>
    </r>
  </si>
  <si>
    <t>Triple glas + kozijnen (ISDE 30%)</t>
  </si>
  <si>
    <t>Kozijnpaneel of deurisolatie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</si>
  <si>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Schilderwerk, nieuw beslag</t>
    </r>
  </si>
  <si>
    <t>(incl. terugplaatsen bestaand beslag wanneer mogelijk)</t>
  </si>
  <si>
    <t>Ventilatiemaatregelen</t>
  </si>
  <si>
    <t>(incl. herstel breekwerk, dichtmaken tot aan de kale gipsplaten)</t>
  </si>
  <si>
    <t>Kierdichting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</si>
  <si>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</t>
    </r>
  </si>
  <si>
    <t>Natuurvrij maken</t>
  </si>
  <si>
    <t>(incl. herstel breekwerk).</t>
  </si>
  <si>
    <t>Ecologisch plan vergoed door NCG, geen onderdeel subsidie.</t>
  </si>
  <si>
    <t>Bij veel van de maatregelen: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</si>
  <si>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Houtrolherstel</t>
    </r>
  </si>
  <si>
    <t>Daarnaast als er wel een planken vloer ligt op de vliering dan ligt daarop vaak als opbouw de elektrainstallaties. Kun je daar zondermeer op isolatieplaten aanbrengen?</t>
  </si>
  <si>
    <t>filter</t>
  </si>
  <si>
    <t>nc</t>
  </si>
  <si>
    <t xml:space="preserve">M29 </t>
  </si>
  <si>
    <t>Straat - huisnummer</t>
  </si>
  <si>
    <t>Postcode</t>
  </si>
  <si>
    <t xml:space="preserve">Plaats </t>
  </si>
  <si>
    <t>(Alle)</t>
  </si>
  <si>
    <t>Gemeente</t>
  </si>
  <si>
    <t>Oorspronkelijk bouwjaar</t>
  </si>
  <si>
    <t>Is het gebouw een monument ?</t>
  </si>
  <si>
    <t>Maak keuze</t>
  </si>
  <si>
    <t>Ontwerpregeling isolatie, ventilatie gebouw</t>
  </si>
  <si>
    <t/>
  </si>
  <si>
    <t>Naam opsteller</t>
  </si>
  <si>
    <t>Template:</t>
  </si>
  <si>
    <t>hoeveelheid</t>
  </si>
  <si>
    <t>regeltotaal</t>
  </si>
  <si>
    <t>Materiaal</t>
  </si>
  <si>
    <t>m¹</t>
  </si>
  <si>
    <t>pst</t>
  </si>
  <si>
    <t>st</t>
  </si>
  <si>
    <t>m²</t>
  </si>
  <si>
    <t>V1</t>
  </si>
  <si>
    <t>Level 1 - GEVEL</t>
  </si>
  <si>
    <t>V1-1</t>
  </si>
  <si>
    <t>- Algemene info / uitgangspunten:</t>
  </si>
  <si>
    <t>- Bouwjaar woning &lt; 1920 meestal geen spouwmuren</t>
  </si>
  <si>
    <t>- Bouwjaar woning 1920 - 1974 meestal geen spouwisolatie</t>
  </si>
  <si>
    <t>- Bouwjaar woning &gt;  1975  meestal wel spouwisolatie</t>
  </si>
  <si>
    <t>- Wel/geen spouwisolatie aanwezig</t>
  </si>
  <si>
    <t>mm</t>
  </si>
  <si>
    <t xml:space="preserve">subtotaal </t>
  </si>
  <si>
    <t>V1-2</t>
  </si>
  <si>
    <t>Buitengevelisolatie</t>
  </si>
  <si>
    <t>V1-3</t>
  </si>
  <si>
    <t>Binnengevelisolatie</t>
  </si>
  <si>
    <t xml:space="preserve">TOTAAL </t>
  </si>
  <si>
    <t>V2</t>
  </si>
  <si>
    <t xml:space="preserve">Level 2 - BEGLAZING EN  KOZIJNEN </t>
  </si>
  <si>
    <t>V2-1</t>
  </si>
  <si>
    <t>Vervangen buitendeur door nieuwe isolerende deur</t>
  </si>
  <si>
    <t>V2-2</t>
  </si>
  <si>
    <t>V2-3</t>
  </si>
  <si>
    <t>V2-4</t>
  </si>
  <si>
    <t>V2-5</t>
  </si>
  <si>
    <t>V2-6</t>
  </si>
  <si>
    <t>Vervangen glas door monumentenglas</t>
  </si>
  <si>
    <t>V2-7</t>
  </si>
  <si>
    <t>TOTAAL</t>
  </si>
  <si>
    <t>V3</t>
  </si>
  <si>
    <t>Level 3 - VLOER</t>
  </si>
  <si>
    <t>V3-1</t>
  </si>
  <si>
    <t>V3-2</t>
  </si>
  <si>
    <t>Zolder-/vlieringvloer isolatie</t>
  </si>
  <si>
    <t xml:space="preserve">Totaal </t>
  </si>
  <si>
    <t>V4</t>
  </si>
  <si>
    <t>Level 4 - DAK</t>
  </si>
  <si>
    <t>V4-1</t>
  </si>
  <si>
    <t>Dakisolatie - binnenzijde hellend dak</t>
  </si>
  <si>
    <t>V4-2</t>
  </si>
  <si>
    <t>Dakisolatie - buitenzijde platdak</t>
  </si>
  <si>
    <t>V4-3</t>
  </si>
  <si>
    <t>Vervangen vierpans dakraam</t>
  </si>
  <si>
    <t>V4-4</t>
  </si>
  <si>
    <t>V5</t>
  </si>
  <si>
    <t>Level 5 - VENTILATIE</t>
  </si>
  <si>
    <t>V5-1</t>
  </si>
  <si>
    <t>V5-2</t>
  </si>
  <si>
    <t>Centrale balansventilatie (alleen monumenten)</t>
  </si>
  <si>
    <t>V6</t>
  </si>
  <si>
    <t>Level 6 - KIERDICHTING</t>
  </si>
  <si>
    <t>V6-1</t>
  </si>
  <si>
    <t xml:space="preserve">Kierdichting </t>
  </si>
  <si>
    <t>wk</t>
  </si>
  <si>
    <t>TOTAAL EXCL. BTW</t>
  </si>
  <si>
    <t xml:space="preserve"> </t>
  </si>
  <si>
    <t>Code</t>
  </si>
  <si>
    <t>Omschrijving</t>
  </si>
  <si>
    <t>Hoeveelheid</t>
  </si>
  <si>
    <t>Eenheid</t>
  </si>
  <si>
    <t>Norm</t>
  </si>
  <si>
    <t>Uren</t>
  </si>
  <si>
    <t>Tot. mat</t>
  </si>
  <si>
    <t>O.A.</t>
  </si>
  <si>
    <t>Tot. O.A.</t>
  </si>
  <si>
    <t>Prijs/ehd.</t>
  </si>
  <si>
    <t>Opmerking</t>
  </si>
  <si>
    <t xml:space="preserve">V1 </t>
  </si>
  <si>
    <t xml:space="preserve">opmerking: kan inzakken </t>
  </si>
  <si>
    <t xml:space="preserve">opmerking: </t>
  </si>
  <si>
    <t>Spouwmuurisolatie schuim (UF schuim) 60 mm.</t>
  </si>
  <si>
    <t>V1-1-X</t>
  </si>
  <si>
    <t xml:space="preserve">Bijkomende kosten </t>
  </si>
  <si>
    <t>m2</t>
  </si>
  <si>
    <t>V1-2-A</t>
  </si>
  <si>
    <t>PE-folie</t>
  </si>
  <si>
    <t xml:space="preserve">PE-folie </t>
  </si>
  <si>
    <t xml:space="preserve">Dampdoorlatende  folie </t>
  </si>
  <si>
    <t>Tengels 22x50 mm (t.b.v. ventilatie)</t>
  </si>
  <si>
    <t>Verduurzamen tengels</t>
  </si>
  <si>
    <t>Dampdoorlatende  folie</t>
  </si>
  <si>
    <t xml:space="preserve">Voegwerk + specie (standaard) </t>
  </si>
  <si>
    <t>V1-2-X</t>
  </si>
  <si>
    <t>opmerking:</t>
  </si>
  <si>
    <t xml:space="preserve">excl. </t>
  </si>
  <si>
    <t>Gyp frame U-profiel</t>
  </si>
  <si>
    <t>Gyp frame C-profiel</t>
  </si>
  <si>
    <t>V1-3-X</t>
  </si>
  <si>
    <t xml:space="preserve">V2 </t>
  </si>
  <si>
    <t>Bijkomende kosten</t>
  </si>
  <si>
    <t xml:space="preserve">prijs per m2 </t>
  </si>
  <si>
    <t>deelprijs/m²</t>
  </si>
  <si>
    <t xml:space="preserve">opmerking: zelf m1 invullen </t>
  </si>
  <si>
    <t>V2-3-A</t>
  </si>
  <si>
    <t xml:space="preserve">Verwijderen bestaande beglazing  </t>
  </si>
  <si>
    <t xml:space="preserve">Nieuwe glaslatten </t>
  </si>
  <si>
    <t>V2-3-X</t>
  </si>
  <si>
    <t>Type glas</t>
  </si>
  <si>
    <t>Enkelglas 4mm</t>
  </si>
  <si>
    <t>Breedte in mm (B)</t>
  </si>
  <si>
    <t>Hoogte in mm (H)</t>
  </si>
  <si>
    <t>Warmtewerende raamfolie TRF-W100</t>
  </si>
  <si>
    <t>Nee</t>
  </si>
  <si>
    <t>Oppervlakte (m²)</t>
  </si>
  <si>
    <t>2.16</t>
  </si>
  <si>
    <t>Profielen voorboren</t>
  </si>
  <si>
    <t>Ja, rondom (standaard)</t>
  </si>
  <si>
    <t>V2-5-X</t>
  </si>
  <si>
    <t>V2-6-X</t>
  </si>
  <si>
    <t>V2-7-X</t>
  </si>
  <si>
    <t>V3-1-X</t>
  </si>
  <si>
    <t>V3-2-A</t>
  </si>
  <si>
    <t xml:space="preserve">V4 </t>
  </si>
  <si>
    <t>V4-1-X</t>
  </si>
  <si>
    <t>V4-2-A</t>
  </si>
  <si>
    <t>V4-2-B</t>
  </si>
  <si>
    <t>V4-2-X</t>
  </si>
  <si>
    <t>V4-4-A</t>
  </si>
  <si>
    <t>V4-4-B</t>
  </si>
  <si>
    <t>V4-4-X</t>
  </si>
  <si>
    <t xml:space="preserve">V5 </t>
  </si>
  <si>
    <t>V5-1-A</t>
  </si>
  <si>
    <t>m1</t>
  </si>
  <si>
    <t>V5-1-B</t>
  </si>
  <si>
    <t>V5-2-A</t>
  </si>
  <si>
    <t>Optie A ?</t>
  </si>
  <si>
    <t>V5-2-B</t>
  </si>
  <si>
    <t>Optie B ?</t>
  </si>
  <si>
    <t>V5-2-X</t>
  </si>
  <si>
    <t xml:space="preserve">V6 </t>
  </si>
  <si>
    <t>V6-1-A</t>
  </si>
  <si>
    <t>V6-1-B</t>
  </si>
  <si>
    <t>Kierdichting bij vloerranden</t>
  </si>
  <si>
    <t>V6-1-C</t>
  </si>
  <si>
    <t>Kierdichting bij buitenkozijnen</t>
  </si>
  <si>
    <t>V6-1-X</t>
  </si>
  <si>
    <t>m³</t>
  </si>
  <si>
    <t xml:space="preserve">Uittrekstaten </t>
  </si>
  <si>
    <t xml:space="preserve">BVO e.d. </t>
  </si>
  <si>
    <t>bouwlaag</t>
  </si>
  <si>
    <t>aantal</t>
  </si>
  <si>
    <t>breedte</t>
  </si>
  <si>
    <t>lengte</t>
  </si>
  <si>
    <t>hoogte</t>
  </si>
  <si>
    <t>opp</t>
  </si>
  <si>
    <t>inhoud</t>
  </si>
  <si>
    <t>plafond</t>
  </si>
  <si>
    <t>wand</t>
  </si>
  <si>
    <t>vloer</t>
  </si>
  <si>
    <t>kelder</t>
  </si>
  <si>
    <t>maatregel</t>
  </si>
  <si>
    <t>ruimte</t>
  </si>
  <si>
    <t>omtrek</t>
  </si>
  <si>
    <t>opv m2</t>
  </si>
  <si>
    <t>systeemplafond</t>
  </si>
  <si>
    <t>gips</t>
  </si>
  <si>
    <t>toeslag tussen balk</t>
  </si>
  <si>
    <t>toeslag schuurwerk</t>
  </si>
  <si>
    <t>beton spack</t>
  </si>
  <si>
    <t>schrootjes</t>
  </si>
  <si>
    <t>geen</t>
  </si>
  <si>
    <t>anders</t>
  </si>
  <si>
    <t>behang</t>
  </si>
  <si>
    <t>sauswerk</t>
  </si>
  <si>
    <t>tegel</t>
  </si>
  <si>
    <t>betimmering (lambrisering)</t>
  </si>
  <si>
    <t>plint</t>
  </si>
  <si>
    <t>knieschotten</t>
  </si>
  <si>
    <t>Vinyl</t>
  </si>
  <si>
    <t>Marmoleum</t>
  </si>
  <si>
    <t>vloerbedekking</t>
  </si>
  <si>
    <t>laminaat</t>
  </si>
  <si>
    <t>Parket</t>
  </si>
  <si>
    <t>Tegels</t>
  </si>
  <si>
    <t>Cement dekvloer</t>
  </si>
  <si>
    <t>begane grond</t>
  </si>
  <si>
    <t>1é verdieping</t>
  </si>
  <si>
    <t>BBO ►</t>
  </si>
  <si>
    <t xml:space="preserve">inhoud altijd controleren (bij schuine daken corrigeren) </t>
  </si>
  <si>
    <t>2é verdieping</t>
  </si>
  <si>
    <t>3é verdieping</t>
  </si>
  <si>
    <t xml:space="preserve">indien meer verdiepingen dan toevoegen </t>
  </si>
  <si>
    <t>zolder</t>
  </si>
  <si>
    <t xml:space="preserve">Totaal  BVO </t>
  </si>
  <si>
    <t xml:space="preserve">Totaal inhoud </t>
  </si>
  <si>
    <t xml:space="preserve">gem. verdiepingshoogte </t>
  </si>
  <si>
    <t xml:space="preserve">totaal </t>
  </si>
  <si>
    <t>gevels en kozijnen</t>
  </si>
  <si>
    <t>omschrijving</t>
  </si>
  <si>
    <t xml:space="preserve">(gem.)hoogte </t>
  </si>
  <si>
    <t>tot. lengte</t>
  </si>
  <si>
    <t>oppervl.</t>
  </si>
  <si>
    <t>driezijdig</t>
  </si>
  <si>
    <t>Afmetingen gevels en kozijnen</t>
  </si>
  <si>
    <t xml:space="preserve">Gevels bruto </t>
  </si>
  <si>
    <t xml:space="preserve">Kozijnen bruto </t>
  </si>
  <si>
    <t>Netto gevel</t>
  </si>
  <si>
    <t>tol. lengte</t>
  </si>
  <si>
    <t>oppervlak</t>
  </si>
  <si>
    <t>3 zijdig</t>
  </si>
  <si>
    <t>bruto dakoppervlak</t>
  </si>
  <si>
    <t xml:space="preserve">dak openingen/sparingen/dakkapellen </t>
  </si>
  <si>
    <t xml:space="preserve">bruto binnenwanden </t>
  </si>
  <si>
    <t xml:space="preserve">Verder zelf eventueel uittrekstaten maken en koppelen aan afwerking e.d. </t>
  </si>
  <si>
    <t xml:space="preserve">kg </t>
  </si>
  <si>
    <t>opmerking; OSB o.g.  of gelijkwaardig)</t>
  </si>
  <si>
    <t>Ja</t>
  </si>
  <si>
    <t>Eemsdelta</t>
  </si>
  <si>
    <t>Groningen</t>
  </si>
  <si>
    <t>Het Hogeland</t>
  </si>
  <si>
    <t>Midden-Groningen</t>
  </si>
  <si>
    <t>Oldambt</t>
  </si>
  <si>
    <t>Pekela</t>
  </si>
  <si>
    <t>Stadskanaal</t>
  </si>
  <si>
    <t>Veendam</t>
  </si>
  <si>
    <t>Westerkwartier</t>
  </si>
  <si>
    <t>Westerwolde</t>
  </si>
  <si>
    <t>nr</t>
  </si>
  <si>
    <t>Keuzelijst</t>
  </si>
  <si>
    <t>Aalsum</t>
  </si>
  <si>
    <t>Appingedam</t>
  </si>
  <si>
    <t>Achterdiep</t>
  </si>
  <si>
    <t>Bedum</t>
  </si>
  <si>
    <t>Achter-Thesinge</t>
  </si>
  <si>
    <t>Adorp</t>
  </si>
  <si>
    <t>Delfzijl</t>
  </si>
  <si>
    <t>Aduard</t>
  </si>
  <si>
    <t>Aduarderzijl</t>
  </si>
  <si>
    <t>Agodorp</t>
  </si>
  <si>
    <t>Haren</t>
  </si>
  <si>
    <t>Alinghuizen</t>
  </si>
  <si>
    <t>Allersma</t>
  </si>
  <si>
    <t>Alteveer (ged)</t>
  </si>
  <si>
    <t>Amsweer</t>
  </si>
  <si>
    <t>Ten Boer</t>
  </si>
  <si>
    <t>Arwerd</t>
  </si>
  <si>
    <t>Baamsum</t>
  </si>
  <si>
    <t>Baflo</t>
  </si>
  <si>
    <t>Winsum</t>
  </si>
  <si>
    <t>Balmahuizen</t>
  </si>
  <si>
    <t>Zuidhorn</t>
  </si>
  <si>
    <t>Bareveld (ged)</t>
  </si>
  <si>
    <t>Grootegast</t>
  </si>
  <si>
    <t>Barlage</t>
  </si>
  <si>
    <t>Marum</t>
  </si>
  <si>
    <t>Barnflair</t>
  </si>
  <si>
    <t>Leek</t>
  </si>
  <si>
    <t>Beersterhoogen</t>
  </si>
  <si>
    <t>Beerta</t>
  </si>
  <si>
    <t>Aannemer/Onderaannemer</t>
  </si>
  <si>
    <t>Bellingwolde</t>
  </si>
  <si>
    <t>Beneden Veensloot</t>
  </si>
  <si>
    <t>Beswerd</t>
  </si>
  <si>
    <t>Bethlehem</t>
  </si>
  <si>
    <t>Bierum</t>
  </si>
  <si>
    <t>Biessum</t>
  </si>
  <si>
    <t>Bikkershorn</t>
  </si>
  <si>
    <t>Blauw</t>
  </si>
  <si>
    <t>Blekslage</t>
  </si>
  <si>
    <t>Blijham</t>
  </si>
  <si>
    <t>Blokum</t>
  </si>
  <si>
    <t>Boerakker (ged)</t>
  </si>
  <si>
    <t>Boerenstreek</t>
  </si>
  <si>
    <t>Bolshuizen</t>
  </si>
  <si>
    <t>Booneschans</t>
  </si>
  <si>
    <t>Borgercompagnie (ged)</t>
  </si>
  <si>
    <t>Borgertange</t>
  </si>
  <si>
    <t>Borgerveld</t>
  </si>
  <si>
    <t>Borgsweer</t>
  </si>
  <si>
    <t>Borgweg</t>
  </si>
  <si>
    <t>Bourtange</t>
  </si>
  <si>
    <t>Boven Pekela</t>
  </si>
  <si>
    <t>Boven Veensloot</t>
  </si>
  <si>
    <t>Bovenrijge</t>
  </si>
  <si>
    <t>Bovenstreek</t>
  </si>
  <si>
    <t>Braamberg</t>
  </si>
  <si>
    <t>Breede</t>
  </si>
  <si>
    <t>Brillerij</t>
  </si>
  <si>
    <t>Briltil</t>
  </si>
  <si>
    <t>Broek</t>
  </si>
  <si>
    <t>Bronsveen</t>
  </si>
  <si>
    <t>Burgemeester Beinsdorp</t>
  </si>
  <si>
    <t>Ceresdorp</t>
  </si>
  <si>
    <t>Dallingeweer</t>
  </si>
  <si>
    <t>De Bruil</t>
  </si>
  <si>
    <t>De Bult</t>
  </si>
  <si>
    <t>De Har</t>
  </si>
  <si>
    <t>De Haspel</t>
  </si>
  <si>
    <t>De Holm</t>
  </si>
  <si>
    <t>De Houw</t>
  </si>
  <si>
    <t>De Hunze</t>
  </si>
  <si>
    <t>De Jammer</t>
  </si>
  <si>
    <t>De Jouwer</t>
  </si>
  <si>
    <t>De Knijp</t>
  </si>
  <si>
    <t>De Lethe</t>
  </si>
  <si>
    <t>De Maten</t>
  </si>
  <si>
    <t>De Paauwen</t>
  </si>
  <si>
    <t>De Poffert</t>
  </si>
  <si>
    <t>De Ruigewaard</t>
  </si>
  <si>
    <t>De Snipperij</t>
  </si>
  <si>
    <t>De Streek</t>
  </si>
  <si>
    <t>De Wilp</t>
  </si>
  <si>
    <t>Dekkershuizen</t>
  </si>
  <si>
    <t>Den Andel</t>
  </si>
  <si>
    <t>Den Ham</t>
  </si>
  <si>
    <t>Den Horn</t>
  </si>
  <si>
    <t>Denemarken</t>
  </si>
  <si>
    <t>Diepswal</t>
  </si>
  <si>
    <t>Dijkum</t>
  </si>
  <si>
    <t>Doezum</t>
  </si>
  <si>
    <t>Doodstil</t>
  </si>
  <si>
    <t>Dorkwerd</t>
  </si>
  <si>
    <t>Dorp</t>
  </si>
  <si>
    <t>Douwen</t>
  </si>
  <si>
    <t>Drieborg</t>
  </si>
  <si>
    <t>Duurkenakker</t>
  </si>
  <si>
    <t>Dwarsdiep</t>
  </si>
  <si>
    <t>Eekeburen</t>
  </si>
  <si>
    <t>Eekwerd</t>
  </si>
  <si>
    <t>Eekwerderdraai</t>
  </si>
  <si>
    <t>Eelderwolde (ged)</t>
  </si>
  <si>
    <t>Eenrum</t>
  </si>
  <si>
    <t>Eenum</t>
  </si>
  <si>
    <t>Eexta</t>
  </si>
  <si>
    <t>Ekamp (ged)</t>
  </si>
  <si>
    <t>Electra</t>
  </si>
  <si>
    <t>Elens</t>
  </si>
  <si>
    <t>Ellerhuizen</t>
  </si>
  <si>
    <t>Ellersinghuizen</t>
  </si>
  <si>
    <t>Engelbert</t>
  </si>
  <si>
    <t>Englum</t>
  </si>
  <si>
    <t>Enumatil (ged)</t>
  </si>
  <si>
    <t>Enzelens</t>
  </si>
  <si>
    <t>Eppenhuizen</t>
  </si>
  <si>
    <t>Essen</t>
  </si>
  <si>
    <t>Euvelgunne</t>
  </si>
  <si>
    <t>Ewer</t>
  </si>
  <si>
    <t>Ezinge</t>
  </si>
  <si>
    <t>Faan</t>
  </si>
  <si>
    <t>Farmsum</t>
  </si>
  <si>
    <t>Feerwerd</t>
  </si>
  <si>
    <t>Felland</t>
  </si>
  <si>
    <t>Fiemel</t>
  </si>
  <si>
    <t>Finsterwolde</t>
  </si>
  <si>
    <t>Finsterwolderhamrik</t>
  </si>
  <si>
    <t>Foxham</t>
  </si>
  <si>
    <t>Foxhol</t>
  </si>
  <si>
    <t>Foxholsterbosch</t>
  </si>
  <si>
    <t>Fraamklap</t>
  </si>
  <si>
    <t>Fransum</t>
  </si>
  <si>
    <t>Froombosch</t>
  </si>
  <si>
    <t>Frytum</t>
  </si>
  <si>
    <t>Gaarkeuken</t>
  </si>
  <si>
    <t>Gaarland</t>
  </si>
  <si>
    <t>Ganzedijk</t>
  </si>
  <si>
    <t>Garmerwolde</t>
  </si>
  <si>
    <t>Garnwerd</t>
  </si>
  <si>
    <t>Garrelsweer</t>
  </si>
  <si>
    <t>Garreweer</t>
  </si>
  <si>
    <t>Garsthuizen</t>
  </si>
  <si>
    <t>Geefsweer</t>
  </si>
  <si>
    <t>Glimmen</t>
  </si>
  <si>
    <t>Godlinze</t>
  </si>
  <si>
    <t>Goldhoorn</t>
  </si>
  <si>
    <t>Grijpskerk</t>
  </si>
  <si>
    <t>Grijssloot</t>
  </si>
  <si>
    <t>Groot Maarslag</t>
  </si>
  <si>
    <t>Groot Wetsinge</t>
  </si>
  <si>
    <t>Hanetange</t>
  </si>
  <si>
    <t>Hardeweer</t>
  </si>
  <si>
    <t>Harenermolen</t>
  </si>
  <si>
    <t>Harkstede</t>
  </si>
  <si>
    <t>Harpel</t>
  </si>
  <si>
    <t>Harssens</t>
  </si>
  <si>
    <t>Hasseberg</t>
  </si>
  <si>
    <t>Hebrecht</t>
  </si>
  <si>
    <t>Heereburen</t>
  </si>
  <si>
    <t>Hefswal</t>
  </si>
  <si>
    <t>Heiligerlee</t>
  </si>
  <si>
    <t>Heineburen</t>
  </si>
  <si>
    <t>Hekkum</t>
  </si>
  <si>
    <t>Hellum</t>
  </si>
  <si>
    <t>Helwerd</t>
  </si>
  <si>
    <t>Hemert</t>
  </si>
  <si>
    <t>Het Reidland</t>
  </si>
  <si>
    <t>Heveskes</t>
  </si>
  <si>
    <t>Höchte</t>
  </si>
  <si>
    <t>Hoekje</t>
  </si>
  <si>
    <t>Hoeksmeer</t>
  </si>
  <si>
    <t>Hoetmansmeer</t>
  </si>
  <si>
    <t>Höfte</t>
  </si>
  <si>
    <t>Holte</t>
  </si>
  <si>
    <t>Holwierde</t>
  </si>
  <si>
    <t>Holwinde</t>
  </si>
  <si>
    <t>Honderd</t>
  </si>
  <si>
    <t>Hongerige Wolf</t>
  </si>
  <si>
    <t>Hoogezand</t>
  </si>
  <si>
    <t>Hoogkerk</t>
  </si>
  <si>
    <t>Hoogwatum</t>
  </si>
  <si>
    <t>Hooilandseweg</t>
  </si>
  <si>
    <t>Hoorn</t>
  </si>
  <si>
    <t>Hoornderveen</t>
  </si>
  <si>
    <t>Hoornsedijk</t>
  </si>
  <si>
    <t>Hornhuizen</t>
  </si>
  <si>
    <t>Horsten</t>
  </si>
  <si>
    <t>Houwerzijl</t>
  </si>
  <si>
    <t>Huizinge</t>
  </si>
  <si>
    <t>Jagerswijk</t>
  </si>
  <si>
    <t>Jipsingboermussel</t>
  </si>
  <si>
    <t>Jipsingboertange</t>
  </si>
  <si>
    <t>Jipsinghuizen</t>
  </si>
  <si>
    <t>Jonkersvaart</t>
  </si>
  <si>
    <t>Jukwerd</t>
  </si>
  <si>
    <t>Kaakhorn</t>
  </si>
  <si>
    <t>Kalkwijk</t>
  </si>
  <si>
    <t>Kantens</t>
  </si>
  <si>
    <t>Katershorn</t>
  </si>
  <si>
    <t>Kenwerd</t>
  </si>
  <si>
    <t>Kibbelgaarn (ged)</t>
  </si>
  <si>
    <t>Kiel-Windeweer</t>
  </si>
  <si>
    <t>Klei</t>
  </si>
  <si>
    <t>Klein Garnwerd</t>
  </si>
  <si>
    <t>Klein Harkstede</t>
  </si>
  <si>
    <t>Klein Wetsinge</t>
  </si>
  <si>
    <t>Kleine Huisjes</t>
  </si>
  <si>
    <t>Kleinemeer</t>
  </si>
  <si>
    <t>Klein-Ulsda</t>
  </si>
  <si>
    <t>Kloosterburen</t>
  </si>
  <si>
    <t>Kolham</t>
  </si>
  <si>
    <t>Kolhol</t>
  </si>
  <si>
    <t>Kommerzijl</t>
  </si>
  <si>
    <t>Koningsoord</t>
  </si>
  <si>
    <t>Kopaf</t>
  </si>
  <si>
    <t>Kopstukken</t>
  </si>
  <si>
    <t>Korengarst</t>
  </si>
  <si>
    <t>Korhorn</t>
  </si>
  <si>
    <t>Kornhorn</t>
  </si>
  <si>
    <t>Korte Akkers</t>
  </si>
  <si>
    <t>Kostverloren</t>
  </si>
  <si>
    <t>Koudehoek</t>
  </si>
  <si>
    <t>Krassum</t>
  </si>
  <si>
    <t>Krewerd</t>
  </si>
  <si>
    <t>Kroddeburen</t>
  </si>
  <si>
    <t>Kromme-Elleboog</t>
  </si>
  <si>
    <t>Kropswolde</t>
  </si>
  <si>
    <t>Kruiselwerk</t>
  </si>
  <si>
    <t>Kruisweg</t>
  </si>
  <si>
    <t>Kuzemer</t>
  </si>
  <si>
    <t>Kuzemerbalk</t>
  </si>
  <si>
    <t>Lageland</t>
  </si>
  <si>
    <t>Lageweg</t>
  </si>
  <si>
    <t>Lalleweer</t>
  </si>
  <si>
    <t>Lammerburen</t>
  </si>
  <si>
    <t>Lammerweg</t>
  </si>
  <si>
    <t>Laskwerd</t>
  </si>
  <si>
    <t>Laude</t>
  </si>
  <si>
    <t>Lauderbeetse</t>
  </si>
  <si>
    <t>Laudermarke</t>
  </si>
  <si>
    <t>Lauderzwarteveen</t>
  </si>
  <si>
    <t>Lauwersoog</t>
  </si>
  <si>
    <t>Lauwerzijl</t>
  </si>
  <si>
    <t>Leegkerk</t>
  </si>
  <si>
    <t>Leemdobben</t>
  </si>
  <si>
    <t>Leens</t>
  </si>
  <si>
    <t>Leermens</t>
  </si>
  <si>
    <t>Lellens</t>
  </si>
  <si>
    <t>Lettelbert</t>
  </si>
  <si>
    <t>Loppersum</t>
  </si>
  <si>
    <t>Losdorp</t>
  </si>
  <si>
    <t>Lucaswolde</t>
  </si>
  <si>
    <t>Luddeweer</t>
  </si>
  <si>
    <t>Lula</t>
  </si>
  <si>
    <t>Lutjegast</t>
  </si>
  <si>
    <t>Lutjeloo</t>
  </si>
  <si>
    <t>Lutjerijp</t>
  </si>
  <si>
    <t>Lutjewijtwerd</t>
  </si>
  <si>
    <t>Lutjewolde (ged)</t>
  </si>
  <si>
    <t>Lutjewolde (ged.)</t>
  </si>
  <si>
    <t>Maarhuizen</t>
  </si>
  <si>
    <t>Marsum</t>
  </si>
  <si>
    <t>Martenshoek</t>
  </si>
  <si>
    <t>Matsloot (ged)</t>
  </si>
  <si>
    <t>Meeden</t>
  </si>
  <si>
    <t>Meedhuizen</t>
  </si>
  <si>
    <t>Meerland</t>
  </si>
  <si>
    <t>Meerwijck</t>
  </si>
  <si>
    <t>Mensingeweer</t>
  </si>
  <si>
    <t>Merum</t>
  </si>
  <si>
    <t>Middelbert</t>
  </si>
  <si>
    <t>Middelstum</t>
  </si>
  <si>
    <t>Midwolda</t>
  </si>
  <si>
    <t>Midwolde</t>
  </si>
  <si>
    <t>Modderland</t>
  </si>
  <si>
    <t>Molenrij</t>
  </si>
  <si>
    <t>Molenstreek</t>
  </si>
  <si>
    <t>Morige</t>
  </si>
  <si>
    <t>Munnekemoer</t>
  </si>
  <si>
    <t>Muntendam</t>
  </si>
  <si>
    <t>Mussel</t>
  </si>
  <si>
    <t>Musselkanaal</t>
  </si>
  <si>
    <t>Nansum</t>
  </si>
  <si>
    <t>Napels</t>
  </si>
  <si>
    <t>Niebert</t>
  </si>
  <si>
    <t>Niehove</t>
  </si>
  <si>
    <t>Niekerk</t>
  </si>
  <si>
    <t>Niesoord</t>
  </si>
  <si>
    <t>Nieuw-Beerta</t>
  </si>
  <si>
    <t>Nieuwe Compagnie</t>
  </si>
  <si>
    <t>Nieuwe Pekela</t>
  </si>
  <si>
    <t>Nieuweschans</t>
  </si>
  <si>
    <t>Nieuwklap</t>
  </si>
  <si>
    <t>Nieuwolda</t>
  </si>
  <si>
    <t>Nieuwolda-Oost</t>
  </si>
  <si>
    <t>Nieuw-Scheemda</t>
  </si>
  <si>
    <t>Nieuwstad</t>
  </si>
  <si>
    <t>Nieuw-Statenzijl</t>
  </si>
  <si>
    <t>Niezijl</t>
  </si>
  <si>
    <t>Nijenklooster</t>
  </si>
  <si>
    <t>Nooitgedacht</t>
  </si>
  <si>
    <t>Noordbroek</t>
  </si>
  <si>
    <t>Noordbroeksterhamrik</t>
  </si>
  <si>
    <t>Noorddijk</t>
  </si>
  <si>
    <t>Noorderburen</t>
  </si>
  <si>
    <t>Noorderhoogebrug</t>
  </si>
  <si>
    <t>Noorderland</t>
  </si>
  <si>
    <t>Noordhorn</t>
  </si>
  <si>
    <t>Noordhornerga</t>
  </si>
  <si>
    <t>Noordhornertolhek</t>
  </si>
  <si>
    <t>Noordlaren</t>
  </si>
  <si>
    <t>Noordpolderzijl</t>
  </si>
  <si>
    <t>Noordwijk</t>
  </si>
  <si>
    <t>Noordwolde</t>
  </si>
  <si>
    <t>Nuis</t>
  </si>
  <si>
    <t>Numero Dertien</t>
  </si>
  <si>
    <t>Okswerd</t>
  </si>
  <si>
    <t>Oldehove</t>
  </si>
  <si>
    <t>Oldekerk</t>
  </si>
  <si>
    <t>Oldenklooster</t>
  </si>
  <si>
    <t>Oldenzijl</t>
  </si>
  <si>
    <t>Oldorp</t>
  </si>
  <si>
    <t>Oling</t>
  </si>
  <si>
    <t>Ommelanderwijk</t>
  </si>
  <si>
    <t>Onderdendam</t>
  </si>
  <si>
    <t>Onderwierum</t>
  </si>
  <si>
    <t>Onnen</t>
  </si>
  <si>
    <t>Onstwedde</t>
  </si>
  <si>
    <t>Oomsberg</t>
  </si>
  <si>
    <t>Oosteinde</t>
  </si>
  <si>
    <t>Oostereinde</t>
  </si>
  <si>
    <t>Oosterhoogebrug</t>
  </si>
  <si>
    <t>Oosternieland</t>
  </si>
  <si>
    <t>Oosterwijtwerd</t>
  </si>
  <si>
    <t>Oosterzand</t>
  </si>
  <si>
    <t>Oostindië</t>
  </si>
  <si>
    <t>Oostum</t>
  </si>
  <si>
    <t>Oostwold</t>
  </si>
  <si>
    <t>Oostwolderpolder</t>
  </si>
  <si>
    <t>Opende</t>
  </si>
  <si>
    <t>Opmeeden</t>
  </si>
  <si>
    <t>Opwierde</t>
  </si>
  <si>
    <t>Oterdum (opgeheven)</t>
  </si>
  <si>
    <t>Oude Pekela</t>
  </si>
  <si>
    <t>Oude Roodehaan</t>
  </si>
  <si>
    <t>Oude Statenzijl</t>
  </si>
  <si>
    <t>Oudedijk</t>
  </si>
  <si>
    <t>Oudeschans</t>
  </si>
  <si>
    <t>Oudeschip</t>
  </si>
  <si>
    <t>Oudezijl</t>
  </si>
  <si>
    <t>Over de Dijk</t>
  </si>
  <si>
    <t>Overdiep</t>
  </si>
  <si>
    <t>Overschild</t>
  </si>
  <si>
    <t>Pallert</t>
  </si>
  <si>
    <t>Pasop</t>
  </si>
  <si>
    <t>Paterswolde (ged)</t>
  </si>
  <si>
    <t>Peebos</t>
  </si>
  <si>
    <t>Peizerweg</t>
  </si>
  <si>
    <t>Pieterburen</t>
  </si>
  <si>
    <t>Pieterzijl</t>
  </si>
  <si>
    <t>Poldert</t>
  </si>
  <si>
    <t>Polen</t>
  </si>
  <si>
    <t>Ranum</t>
  </si>
  <si>
    <t>Rasquert</t>
  </si>
  <si>
    <t>Rhederbrug</t>
  </si>
  <si>
    <t>Rhederveld</t>
  </si>
  <si>
    <t>Rijsdam</t>
  </si>
  <si>
    <t>Ripperda</t>
  </si>
  <si>
    <t>Robbenoort</t>
  </si>
  <si>
    <t>Roelage</t>
  </si>
  <si>
    <t>Roodehaan</t>
  </si>
  <si>
    <t>Roodeschool</t>
  </si>
  <si>
    <t>Rottum</t>
  </si>
  <si>
    <t>Rottumeroog</t>
  </si>
  <si>
    <t>Ruigezand</t>
  </si>
  <si>
    <t>Ruischerbrug</t>
  </si>
  <si>
    <t>Ruiten</t>
  </si>
  <si>
    <t>Saaksum</t>
  </si>
  <si>
    <t>Saaxumhuizen</t>
  </si>
  <si>
    <t>Sappemeer</t>
  </si>
  <si>
    <t>Sauwerd</t>
  </si>
  <si>
    <t>Schaapbulten</t>
  </si>
  <si>
    <t>Schaaphok</t>
  </si>
  <si>
    <t>Scharmer</t>
  </si>
  <si>
    <t>Scheemda</t>
  </si>
  <si>
    <t>Scheemdermeer</t>
  </si>
  <si>
    <t>Scheemderzwaag</t>
  </si>
  <si>
    <t>Schildwolde</t>
  </si>
  <si>
    <t>Schilligeham</t>
  </si>
  <si>
    <t>Schotterkamp</t>
  </si>
  <si>
    <t>Schouwen</t>
  </si>
  <si>
    <t>Schouwerzijl</t>
  </si>
  <si>
    <t>Sebaldeburen</t>
  </si>
  <si>
    <t>Sellingen</t>
  </si>
  <si>
    <t>Sellingerbeetse</t>
  </si>
  <si>
    <t>Sellingerzwarteveen</t>
  </si>
  <si>
    <t>Selwerd</t>
  </si>
  <si>
    <t>Siddeburen</t>
  </si>
  <si>
    <t>Sint Annen</t>
  </si>
  <si>
    <t>Sint Annerhuisjes</t>
  </si>
  <si>
    <t>Sint Vitusholt</t>
  </si>
  <si>
    <t>Sintmaheerdt</t>
  </si>
  <si>
    <t>Slaperstil</t>
  </si>
  <si>
    <t>Slegge</t>
  </si>
  <si>
    <t>Slochteren</t>
  </si>
  <si>
    <t>Smeerling</t>
  </si>
  <si>
    <t>Smidshorn</t>
  </si>
  <si>
    <t>Solwerd</t>
  </si>
  <si>
    <t>Spijk</t>
  </si>
  <si>
    <t>Spitsbergen</t>
  </si>
  <si>
    <t>Stakenborg</t>
  </si>
  <si>
    <t>Startenhuizen</t>
  </si>
  <si>
    <t>Stedum</t>
  </si>
  <si>
    <t>Steendam</t>
  </si>
  <si>
    <t>Sterenborg</t>
  </si>
  <si>
    <t>Stitswerd</t>
  </si>
  <si>
    <t>Stootshorn</t>
  </si>
  <si>
    <t>Stork</t>
  </si>
  <si>
    <t>Suttum</t>
  </si>
  <si>
    <t>'t Kret</t>
  </si>
  <si>
    <t>t Lage van de weg</t>
  </si>
  <si>
    <t>'t Schot</t>
  </si>
  <si>
    <t>'t Stort</t>
  </si>
  <si>
    <t>'t Veen</t>
  </si>
  <si>
    <t>'t Waar</t>
  </si>
  <si>
    <t>'t Zandstervoorwerk</t>
  </si>
  <si>
    <t>'t Zandt</t>
  </si>
  <si>
    <t>Ten Post</t>
  </si>
  <si>
    <t>Ter Apel</t>
  </si>
  <si>
    <t>Ter Apelkanaal</t>
  </si>
  <si>
    <t>Ter Borg</t>
  </si>
  <si>
    <t>Ter Haar</t>
  </si>
  <si>
    <t>Ter Laan</t>
  </si>
  <si>
    <t>Ter Maarsch</t>
  </si>
  <si>
    <t>Ter Walslage</t>
  </si>
  <si>
    <t>Ter Wisch</t>
  </si>
  <si>
    <t>Ter Wupping</t>
  </si>
  <si>
    <t>Termunten</t>
  </si>
  <si>
    <t>Termunterzijl</t>
  </si>
  <si>
    <t>Thesinge</t>
  </si>
  <si>
    <t>Tinallinge</t>
  </si>
  <si>
    <t>Tjabbesstreek</t>
  </si>
  <si>
    <t>Tjamsweer</t>
  </si>
  <si>
    <t>Tjuchem</t>
  </si>
  <si>
    <t>Tolbert</t>
  </si>
  <si>
    <t>Toornwerd</t>
  </si>
  <si>
    <t>Topweer</t>
  </si>
  <si>
    <t>Tranendal</t>
  </si>
  <si>
    <t>Tripscompagnie (ged)</t>
  </si>
  <si>
    <t>Tusschenloegen</t>
  </si>
  <si>
    <t>Tussenklappen</t>
  </si>
  <si>
    <t>Tweehuizen</t>
  </si>
  <si>
    <t>Uiteinde</t>
  </si>
  <si>
    <t>Uiterburen</t>
  </si>
  <si>
    <t>Uithuizen</t>
  </si>
  <si>
    <t>Uithuizermeeden</t>
  </si>
  <si>
    <t>Uitwierde</t>
  </si>
  <si>
    <t>Ulrum</t>
  </si>
  <si>
    <t>Ulsda</t>
  </si>
  <si>
    <t>Usquert</t>
  </si>
  <si>
    <t>Valom</t>
  </si>
  <si>
    <t>Veele</t>
  </si>
  <si>
    <t>Veelerveen</t>
  </si>
  <si>
    <t>Veenhuizen</t>
  </si>
  <si>
    <t>Veerste Veldhuis</t>
  </si>
  <si>
    <t>Veldstreek</t>
  </si>
  <si>
    <t>Vierburen</t>
  </si>
  <si>
    <t>Vierhuizen</t>
  </si>
  <si>
    <t>Vierverlaten</t>
  </si>
  <si>
    <t>Visvliet</t>
  </si>
  <si>
    <t>Vlagtwedde</t>
  </si>
  <si>
    <t>Vledderhuizen</t>
  </si>
  <si>
    <t>Vledderveen</t>
  </si>
  <si>
    <t>Vosseberg</t>
  </si>
  <si>
    <t>Vriescheloo</t>
  </si>
  <si>
    <t>Wadwerd</t>
  </si>
  <si>
    <t>Wagenborgen</t>
  </si>
  <si>
    <t>Warffum</t>
  </si>
  <si>
    <t>Warfhuizen</t>
  </si>
  <si>
    <t>Waterhuizen</t>
  </si>
  <si>
    <t>Wedde</t>
  </si>
  <si>
    <t>Wedderheide</t>
  </si>
  <si>
    <t>Wedderveer</t>
  </si>
  <si>
    <t>Weende</t>
  </si>
  <si>
    <t>Weenderveld</t>
  </si>
  <si>
    <t>Wehe-den Hoorn</t>
  </si>
  <si>
    <t>Weite</t>
  </si>
  <si>
    <t>Weiwerd</t>
  </si>
  <si>
    <t>Wessinghuizen</t>
  </si>
  <si>
    <t>Wessingtange</t>
  </si>
  <si>
    <t>Westeind</t>
  </si>
  <si>
    <t>Westerbroek</t>
  </si>
  <si>
    <t>Westerdijkshorn</t>
  </si>
  <si>
    <t>Westeremden</t>
  </si>
  <si>
    <t>Westeremder Voorwerk</t>
  </si>
  <si>
    <t>Westerhorn</t>
  </si>
  <si>
    <t>Westerklooster</t>
  </si>
  <si>
    <t>Westerlee</t>
  </si>
  <si>
    <t>Westernieland</t>
  </si>
  <si>
    <t>Westerwijtwerd</t>
  </si>
  <si>
    <t>Westerwolder-Barlage</t>
  </si>
  <si>
    <t>Westerwolder-Veldhuis</t>
  </si>
  <si>
    <t>Westerzand</t>
  </si>
  <si>
    <t>Wierhuizen</t>
  </si>
  <si>
    <t>Wierum</t>
  </si>
  <si>
    <t>Wierumerschouw (ged)</t>
  </si>
  <si>
    <t>Wildeplaats</t>
  </si>
  <si>
    <t>Wilderhof</t>
  </si>
  <si>
    <t>Wildervank</t>
  </si>
  <si>
    <t>Wildervanksterdallen</t>
  </si>
  <si>
    <t>Willemstad</t>
  </si>
  <si>
    <t>Winneweer (ged)</t>
  </si>
  <si>
    <t>Winschoten</t>
  </si>
  <si>
    <t>Winschoterhoogebrug</t>
  </si>
  <si>
    <t>Wirdum</t>
  </si>
  <si>
    <t>Wirdumerdraai</t>
  </si>
  <si>
    <t>Wittewierum</t>
  </si>
  <si>
    <t>Woldendorp</t>
  </si>
  <si>
    <t>Wolfsbarge</t>
  </si>
  <si>
    <t>Wollingboermarke</t>
  </si>
  <si>
    <t>Wollinghuizen</t>
  </si>
  <si>
    <t>Woltersum</t>
  </si>
  <si>
    <t>Woudbloem</t>
  </si>
  <si>
    <t>Zandberg (ged)</t>
  </si>
  <si>
    <t>Zandeweer</t>
  </si>
  <si>
    <t>Zandstroom</t>
  </si>
  <si>
    <t>Zeerijp</t>
  </si>
  <si>
    <t>Zethuis</t>
  </si>
  <si>
    <t>Zevenhuizen</t>
  </si>
  <si>
    <t>Zijldijk (ged)</t>
  </si>
  <si>
    <t>Zomerdijk</t>
  </si>
  <si>
    <t>Zoutkamp</t>
  </si>
  <si>
    <t>Zuidbroek</t>
  </si>
  <si>
    <t>Zuiderburen</t>
  </si>
  <si>
    <t>Zuiderveen</t>
  </si>
  <si>
    <t>Zuidveld</t>
  </si>
  <si>
    <t>Zuidwending</t>
  </si>
  <si>
    <t>Zuidwolde</t>
  </si>
  <si>
    <t>Zuurdijk</t>
  </si>
  <si>
    <t xml:space="preserve">Meetstaten M29 </t>
  </si>
  <si>
    <t>eenh.</t>
  </si>
  <si>
    <t>Vervangen glas door monumentenglas  (Klassiek ca 11mm / U=2.0z) in houten kozijn</t>
  </si>
  <si>
    <t>Vervangen glas door monumentenglas  ( Klassiek ca 11mm / U=2.0z)  in stalen kozijnen ?</t>
  </si>
  <si>
    <t>V3-2-B</t>
  </si>
  <si>
    <t>Er zijn mogelijkheden, mits je een goed isolatie bedrijf hebt. Heb hier goede ervaringen mee bij soortgelijke projecten, ook die de veiligheid goed borgen.</t>
  </si>
  <si>
    <t>Dus overlaten aan het energieadvies en zien als een noodzakelijk maatregel?</t>
  </si>
  <si>
    <t>Soms zijn vlieringzolders alleen houten regels met daaronder een plafond. (een constructieve vloer ontbreekt) hoe ga je daar op isoleren (en ook arbeidstechnisch gezien?</t>
  </si>
  <si>
    <t>opmerking: hoge isolatiewaarde</t>
  </si>
  <si>
    <t>Isolatieadvies</t>
  </si>
  <si>
    <t>Gebruikte gegevens:</t>
  </si>
  <si>
    <t>Datum gegevens:</t>
  </si>
  <si>
    <t xml:space="preserve">- Onderaan staan de bijkomende kosten die u aan deze maatregelen kunt toevoegen. </t>
  </si>
  <si>
    <t>Bijkomende kosten:</t>
  </si>
  <si>
    <t>Knip-/snijvoegherstel boorgaten</t>
  </si>
  <si>
    <t>Spouwafscheiders</t>
  </si>
  <si>
    <t>won</t>
  </si>
  <si>
    <t>Rolsteiger bij smalle doorgang woning</t>
  </si>
  <si>
    <t>Hakken gat in kruipruimte</t>
  </si>
  <si>
    <t>Tijdelijk mangat zagen in houten vloer (geen afwerking)</t>
  </si>
  <si>
    <t>Kruipluik maken inclusief afwerken in houten vloer</t>
  </si>
  <si>
    <t>Toeslag meerwerk t.a.v. leidingwerk</t>
  </si>
  <si>
    <t xml:space="preserve">- Hieronder staan alle maatregelen die betrekking hebben op de 'Daken'. </t>
  </si>
  <si>
    <t xml:space="preserve">- Hieronder staan alle maatregelen die betrekking hebben op de 'Ventilatie'. </t>
  </si>
  <si>
    <t xml:space="preserve">- Hieronder staan alle maatregelen die betrekking hebben op de 'Kierafdichting'. </t>
  </si>
  <si>
    <t>- Hieronder staan alle maatregelen die betrekking hebben op de 'Spouwmuurisolatie'.</t>
  </si>
  <si>
    <t>- Hieronder staan alle maatregelen die betrekking hebben op de 'Buitengevelisolatie'.</t>
  </si>
  <si>
    <t>- Hieronder staan alle maatregelen die betrekking hebben op de 'Binnengevelisolatie'.</t>
  </si>
  <si>
    <t>opmerking: gesloten cel</t>
  </si>
  <si>
    <t>opmerking: zachte plaat en biobased</t>
  </si>
  <si>
    <t>opmerking: biobased</t>
  </si>
  <si>
    <t>opmerking: harde plaat</t>
  </si>
  <si>
    <t>Minimum Tarief timmerwerkzaamheden</t>
  </si>
  <si>
    <t>©  ABC</t>
  </si>
  <si>
    <t>©    ABC</t>
  </si>
  <si>
    <t>- Hieronder staan alle maatregelen die betrekking hebben op de 'Vloerisolatie'.</t>
  </si>
  <si>
    <t>V3-2-C</t>
  </si>
  <si>
    <t xml:space="preserve">uurtarief </t>
  </si>
  <si>
    <t xml:space="preserve">    OVERZICHT KOSTEN MAATREGEL 29</t>
  </si>
  <si>
    <t>Klimaatfolie dampscherm tegen vocht installeren</t>
  </si>
  <si>
    <t>Spouw maken dakbeschot isolatie</t>
  </si>
  <si>
    <t>Lattencontructie installeren</t>
  </si>
  <si>
    <t>Uitvlakken bestaande constructie</t>
  </si>
  <si>
    <t>Plinten aanbrengen mdf gegrond</t>
  </si>
  <si>
    <t>Snijwerk</t>
  </si>
  <si>
    <t xml:space="preserve">opmerking: afhankelijk van type isolatie  onderstaande bijkomende kosten </t>
  </si>
  <si>
    <t>Vervangen vierpans dakraam 45 x 55 cm- rieten dak</t>
  </si>
  <si>
    <t xml:space="preserve">opnieuw indekken </t>
  </si>
  <si>
    <t>- Min. breedte spouw 40 mm</t>
  </si>
  <si>
    <t>- Minimale vervuiling in de spouw (belemmert de isolatie)</t>
  </si>
  <si>
    <t>check</t>
  </si>
  <si>
    <t>Spouwmuurisolatie PUR schuim 60 mm &lt; 70 m²</t>
  </si>
  <si>
    <t>Spouwmuurisolatie PUR schuim 60 mm 70-130 m²</t>
  </si>
  <si>
    <t>Spouwmuurisolatie PUR schuim 60 mm &gt; 130 m²</t>
  </si>
  <si>
    <t>Spouw richting dak dichtmaken van binnenuit</t>
  </si>
  <si>
    <t>Spouw richting dak dichtmaken van buitenaf via dakpannen excl. hoogwerker</t>
  </si>
  <si>
    <t>opmerking: zonder bubbeltjes plastic</t>
  </si>
  <si>
    <t>Standaard geïsoleerd vloerluik</t>
  </si>
  <si>
    <t>Bodemfolie voor vloerisolatie (zit in prijs V3-1-B)</t>
  </si>
  <si>
    <t>V1-1-A1</t>
  </si>
  <si>
    <t>V1-1-A2</t>
  </si>
  <si>
    <t>V1-1-A3</t>
  </si>
  <si>
    <t>V1-1-A4</t>
  </si>
  <si>
    <t>V1-1-B1</t>
  </si>
  <si>
    <t>V1-1-B2</t>
  </si>
  <si>
    <t>V1-1-B3</t>
  </si>
  <si>
    <t>V1-1-B4</t>
  </si>
  <si>
    <t>V1-1-C1</t>
  </si>
  <si>
    <t>V1-1-C2</t>
  </si>
  <si>
    <t>V1-1-C3</t>
  </si>
  <si>
    <t>V1-1-C4</t>
  </si>
  <si>
    <t>V1-1-D1</t>
  </si>
  <si>
    <t>V1-1-X1</t>
  </si>
  <si>
    <t>V1-1-X2</t>
  </si>
  <si>
    <t>V1-1-X3</t>
  </si>
  <si>
    <t>V1-1-X4</t>
  </si>
  <si>
    <t>V1-1-X5</t>
  </si>
  <si>
    <t>V1-1-X6</t>
  </si>
  <si>
    <t>V3-1-X1</t>
  </si>
  <si>
    <t>V3-1-X2</t>
  </si>
  <si>
    <t>V3-1-X3</t>
  </si>
  <si>
    <t>V3-1-X4</t>
  </si>
  <si>
    <t>V3-1-X5</t>
  </si>
  <si>
    <t>V3-1-X6</t>
  </si>
  <si>
    <t>V3-1-X7</t>
  </si>
  <si>
    <t>V3-1-X8</t>
  </si>
  <si>
    <t>V3-1-B1</t>
  </si>
  <si>
    <t>V3-1-B2</t>
  </si>
  <si>
    <t>V3-1-B3</t>
  </si>
  <si>
    <t>V3-1-C1</t>
  </si>
  <si>
    <t>V3-1-C2</t>
  </si>
  <si>
    <t>V3-1-D1</t>
  </si>
  <si>
    <t>V3-1-D2</t>
  </si>
  <si>
    <t>V4-1-A1</t>
  </si>
  <si>
    <t>V4-1-A2</t>
  </si>
  <si>
    <t>V4-1-A3</t>
  </si>
  <si>
    <t>V4-1-A4</t>
  </si>
  <si>
    <t>V4-1-B1</t>
  </si>
  <si>
    <t>V4-1-B2</t>
  </si>
  <si>
    <t>V4-1-B3</t>
  </si>
  <si>
    <t>V4-1-B4</t>
  </si>
  <si>
    <t>V4-1-C1</t>
  </si>
  <si>
    <t>V4-1-C2</t>
  </si>
  <si>
    <t>V4-1-C3</t>
  </si>
  <si>
    <t>V4-1-C4</t>
  </si>
  <si>
    <t>V4-1-D1</t>
  </si>
  <si>
    <t>V4-1-D2</t>
  </si>
  <si>
    <t>V4-1-D3</t>
  </si>
  <si>
    <t>V4-1-D4</t>
  </si>
  <si>
    <t>V4-1-E1</t>
  </si>
  <si>
    <t>V4-1-E2</t>
  </si>
  <si>
    <t>V4-1-E3</t>
  </si>
  <si>
    <t>V4-1-E4</t>
  </si>
  <si>
    <t>V4-1-F1</t>
  </si>
  <si>
    <t>V4-1-F2</t>
  </si>
  <si>
    <t>V4-1-F3</t>
  </si>
  <si>
    <t>V4-1-F4</t>
  </si>
  <si>
    <t>V4-1-G1</t>
  </si>
  <si>
    <t>V4-1-G2</t>
  </si>
  <si>
    <t>V4-1-G3</t>
  </si>
  <si>
    <t>V4-1-G4</t>
  </si>
  <si>
    <t>V4-1-X1</t>
  </si>
  <si>
    <t>V4-1-X2</t>
  </si>
  <si>
    <t>V4-1-X3</t>
  </si>
  <si>
    <t>V4-1-X4</t>
  </si>
  <si>
    <t>V4-1-X5</t>
  </si>
  <si>
    <t>V4-1-X6</t>
  </si>
  <si>
    <t>V4-1-X7</t>
  </si>
  <si>
    <t>V4-1-X8</t>
  </si>
  <si>
    <t>V4-1-X9</t>
  </si>
  <si>
    <t>V4-1-X10</t>
  </si>
  <si>
    <t>V4-1-X11</t>
  </si>
  <si>
    <t>V4-1-X12</t>
  </si>
  <si>
    <t>Nokbalk opdikken</t>
  </si>
  <si>
    <t>Isolatie rondom dakopeningen</t>
  </si>
  <si>
    <t>Knieschot plaatsen tot 60cm</t>
  </si>
  <si>
    <t>Stroom verleggen per aansluitpunt</t>
  </si>
  <si>
    <t>V1-1-X7</t>
  </si>
  <si>
    <t>V1-1-X8</t>
  </si>
  <si>
    <t>V1-1-X9</t>
  </si>
  <si>
    <t>V3-1-X9</t>
  </si>
  <si>
    <t>V3-1-X10</t>
  </si>
  <si>
    <t>V3-1-X11</t>
  </si>
  <si>
    <t>Minimum Tarief (van toepassing indien totaal spuit en/of inblaas isoleren lager is dan € 750)</t>
  </si>
  <si>
    <t>Minimum Tarief (van toepassing indien totaal spuit en of inblaas isoleren lager is dan € 750)</t>
  </si>
  <si>
    <t>Doe-het-zelver</t>
  </si>
  <si>
    <t xml:space="preserve">subtotaal afgerond per totaal onderdeel </t>
  </si>
  <si>
    <t>Onderstaande conform Word bestand &gt;&gt;&gt;&gt;&gt;&gt;&gt;</t>
  </si>
  <si>
    <t xml:space="preserve">m¹
</t>
  </si>
  <si>
    <t>elders</t>
  </si>
  <si>
    <t>toeslag balken/ribcassetevloeren 10%</t>
  </si>
  <si>
    <t xml:space="preserve">Toeslag tegen fundering 300mm hoogte Lengte buiten gevel </t>
  </si>
  <si>
    <t xml:space="preserve">opmerking: harde plaat </t>
  </si>
  <si>
    <t>V4-1-X13</t>
  </si>
  <si>
    <t>Spouwmuurisolatie vlokken (minerale wol) 60 mm &lt; 45 m²</t>
  </si>
  <si>
    <t>Spouwmuurisolatie vlokken (minerale wol) 60 mm 46-75 m²</t>
  </si>
  <si>
    <t>Spouwmuurisolatie vlokken (minerale wol) 60 mm &gt; 75 m²</t>
  </si>
  <si>
    <t>Spouwmuurisolatie EPS parels / korrels 60 mm &lt; 45 m²</t>
  </si>
  <si>
    <t>Spouwmuurisolatie EPS parels / korrels 60 mm 46-75 m²</t>
  </si>
  <si>
    <t>Spouwmuurisolatie EPS parels / korrels 60 mm &gt; 75 m²</t>
  </si>
  <si>
    <t>V1-1 spouwisolatie</t>
  </si>
  <si>
    <t>V3-1 vloerisolatie</t>
  </si>
  <si>
    <t>V4-1 dakisolatie hellend</t>
  </si>
  <si>
    <t>Code
Loon</t>
  </si>
  <si>
    <t>Loon
Aandeel</t>
  </si>
  <si>
    <t>Loon
kosten</t>
  </si>
  <si>
    <t>btw
laag</t>
  </si>
  <si>
    <t>btw
hoog</t>
  </si>
  <si>
    <t>btw
totaal</t>
  </si>
  <si>
    <t>V4-3-A</t>
  </si>
  <si>
    <t>V4-3-B</t>
  </si>
  <si>
    <t>V4-3-X</t>
  </si>
  <si>
    <t>V1-3-A2</t>
  </si>
  <si>
    <t>V1-3-B1</t>
  </si>
  <si>
    <t>V1-3-B2</t>
  </si>
  <si>
    <t>V1-3-B3</t>
  </si>
  <si>
    <t>V1-3-C1</t>
  </si>
  <si>
    <t>V1-3-C2</t>
  </si>
  <si>
    <t>V1-3-C3</t>
  </si>
  <si>
    <t>V1-3-D1</t>
  </si>
  <si>
    <t>V1-3-D2</t>
  </si>
  <si>
    <t>V1-3-D3</t>
  </si>
  <si>
    <t>V1-3-E1</t>
  </si>
  <si>
    <t>V1-3-E2</t>
  </si>
  <si>
    <t>V1-3-E3</t>
  </si>
  <si>
    <t>V1-3-A1</t>
  </si>
  <si>
    <t>V1-3-H</t>
  </si>
  <si>
    <t>V1-3-K1</t>
  </si>
  <si>
    <t>V1-3-K2</t>
  </si>
  <si>
    <t>V1-3-K3</t>
  </si>
  <si>
    <t>V1-3-L1</t>
  </si>
  <si>
    <t>V1-3-L2</t>
  </si>
  <si>
    <t>V1-3-L3</t>
  </si>
  <si>
    <r>
      <rPr>
        <sz val="6"/>
        <color rgb="FF3AC655"/>
        <rFont val="Verdana"/>
        <family val="2"/>
      </rPr>
      <t>©</t>
    </r>
    <r>
      <rPr>
        <sz val="5"/>
        <color rgb="FF3AC655"/>
        <rFont val="Verdana"/>
        <family val="2"/>
      </rPr>
      <t xml:space="preserve"> ABC</t>
    </r>
  </si>
  <si>
    <t>BTW 9% / 21%</t>
  </si>
  <si>
    <t xml:space="preserve">norm </t>
  </si>
  <si>
    <t>V1-3-I</t>
  </si>
  <si>
    <t>V2-3-A1</t>
  </si>
  <si>
    <t>V2-3-A2</t>
  </si>
  <si>
    <t>V2-3-A3</t>
  </si>
  <si>
    <t>V2-3-A4</t>
  </si>
  <si>
    <t>cm¹</t>
  </si>
  <si>
    <t xml:space="preserve">V2-3 gevel open </t>
  </si>
  <si>
    <t>V2-3-X1</t>
  </si>
  <si>
    <t>V2-3-X2</t>
  </si>
  <si>
    <t>V2-3-X3</t>
  </si>
  <si>
    <t>V2-3-X4</t>
  </si>
  <si>
    <t>V2-3-X5</t>
  </si>
  <si>
    <t>V2-3-X6</t>
  </si>
  <si>
    <t>V2-3-X7</t>
  </si>
  <si>
    <t>V2-3-X8</t>
  </si>
  <si>
    <t>V2-3-X9</t>
  </si>
  <si>
    <t>V2-3-X10</t>
  </si>
  <si>
    <t>…</t>
  </si>
  <si>
    <t xml:space="preserve">SLS/ CLS 38x120 mm hoh 600 mm </t>
  </si>
  <si>
    <t>V1-3-X1</t>
  </si>
  <si>
    <t>V1-3-X2</t>
  </si>
  <si>
    <t>V1-3-X3</t>
  </si>
  <si>
    <t>V1-3-X4</t>
  </si>
  <si>
    <t>V1-3-X5</t>
  </si>
  <si>
    <t>V1-3-X6</t>
  </si>
  <si>
    <t>V1-3-X7</t>
  </si>
  <si>
    <t>V1-3-X8</t>
  </si>
  <si>
    <t>V1-3-X9</t>
  </si>
  <si>
    <t>Sierlijsten om kozijnen</t>
  </si>
  <si>
    <t>Dagkantbetimmering</t>
  </si>
  <si>
    <t>Aanpassen cv-leidingen</t>
  </si>
  <si>
    <t>Rolsteiger in woning</t>
  </si>
  <si>
    <t>TOTAAL  KOSTEN INCL. BTW</t>
  </si>
  <si>
    <t>TOTAAL BTW</t>
  </si>
  <si>
    <t>9% / 21%</t>
  </si>
  <si>
    <t xml:space="preserve">incl. BTW </t>
  </si>
  <si>
    <t xml:space="preserve">    Totaal incl. BTW </t>
  </si>
  <si>
    <t>Totaal excl. BTW</t>
  </si>
  <si>
    <t xml:space="preserve">opmerking: zie beglazing  V3 </t>
  </si>
  <si>
    <t>Plaatsen van mechanische ventilatiebox</t>
  </si>
  <si>
    <t xml:space="preserve">opmerking: vervangen oude box door C4A of C4C systeem </t>
  </si>
  <si>
    <t xml:space="preserve"> met Co2 en/of vraaggestuurde afzuiging</t>
  </si>
  <si>
    <t xml:space="preserve">opmerking: plaatsen decentrale wtw (systeem D) met co2 sturing in hoofdverdblijfsruimte </t>
  </si>
  <si>
    <t xml:space="preserve"> * Mech ventilatie  C4A of C4C systeem </t>
  </si>
  <si>
    <t xml:space="preserve"> ** WTW (systeem D) met co2 sturing in hoofdverdblijfsruimte </t>
  </si>
  <si>
    <t>Vervangen bestaande mechanische ventilatiebox*</t>
  </si>
  <si>
    <t xml:space="preserve">Plaatsen van mechanische ventilatiebox* systeem </t>
  </si>
  <si>
    <t xml:space="preserve">V5  Ventilatie </t>
  </si>
  <si>
    <t>,</t>
  </si>
  <si>
    <t>V1-1-A</t>
  </si>
  <si>
    <t>V1-1-B</t>
  </si>
  <si>
    <t>V1-1-C</t>
  </si>
  <si>
    <t xml:space="preserve">Voorzetwand houten frame met glaswol deken </t>
  </si>
  <si>
    <t>V1-3-B</t>
  </si>
  <si>
    <t>V1-3-A</t>
  </si>
  <si>
    <t>Voorzetwand houten frame met grasvezel</t>
  </si>
  <si>
    <t>V1-3-C</t>
  </si>
  <si>
    <t>Voorzetwand houten frame met hennepvezel</t>
  </si>
  <si>
    <t>V1-3-D</t>
  </si>
  <si>
    <t>V1-3-E</t>
  </si>
  <si>
    <t xml:space="preserve">Voorzetwand houten frame met PIR platen </t>
  </si>
  <si>
    <t xml:space="preserve">Voorzetwand Metal Stud frame met glaswol deken </t>
  </si>
  <si>
    <t xml:space="preserve">Voorzetwand Metal Stud frame met vlaswol deken </t>
  </si>
  <si>
    <t>Voorzetwand Metal Stud frame met grasvezel</t>
  </si>
  <si>
    <t>Voorzetwand Metal Stud frame met hennepvezel</t>
  </si>
  <si>
    <t>Voorzetwand Metal Stud frame met PIR platen</t>
  </si>
  <si>
    <t xml:space="preserve">Vloerisolatie onderzijde vloer met isolatiefolie </t>
  </si>
  <si>
    <t xml:space="preserve">Vloerisolatie onderzijde vloer met PUR </t>
  </si>
  <si>
    <t>Vloerisolatie onderzijde vloer met EPS isolatie</t>
  </si>
  <si>
    <t>Bodemisolatie met EPS-korrels</t>
  </si>
  <si>
    <t xml:space="preserve">opmerking: 300 mm kalkhennep blokken + 10-20 mm leem/kalkpleister </t>
  </si>
  <si>
    <t>V1-3-H1</t>
  </si>
  <si>
    <t>V1-3-H2</t>
  </si>
  <si>
    <t>V1-3-I3</t>
  </si>
  <si>
    <t>V1-3-J1</t>
  </si>
  <si>
    <t>V1-3-J2</t>
  </si>
  <si>
    <t>V1-3-J3</t>
  </si>
  <si>
    <t>V1-3-R1</t>
  </si>
  <si>
    <t>V1-3-H3</t>
  </si>
  <si>
    <t>V1-3-I1</t>
  </si>
  <si>
    <t>V1-3-I2</t>
  </si>
  <si>
    <t>V1-3-L</t>
  </si>
  <si>
    <t>opmerking: verrekenprijs € 1.00 / cm</t>
  </si>
  <si>
    <t>opmerking: verrekenprijs € 2.25 / cm</t>
  </si>
  <si>
    <t>Afwerking hoeken. neggekanten e.d.</t>
  </si>
  <si>
    <t>opmerking: verrekenprijs € 2.50 / cm</t>
  </si>
  <si>
    <t xml:space="preserve">Afwerking aanbrengen gips. zonder afwerking (eenvoudig) </t>
  </si>
  <si>
    <t>Afplakken vloer. balken. ramen. muren</t>
  </si>
  <si>
    <t>Steigerwerk (rolsteiger. steiger in trap. etc.)</t>
  </si>
  <si>
    <t>Stroompunten verleggen (incl. nieuwe inbouwdozen)</t>
  </si>
  <si>
    <t xml:space="preserve">materiaal </t>
  </si>
  <si>
    <t xml:space="preserve">HPL plaatmateriaal 8mm </t>
  </si>
  <si>
    <t xml:space="preserve">Isoleren bovenzijde zolder-/vlieringvloer niet beloopbaar </t>
  </si>
  <si>
    <t>V4-1-A</t>
  </si>
  <si>
    <t>V4-1-B</t>
  </si>
  <si>
    <t>V4-1-E</t>
  </si>
  <si>
    <t>V4-1-D</t>
  </si>
  <si>
    <t>V4-1-C</t>
  </si>
  <si>
    <t>V4-1-G</t>
  </si>
  <si>
    <t>V4-1-F</t>
  </si>
  <si>
    <t>Vervangen glas door HR++ glas in bestaand houten kozijn</t>
  </si>
  <si>
    <t>V2-1-A1</t>
  </si>
  <si>
    <t>V2-1-B1</t>
  </si>
  <si>
    <t>V1-3-K</t>
  </si>
  <si>
    <t>V1-3-J</t>
  </si>
  <si>
    <t>Isoleren kozijnpaneel</t>
  </si>
  <si>
    <t>V2-2-A1</t>
  </si>
  <si>
    <t>Vervangen glas door HR++ glas</t>
  </si>
  <si>
    <t>V2-4-A1</t>
  </si>
  <si>
    <t>V2-5-A1</t>
  </si>
  <si>
    <t>V2-5-B1</t>
  </si>
  <si>
    <t>V2-5-X1</t>
  </si>
  <si>
    <t>V2-6-X1</t>
  </si>
  <si>
    <t>V2-7-X1</t>
  </si>
  <si>
    <t>V2-6-A1</t>
  </si>
  <si>
    <t>V2-6-B1</t>
  </si>
  <si>
    <t>V2-7-A1</t>
  </si>
  <si>
    <t xml:space="preserve">  incl. ~  Boorplan </t>
  </si>
  <si>
    <t xml:space="preserve">  incl. ~  Herstellen voegwerk</t>
  </si>
  <si>
    <t xml:space="preserve">  incl. ~  Ventilatieroosters /aanbrengen</t>
  </si>
  <si>
    <t xml:space="preserve">  incl. ~  Isoleren spouwmuur</t>
  </si>
  <si>
    <t>V4-2-A1</t>
  </si>
  <si>
    <t>V4-2-B1</t>
  </si>
  <si>
    <t xml:space="preserve">Isoleren bovenzijde platdak incl. bitumen dakbedekking </t>
  </si>
  <si>
    <t xml:space="preserve">Isoleren bovenzijde platdak incl. EPDM dakbedekking </t>
  </si>
  <si>
    <t>V4-2-C1</t>
  </si>
  <si>
    <t>V4-2-X1</t>
  </si>
  <si>
    <t>V4-2-X2</t>
  </si>
  <si>
    <t>V4-2-X3</t>
  </si>
  <si>
    <t>V5-1-A1</t>
  </si>
  <si>
    <t>V5-1-B1</t>
  </si>
  <si>
    <t>V5-1-C1</t>
  </si>
  <si>
    <t>V5-1-C</t>
  </si>
  <si>
    <t>V4-3-A1</t>
  </si>
  <si>
    <t>V4-3-B1</t>
  </si>
  <si>
    <t>V4-4-A1</t>
  </si>
  <si>
    <t>V4-4-A2</t>
  </si>
  <si>
    <t>V4-4-A3</t>
  </si>
  <si>
    <t>V4-4-B1</t>
  </si>
  <si>
    <t>V4-4-B2</t>
  </si>
  <si>
    <t>V4-4-B3</t>
  </si>
  <si>
    <t>Vervangen dakraam tuimelvenster</t>
  </si>
  <si>
    <t>V1-2-A1</t>
  </si>
  <si>
    <t>V1-2-B1</t>
  </si>
  <si>
    <t>V1-2-C1</t>
  </si>
  <si>
    <t>V1-2-D1</t>
  </si>
  <si>
    <t>V1-2-E1</t>
  </si>
  <si>
    <t>V1-2-X1</t>
  </si>
  <si>
    <t>V1-2-X2</t>
  </si>
  <si>
    <t>V1-2-X3</t>
  </si>
  <si>
    <t>V1-2-X4</t>
  </si>
  <si>
    <t>V1-2-X5</t>
  </si>
  <si>
    <t xml:space="preserve">Vervangen glas door HR++ glas in bestaand houten kozijn: 0 m² &gt; 2 m² </t>
  </si>
  <si>
    <t>Vervangen glas door HR++ glas in bestaand houten kozijn: 2 m²  &gt; 8 m2</t>
  </si>
  <si>
    <t>Vervangen glas door HR++ glas in bestaand houten kozijn: 8 m² - 15 m2</t>
  </si>
  <si>
    <t>Vervangen glas door HR++ glas in bestaand houten kozijn: 15 m² &gt; 30 m2</t>
  </si>
  <si>
    <t xml:space="preserve">Inmeten </t>
  </si>
  <si>
    <t xml:space="preserve">Starttarief </t>
  </si>
  <si>
    <t>Minimaal tarief (incl. starttarief)</t>
  </si>
  <si>
    <t>p/ruit</t>
  </si>
  <si>
    <t xml:space="preserve">uur </t>
  </si>
  <si>
    <t xml:space="preserve">pst </t>
  </si>
  <si>
    <t>Verwijderen bitumen uit sponning.</t>
  </si>
  <si>
    <t>Toeslag wienersprossen per vak.</t>
  </si>
  <si>
    <t>Toeslag kruisroeden per vak.</t>
  </si>
  <si>
    <t>Ventilatieroosters naturel.</t>
  </si>
  <si>
    <r>
      <t>Steigerwerk vanaf de 2</t>
    </r>
    <r>
      <rPr>
        <vertAlign val="superscript"/>
        <sz val="8"/>
        <rFont val="Verdana"/>
        <family val="2"/>
      </rPr>
      <t>e</t>
    </r>
    <r>
      <rPr>
        <sz val="8"/>
        <rFont val="Verdana"/>
        <family val="2"/>
      </rPr>
      <t xml:space="preserve"> verdieping. </t>
    </r>
  </si>
  <si>
    <t xml:space="preserve">Maximaal 6,0 m² K/W </t>
  </si>
  <si>
    <t>Maximaal 8,0 m² K/W</t>
  </si>
  <si>
    <t>vak</t>
  </si>
  <si>
    <t>voorbereiding/inmeten/maatvoering</t>
  </si>
  <si>
    <t>1,00</t>
  </si>
  <si>
    <t>opruimen</t>
  </si>
  <si>
    <t>Paneel:</t>
  </si>
  <si>
    <t xml:space="preserve">opmerking: op basis van 12m2 </t>
  </si>
  <si>
    <t>eenheidsprijs
excl. btw</t>
  </si>
  <si>
    <t>eenheidsprijs
incl. btw</t>
  </si>
  <si>
    <t xml:space="preserve">NOG overleg wat wel of niet in de eenheidsprijs zit  zie opm. Alex </t>
  </si>
  <si>
    <t>Mechanische Ventilatie MV &amp; Decentrale Mechanische WTW</t>
  </si>
  <si>
    <t xml:space="preserve">Plaatsen van decentrale mechanische WTW** systeem </t>
  </si>
  <si>
    <t>incl.</t>
  </si>
  <si>
    <t xml:space="preserve">Nieuwe mechanische ventilatiebox systeem </t>
  </si>
  <si>
    <t>bedrag
incl. btw</t>
  </si>
  <si>
    <t>- Hieronder staan alle maatregelen die betrekking hebben op de beglazing en kozijnen.</t>
  </si>
  <si>
    <t>V1-2-B</t>
  </si>
  <si>
    <t>V1-2-C</t>
  </si>
  <si>
    <t>V1-2-D</t>
  </si>
  <si>
    <t>V1-2-E</t>
  </si>
  <si>
    <t>Alleen toepasbaar bij houten verdiepingsvloeren</t>
  </si>
  <si>
    <t>Houten afwerking neggekanten</t>
  </si>
  <si>
    <t>21,80</t>
  </si>
  <si>
    <t>V2-5-C1</t>
  </si>
  <si>
    <t>V2-6-X2</t>
  </si>
  <si>
    <t>V2-6-X3</t>
  </si>
  <si>
    <t>V2-6-X5</t>
  </si>
  <si>
    <t>V2-6-X4</t>
  </si>
  <si>
    <t>V2-7-X2</t>
  </si>
  <si>
    <t xml:space="preserve">Optie  cat 3 </t>
  </si>
  <si>
    <t>V2-1-A</t>
  </si>
  <si>
    <t>V2-1-B</t>
  </si>
  <si>
    <t xml:space="preserve">OSB 12 mm </t>
  </si>
  <si>
    <t xml:space="preserve">Verwijderen bestaande voorzetwand </t>
  </si>
  <si>
    <t xml:space="preserve">SLS/ CLS 38x89 mm hoh 600 mm </t>
  </si>
  <si>
    <t>opmerking: isolatie Rd 3</t>
  </si>
  <si>
    <t>V1-3-A3</t>
  </si>
  <si>
    <t>V3-1-A</t>
  </si>
  <si>
    <t>V3-1-A1</t>
  </si>
  <si>
    <t>V3-1-A2</t>
  </si>
  <si>
    <t>V3-1-B</t>
  </si>
  <si>
    <t>V3-1-C</t>
  </si>
  <si>
    <t xml:space="preserve">opmerking: op basis van 91. 30 m2 </t>
  </si>
  <si>
    <t xml:space="preserve">opmerking: isolatie Rd 1. 85 </t>
  </si>
  <si>
    <t>opmerking: isolatie Rd 2. 55</t>
  </si>
  <si>
    <t>opmerking: isolatie Rd 3. 4</t>
  </si>
  <si>
    <t>opmerking: isolatie Rd 1. 84</t>
  </si>
  <si>
    <t>opmerking: isolatie Rd 2. 37</t>
  </si>
  <si>
    <t>opmerking: isolatie Rd 3. 16</t>
  </si>
  <si>
    <t>opmerking: isolatie Rd 1. 71</t>
  </si>
  <si>
    <t>opmerking: isolatie Rd 2. 2</t>
  </si>
  <si>
    <t>opmerking: isolatie Rd 2. 05</t>
  </si>
  <si>
    <t>opmerking: isolatie Rd 3. 08</t>
  </si>
  <si>
    <t>opmerking: isolatie Rd 3. 15</t>
  </si>
  <si>
    <t>opmerking: isolatie Rd  4. 05</t>
  </si>
  <si>
    <t>opmerking: isolatie Rd 5. 50</t>
  </si>
  <si>
    <t>opmerking: isolatie Rd 3. 40</t>
  </si>
  <si>
    <t>opmerking: berekening voor raam  21. 8m²</t>
  </si>
  <si>
    <t>&gt; incl..   ~  bodemfolie (voorkomen vocht en gassen uit de bodem)</t>
  </si>
  <si>
    <t>&gt; incl..   ~  tengels en latten aanbrengen</t>
  </si>
  <si>
    <t>&gt; incl..   ~  isolatie aanbrengen</t>
  </si>
  <si>
    <t>&gt; incl..   ~  bevestigingsmiddelen</t>
  </si>
  <si>
    <t>&gt; incl..   ~  luchtdicht maken (tape)</t>
  </si>
  <si>
    <t>V3-2-A1</t>
  </si>
  <si>
    <t>V3-2-A2</t>
  </si>
  <si>
    <t>V3-2-C1</t>
  </si>
  <si>
    <t>V3-2-B1</t>
  </si>
  <si>
    <t>opmerking: Dakisolatie (Rc=3,7): PIR isolatie (d=80mm) buitenzijde plat dak - vervangen dakbedekking APP</t>
  </si>
  <si>
    <t>opmerking: Dakisolatie (Rc=3,7): PIR isolatie (d=80mm) buitenzijde plat dak - vervangen dakbedekking EPDM</t>
  </si>
  <si>
    <t xml:space="preserve">Isoleren bovenzijde platdak (isolatie op bestaande dakbedekking) </t>
  </si>
  <si>
    <t>Verwijderen bestaand dakraam incl. dagkantaftimmering binnenzijde</t>
  </si>
  <si>
    <t>Excl. Dagkantaftimmering</t>
  </si>
  <si>
    <t>V4-3-X1</t>
  </si>
  <si>
    <t>Vervangen dakraam Grenen tuimelvenster</t>
  </si>
  <si>
    <t>Excl. standaard interieur afwerking  (dagkant aftimmering)</t>
  </si>
  <si>
    <t xml:space="preserve">Verwijderen bestaand dakraam </t>
  </si>
  <si>
    <t>Verwijderen aftimmering</t>
  </si>
  <si>
    <t>Verwijderen en herleggen pannen</t>
  </si>
  <si>
    <t>V4-4-X1</t>
  </si>
  <si>
    <t>Vervangen dakraam kunststof tuimelvenster</t>
  </si>
  <si>
    <t>Vervangen dakraam kunststof tuimelvenster 55 x 78 cm</t>
  </si>
  <si>
    <t>Vervangen dakraam kunststof tuimelvenster 114 x 118 cm</t>
  </si>
  <si>
    <t>Vervangen dakraam Grenen tuimelvenster 114 x 118 cm  (binnenzijde wit afgelakt)</t>
  </si>
  <si>
    <t>Vervangen dakraam Grenen tuimelvenster 78 x 98 cm     (binnenzijde wit afgelakt)</t>
  </si>
  <si>
    <t>Multiplex 12 mm</t>
  </si>
  <si>
    <t xml:space="preserve">Vezelcement plaatmateriaal 12 mm </t>
  </si>
  <si>
    <t>Steenstrips 25 mm</t>
  </si>
  <si>
    <t xml:space="preserve">steigerwerk </t>
  </si>
  <si>
    <t>cat 3</t>
  </si>
  <si>
    <t>Verwijderen metselwerkwanden buiten (halfsteens)</t>
  </si>
  <si>
    <t>nvt</t>
  </si>
  <si>
    <t>V2-4-B</t>
  </si>
  <si>
    <t>Vervangen glas door vacuümglas</t>
  </si>
  <si>
    <t xml:space="preserve">Vervangen glas door vacuümglas </t>
  </si>
  <si>
    <t>Vervangen dakraam kunststof tuimelvenster 78 x 98 cm</t>
  </si>
  <si>
    <t>Vervangen dakraam Grenen tuimelvenster 55 x 78 cm     (binnenzijde wit afgelakt)</t>
  </si>
  <si>
    <t xml:space="preserve">Voorzetwand houten frame met houtvezel platen </t>
  </si>
  <si>
    <t>V1-3-F1</t>
  </si>
  <si>
    <t>V1-3-F2</t>
  </si>
  <si>
    <t>V1-3-F3</t>
  </si>
  <si>
    <t>V1-3-F</t>
  </si>
  <si>
    <t>opmerking: isolatie Rd 3.15</t>
  </si>
  <si>
    <t>opmerking: isolatie Rd 2.10</t>
  </si>
  <si>
    <t>opmerking: isolatie Rd 1. 55</t>
  </si>
  <si>
    <t>V1-3-M</t>
  </si>
  <si>
    <t>V1-3-M1</t>
  </si>
  <si>
    <t>V1-3-M2</t>
  </si>
  <si>
    <t>V1-3-M3</t>
  </si>
  <si>
    <t>opmerking: isolatie Rd 3.20</t>
  </si>
  <si>
    <t>opmerking: isolatie Rd 2. 10</t>
  </si>
  <si>
    <t>Voorzetwand Metal Stud frame met houtvezel</t>
  </si>
  <si>
    <t xml:space="preserve">Nog toevoegen maar let op dikte totaal pakket  </t>
  </si>
  <si>
    <t>V6-1-D</t>
  </si>
  <si>
    <t>Kierdichting tochtprofiel rondom draaiende delen buitenkozijnen</t>
  </si>
  <si>
    <t>V5-1-X</t>
  </si>
  <si>
    <t>V5-1-X1</t>
  </si>
  <si>
    <t>Blowerdoortest voor woningen met bouwjaar na 1983</t>
  </si>
  <si>
    <t xml:space="preserve">Kierdichting bij muurplaten </t>
  </si>
  <si>
    <t>(indien er dakisolatie word toegepast dan zit dit al in die bewerking)</t>
  </si>
  <si>
    <t>(indien er wand of vloerisolatie word toegepast dan zit dit al in die bewerking)</t>
  </si>
  <si>
    <t>(indien er wandisolatie word toegepast dan zit dit al in die bewerking)</t>
  </si>
  <si>
    <t>V6-1-X1</t>
  </si>
  <si>
    <t>V6-1-X2</t>
  </si>
  <si>
    <t xml:space="preserve">Aftimmeren kanalen 3 zijdig  </t>
  </si>
  <si>
    <t xml:space="preserve">M.plex interieur 12 mm breed ± 150/200 mm </t>
  </si>
  <si>
    <t>V5-2-X1</t>
  </si>
  <si>
    <t>Houten draai- of uitzetraam vervangen door HR++ klepramen.</t>
  </si>
  <si>
    <t>V6-1-A1</t>
  </si>
  <si>
    <t>V6-1-B1</t>
  </si>
  <si>
    <t>V6-1-C1</t>
  </si>
  <si>
    <t>V6-1-D1</t>
  </si>
  <si>
    <t>V4-2-A2</t>
  </si>
  <si>
    <t>V4-2-B2</t>
  </si>
  <si>
    <t>V4-2-C2</t>
  </si>
  <si>
    <t>V2-4-B1</t>
  </si>
  <si>
    <t>V2-4-C1</t>
  </si>
  <si>
    <t xml:space="preserve">opmerking: berekening voor kozijn van ± 2x2.5 m </t>
  </si>
  <si>
    <t>Tijdelijke afdichting</t>
  </si>
  <si>
    <t>Vervangen houten kozijn door houten kozijn met triple glas (30% subsidiabel)</t>
  </si>
  <si>
    <t xml:space="preserve">Verwijderen buitenkozijnen </t>
  </si>
  <si>
    <t xml:space="preserve">Beglazing HR +++    </t>
  </si>
  <si>
    <t>Nieuwe aftimmering rondom</t>
  </si>
  <si>
    <t>Kitwerk</t>
  </si>
  <si>
    <t>Schilderen aftimmering</t>
  </si>
  <si>
    <t xml:space="preserve">Vensterbank </t>
  </si>
  <si>
    <t>excl.</t>
  </si>
  <si>
    <t>Waterslag</t>
  </si>
  <si>
    <t>Vervangen kunststof kozijn door kunststof kozijn met triple glas (30% subsidiabel)</t>
  </si>
  <si>
    <t>Stelkozijn</t>
  </si>
  <si>
    <t>Vervangen aluminium kozijn door aluminium kozijn met triple glas (30% subsidiabel)</t>
  </si>
  <si>
    <t>V2-4-C</t>
  </si>
  <si>
    <t xml:space="preserve">Toeslag vervangen dakbedekking indien minder dan 8 m² </t>
  </si>
  <si>
    <t xml:space="preserve">Toeslag vervangen isolatie indien minder dan 8 m² </t>
  </si>
  <si>
    <t>V2-5-A</t>
  </si>
  <si>
    <t>V2-5-B</t>
  </si>
  <si>
    <t>V2-5-C</t>
  </si>
  <si>
    <t>V2-6-A</t>
  </si>
  <si>
    <t>V2-6-B</t>
  </si>
  <si>
    <t>V2-7-A</t>
  </si>
  <si>
    <t xml:space="preserve">Vervangen ventilatierooster in kozijn (zie beglazing) </t>
  </si>
  <si>
    <t xml:space="preserve">V3 </t>
  </si>
  <si>
    <t xml:space="preserve">Eternit/vezelversterkt kunststof plaatmateriaal 8mm </t>
  </si>
  <si>
    <t xml:space="preserve">opmerking: deze wel of niet opnemen &gt;&gt; ligt ter beoordeling vakgroep M29 </t>
  </si>
  <si>
    <t xml:space="preserve">╚ Vlokken meer-/minderprijs per mm </t>
  </si>
  <si>
    <t>╚ EPS meer-/minderprijs per mm</t>
  </si>
  <si>
    <t>╚ PUR meer-/minderprijs per mm</t>
  </si>
  <si>
    <t xml:space="preserve">Spouw  </t>
  </si>
  <si>
    <t xml:space="preserve">bgg Vloer </t>
  </si>
  <si>
    <t>100 mm Rc 3.03</t>
  </si>
  <si>
    <t xml:space="preserve">opmerking: verrekenprijs € 2.00 / cm    </t>
  </si>
  <si>
    <t>╚ Glaswol meer-/minderprijs per mm</t>
  </si>
  <si>
    <t xml:space="preserve">Binnenzijde kap </t>
  </si>
  <si>
    <t>ISOLATIEAANPAK NIJ BEGUN</t>
  </si>
  <si>
    <t>MAATREGELENCATALOGUS ISOLATIEAANPAK NIJ BEGUN</t>
  </si>
  <si>
    <t>MAATREGELENCATALOGUS ISOLATIEAANPAK</t>
  </si>
  <si>
    <t xml:space="preserve">Wij stemmen hierover intensief af met verschillende belanghebbenden, zoals (vertegenwoordigers van) marktpartijen. </t>
  </si>
  <si>
    <t xml:space="preserve">Als gevolg daarvan worden de komende weken nog wijzigingen doorgevoerd. </t>
  </si>
  <si>
    <t xml:space="preserve">Op dit moment staan de maatregelcodes en de hoofdstructuur met maatregelen erin. </t>
  </si>
  <si>
    <t>Wij werken nog aan uitbreidingen en zijn bezig met prijsanalyses.</t>
  </si>
  <si>
    <t>leveranciers@nijbegun.nl</t>
  </si>
  <si>
    <t xml:space="preserve">Heb je vragen of opmerkingen hierover, mail dan naar: </t>
  </si>
  <si>
    <t>www.nijbegun.nl</t>
  </si>
  <si>
    <t>Inleiding:</t>
  </si>
  <si>
    <t xml:space="preserve">Uitgangspunten en werkwijze:  </t>
  </si>
  <si>
    <t xml:space="preserve">Ingevuld op </t>
  </si>
  <si>
    <t xml:space="preserve">Versie: </t>
  </si>
  <si>
    <t>Peildatum:</t>
  </si>
  <si>
    <t>Triple glas met kozijnen en bodemisolatie zijn onderdeel van ISDE en vallen onder 30% subsidie.</t>
  </si>
  <si>
    <t>Prijzen zijn inclusief opslagen en overheadkosten.</t>
  </si>
  <si>
    <t xml:space="preserve">► V2 Beglazing en kozijnen </t>
  </si>
  <si>
    <t>► V3 Vloer</t>
  </si>
  <si>
    <t>► V4 Dak</t>
  </si>
  <si>
    <t>► V5 Ventilatie</t>
  </si>
  <si>
    <t>► V6 Kierdichting</t>
  </si>
  <si>
    <t xml:space="preserve">► V1 Gevel </t>
  </si>
  <si>
    <t>V3-1-E</t>
  </si>
  <si>
    <t>V3-1-E1</t>
  </si>
  <si>
    <t>V3-1-E2</t>
  </si>
  <si>
    <t xml:space="preserve">Vloerisolatie schuimbeton </t>
  </si>
  <si>
    <t>cm</t>
  </si>
  <si>
    <t>╚ Schuimbeton meer-/minderprijs per cm</t>
  </si>
  <si>
    <t>40 cm Rc 3.60</t>
  </si>
  <si>
    <t>"Op dit moment worden de kosten voor deze beglazing bepaald. De prijzen worden in een volgende update van de catalogus gedeeld."</t>
  </si>
  <si>
    <t>Vloerisolatie (begane grond)</t>
  </si>
  <si>
    <t>Vervangen vierpans dakraam voor geïsoleerd dakraam  in pannen dak</t>
  </si>
  <si>
    <t>Vervangen vierpans dakraam voor geïsoleerd dakraam in rieten dak</t>
  </si>
  <si>
    <t>Is het gebouw karakteristiek, beeldbepalend ?</t>
  </si>
  <si>
    <t>Voor meer uitgangspunten en werkwijze van de catalogus zie de website:</t>
  </si>
  <si>
    <t xml:space="preserve">Herstel bestrating en terrein </t>
  </si>
  <si>
    <t>Lev.+aanbr. dakraam  tuimelvenster 55 x 78 cm</t>
  </si>
  <si>
    <t xml:space="preserve">Lev.+aanbr. dakraam 55 x 98 cm </t>
  </si>
  <si>
    <t xml:space="preserve">Stijl en regelwerk 38x120 mm hoh 500 mm (verduurz.) </t>
  </si>
  <si>
    <t>Binnenzijde gevel massieve blokken (kalkhennep)</t>
  </si>
  <si>
    <t>Vervangen ongeïsoleerde buitendeur door geïsoleerde deur in houten kozijn (voordeur)</t>
  </si>
  <si>
    <t>Vervangen ongeïsoleerde buitendeur door geïsoleerde deur in houten kozijn (achter/tuindeur)</t>
  </si>
  <si>
    <t>Inzet kraan bij ruiten &gt; 80 kg. (minimaal inzet 3 uur)</t>
  </si>
  <si>
    <t>Dagkantaftimmering</t>
  </si>
  <si>
    <t>Excl. Het gebruik van mobiele hijskraan indien nodig/mogelijk</t>
  </si>
  <si>
    <t>Incl. Standaard gootstuk pannendak</t>
  </si>
  <si>
    <t>Loonkostenbestanddeel</t>
  </si>
  <si>
    <t>Meer-/ minder per 10 mm</t>
  </si>
  <si>
    <t>Bodemisolatie EPS-korrels laagdikte dik 200mm  (30% subsidiabel)</t>
  </si>
  <si>
    <t>Bodemisolatie EPS-korrels laagdikte dik 300mm   (30% subsidiabel)</t>
  </si>
  <si>
    <t xml:space="preserve">Zie prijs binnenzijde dak isoleren </t>
  </si>
  <si>
    <t>Lev.+aanbr. vierpans dakraam 45 x 55 cm pannendak</t>
  </si>
  <si>
    <t>Lev.+aanbr. dakraam 55 x 98 cm pannendak</t>
  </si>
  <si>
    <t>Lev.+aanbr. dakraam 75 x 98 cm pannendak</t>
  </si>
  <si>
    <t>Lev.+aanbr. dakraam 114 x 118 cm pannendak</t>
  </si>
  <si>
    <t>Vervangen vierpans dakraam 45 x 55 cm- pannendak</t>
  </si>
  <si>
    <t>Materiaal
kosten</t>
  </si>
  <si>
    <t>Meer informatie over de isolatie aanpak is te vinden op de website:</t>
  </si>
  <si>
    <t xml:space="preserve">Isoleren zonder isolatieplan? Bekijk de voorwaarden en doelwaarden: </t>
  </si>
  <si>
    <t>Vervangen kozijn door kozijn met triple beglazing</t>
  </si>
  <si>
    <t xml:space="preserve">opmerking: ± 400 mm heeft Rc=3.50): incl nieuwe dekvloer </t>
  </si>
  <si>
    <t>V3-1-X12</t>
  </si>
  <si>
    <t>V3-1-X13</t>
  </si>
  <si>
    <t>Cementgebonden gietdekvloer indien schuimbeton ook vloer vervangt   (30% subsidiabel)</t>
  </si>
  <si>
    <t>Beveiliging dakranden</t>
  </si>
  <si>
    <t>Verwijderen en reinigen ballastlaag grind</t>
  </si>
  <si>
    <t>Voorbereiding/inmeten/maatvoering</t>
  </si>
  <si>
    <t>Opruimen</t>
  </si>
  <si>
    <t>Lev.+aanbr. dakisolatie XPS 80mm Rd 2,3</t>
  </si>
  <si>
    <t xml:space="preserve"> Met Co2 en/of vraaggestuurde afzuiging</t>
  </si>
  <si>
    <t>Omwisselen MV-box</t>
  </si>
  <si>
    <t>In gebruik stellen</t>
  </si>
  <si>
    <t>Ophangen sensoren</t>
  </si>
  <si>
    <t>Inregelen installatie</t>
  </si>
  <si>
    <t>Roosters in ramen (zie ook V2-' '-X)</t>
  </si>
  <si>
    <t>Boren sparingen</t>
  </si>
  <si>
    <t>Bouwkundige koker monteren</t>
  </si>
  <si>
    <t>Gaatjes stoppen koker</t>
  </si>
  <si>
    <t>Afwerking sparing</t>
  </si>
  <si>
    <t>Doorvoeren maken</t>
  </si>
  <si>
    <t>Koof om ventilatiebuizen maken</t>
  </si>
  <si>
    <t>Installeren ventilatieventielen</t>
  </si>
  <si>
    <t>Boren  gat in gevel</t>
  </si>
  <si>
    <t>Ophangen en in gebruikstellen</t>
  </si>
  <si>
    <t xml:space="preserve">Elektra aansluiten </t>
  </si>
  <si>
    <t>Afwerken met roosters</t>
  </si>
  <si>
    <t xml:space="preserve">Regelwerk </t>
  </si>
  <si>
    <t xml:space="preserve">Bev. Middelen </t>
  </si>
  <si>
    <t>Lev.+aanbr. isolatiestrook</t>
  </si>
  <si>
    <t xml:space="preserve">Folies en tape  </t>
  </si>
  <si>
    <t xml:space="preserve">Lev.+aanbr. tochtwering  (afkitten) </t>
  </si>
  <si>
    <t xml:space="preserve">Lev.+aanbr. tochtwering </t>
  </si>
  <si>
    <t xml:space="preserve">TOT NU TOE NOG NIET OPGENOMEN </t>
  </si>
  <si>
    <t>Ontgraven en aanvullen t.p.v. maaiveld</t>
  </si>
  <si>
    <t>Verwijderen bestaande raamdorpels</t>
  </si>
  <si>
    <t>Geïsoleerde kantplank</t>
  </si>
  <si>
    <t>Bevestigingsmiddelen kantplank</t>
  </si>
  <si>
    <t>Lev.+aanbr. isolatiemateriaal EPS systeem</t>
  </si>
  <si>
    <t>Lev.+aanbr. isolatiemateriaal EPS systeem montagepakket</t>
  </si>
  <si>
    <t>Verticaal regelwerk hoh 600mm</t>
  </si>
  <si>
    <t>Horizontaal regelwerk hoh 400mm</t>
  </si>
  <si>
    <t>Verticale houten gevelbekleding</t>
  </si>
  <si>
    <t>Bevestigingsmiddelen gevelbekleding</t>
  </si>
  <si>
    <t>Aluminium waterslag gemoffeld</t>
  </si>
  <si>
    <t xml:space="preserve">Bevestigingsmiddelen en bostikprofielen </t>
  </si>
  <si>
    <t>Afwerking neggekanten</t>
  </si>
  <si>
    <t>Ontgraven t.p.v. maaiveld</t>
  </si>
  <si>
    <t>Aluminium sokkelprofiel</t>
  </si>
  <si>
    <t>Hechtpleister t.b.v. EPS isolatie</t>
  </si>
  <si>
    <t>Buitengevelisolatie EPS100 120mm</t>
  </si>
  <si>
    <t>Basispleister</t>
  </si>
  <si>
    <t>Wapeningsgaas</t>
  </si>
  <si>
    <t>Stucprofielen</t>
  </si>
  <si>
    <t>Kwarts-primer</t>
  </si>
  <si>
    <t>Afwerkpleister</t>
  </si>
  <si>
    <t>Bovenaansluiting</t>
  </si>
  <si>
    <t xml:space="preserve">Opruimen </t>
  </si>
  <si>
    <t xml:space="preserve">Verwijderen plinten </t>
  </si>
  <si>
    <t xml:space="preserve">Regelwerk 40x70 mm hoh 600 mm </t>
  </si>
  <si>
    <t>Regelwerk 22x34 mm hoh 300 mm</t>
  </si>
  <si>
    <t xml:space="preserve">Aanbrengen rekwerk </t>
  </si>
  <si>
    <t xml:space="preserve">Iolatie in binnenwanden en voorzetwanden d=70 mm n.t.b. </t>
  </si>
  <si>
    <t xml:space="preserve">Isolatie in binnenwanden en voorzetwanden d=70 mm n.t.b. </t>
  </si>
  <si>
    <t>Dampopen folie n.t.b.</t>
  </si>
  <si>
    <t>Dampdichte folie n.t.b.</t>
  </si>
  <si>
    <t xml:space="preserve">Gipsbeplating 4AK 12.5 mm </t>
  </si>
  <si>
    <t xml:space="preserve">Bevestigingsmiddelen en afdichtingen </t>
  </si>
  <si>
    <t>Incl. ~  plaatsen blokken (bv. Kalkhennep)</t>
  </si>
  <si>
    <t>Incl. ~  leem-/kalkpleister aanbrengen</t>
  </si>
  <si>
    <t>Incl. ~  voorstrijken huidige binnenwand</t>
  </si>
  <si>
    <t xml:space="preserve">Regelwerk 22x34 mm hoh 300 mm ivm folie </t>
  </si>
  <si>
    <t>Isolatie in binnenwanden en voorzetwanden d=120 mm n.t.b. (100+20)</t>
  </si>
  <si>
    <t>Plaatsen MS-voorzetwand</t>
  </si>
  <si>
    <t xml:space="preserve">Isolatie in binnenwanden en voorzetwanden d=90 mm n.t.b. </t>
  </si>
  <si>
    <t xml:space="preserve">Isolatie in binnenwanden en voorzetwanden d=120 mm n.t.b. </t>
  </si>
  <si>
    <t xml:space="preserve">Regelwerk 50x70 mm hoh 600 mm </t>
  </si>
  <si>
    <t xml:space="preserve">Isolatie in binnenwanden en voorzetwanden d=60 mm n.t.b. </t>
  </si>
  <si>
    <t xml:space="preserve">Isolatie in binnenwanden en voorzetwanden d=80 mm n.t.b. </t>
  </si>
  <si>
    <t xml:space="preserve">Isolatie in binnenwanden en voorzetwanden d=120 mm n.t.b. (100+20) </t>
  </si>
  <si>
    <t>Isolatie in binnenwanden en voorzetwanden d=120 mm n.t.b. 100+20</t>
  </si>
  <si>
    <t>Verwijderen en afvoeren bestaande deur</t>
  </si>
  <si>
    <t>Verwijderen en afvoeren tochtstrippen</t>
  </si>
  <si>
    <t>Lev.+aanbr. tochtstrippen</t>
  </si>
  <si>
    <t>Lev.+aanbr. valdorpel</t>
  </si>
  <si>
    <t>Lev.+aanbr. isolatieglas U=1. 2 gas</t>
  </si>
  <si>
    <t xml:space="preserve">~  Schilderwerk deuren: 1x op het werk excl. </t>
  </si>
  <si>
    <t xml:space="preserve">Lev.+aanbr. isolerende deur voordeur </t>
  </si>
  <si>
    <t>Verwijderen en afvoeren ongeisoleerd paneel</t>
  </si>
  <si>
    <t>Lev. en aanbr. gevelafwerking buitenzijde</t>
  </si>
  <si>
    <t xml:space="preserve">~  Schilderwerk: 1x op het werk excl. </t>
  </si>
  <si>
    <t xml:space="preserve">Aanpassen kozijn </t>
  </si>
  <si>
    <t xml:space="preserve">Opschonen sponning  </t>
  </si>
  <si>
    <t>Monumentenglas  (Isolatieglas 11mm)</t>
  </si>
  <si>
    <t xml:space="preserve">Glaslatten /waterslag </t>
  </si>
  <si>
    <t>Vorbereiding/inmeten/maatvoering</t>
  </si>
  <si>
    <t xml:space="preserve">Opnieuw stoppen met stopverf </t>
  </si>
  <si>
    <t xml:space="preserve">Tape en bevestigingsmiddelen </t>
  </si>
  <si>
    <t>Schuimbeton vaste kosten</t>
  </si>
  <si>
    <t>Schuimbeton dik 300mm</t>
  </si>
  <si>
    <t>Schuimbeton dik 10mm</t>
  </si>
  <si>
    <t>Lev.+aanbr. losse isolatiedeken dik 100mm</t>
  </si>
  <si>
    <t>Lev.+aanbr. dampremmende folie</t>
  </si>
  <si>
    <t>Lev.+aanbr. EPS 100mm drukvaste isolatie</t>
  </si>
  <si>
    <t>Lev.+aanbr. underlayment platen 19mm</t>
  </si>
  <si>
    <t>Bevestigingsmiddelen</t>
  </si>
  <si>
    <t>Verwijderen bestaande dakbedekking</t>
  </si>
  <si>
    <t>Verwijderen en afvoeren daktrim en muurplaat</t>
  </si>
  <si>
    <t>Verwijderen en afvoeren mastiekrand</t>
  </si>
  <si>
    <t>Verhogen dakrand: metselwerk 1/2-steens</t>
  </si>
  <si>
    <t>Lev.+aanbr. nieuwe mastiekschroot</t>
  </si>
  <si>
    <t>Lev.+aanbr. nieuwe muurplaat b=100mm</t>
  </si>
  <si>
    <t>Lev.+aanbr. nieuwe weefselstrook + plakken</t>
  </si>
  <si>
    <t>Lev.+aanbr. nieuwe daktrim</t>
  </si>
  <si>
    <t>Lev.+aanbr. dakisolatie PIR 80mm afschot</t>
  </si>
  <si>
    <t>Herstellen aansluitingen hwa e.d.</t>
  </si>
  <si>
    <t xml:space="preserve">opmerking: isolatie </t>
  </si>
  <si>
    <t>V1-3-G1</t>
  </si>
  <si>
    <t xml:space="preserve">Voorzetwand houten frame N.T.B </t>
  </si>
  <si>
    <t>V1-3-G</t>
  </si>
  <si>
    <t>Vacuumglas per m² minimaal 0,5 m²</t>
  </si>
  <si>
    <t>V2-7-A2</t>
  </si>
  <si>
    <t>V2-7-A3</t>
  </si>
  <si>
    <t>V2-7-A4</t>
  </si>
  <si>
    <t>Plaatsen ruiten tot 0,6 m²</t>
  </si>
  <si>
    <t>Plaatsen ruiten tot 1,2 m²</t>
  </si>
  <si>
    <t>Plaatsen ruiten tot 2,0 m²</t>
  </si>
  <si>
    <t>V2-5-A2</t>
  </si>
  <si>
    <t>V2-5-A3</t>
  </si>
  <si>
    <t>V2-5-A4</t>
  </si>
  <si>
    <t>Voor- of achterzetbeglazing (standaard wit kader)</t>
  </si>
  <si>
    <t>V3-1-D</t>
  </si>
  <si>
    <t>V2-4-A</t>
  </si>
  <si>
    <t>V4-2-C</t>
  </si>
  <si>
    <t xml:space="preserve">Isoleren binnenzijde hellend dak met glaswol isolatie </t>
  </si>
  <si>
    <t>Isoleren binnenzijde hellend dak met glaswol isolatie (ingeblazen)</t>
  </si>
  <si>
    <t xml:space="preserve">Isoleren binnenzijde hellend dak met grasvezel isolatie </t>
  </si>
  <si>
    <t xml:space="preserve">Isoleren binnenzijde hellend dak met hennepvezel isolatie </t>
  </si>
  <si>
    <t xml:space="preserve">Isoleren binnenzijde hellend dak met PIR isolatie </t>
  </si>
  <si>
    <r>
      <t xml:space="preserve">-  Ventilatieroosters boven beglazing: opnemen bij </t>
    </r>
    <r>
      <rPr>
        <b/>
        <i/>
        <sz val="8"/>
        <rFont val="Verdana"/>
        <family val="2"/>
      </rPr>
      <t>V3 beglazing</t>
    </r>
  </si>
  <si>
    <t>NB_M29_V02_Q3-2025</t>
  </si>
  <si>
    <t xml:space="preserve">opmerking: eenheidsprijs /m2 over deur berekend ! 830x2115 </t>
  </si>
  <si>
    <t xml:space="preserve">opmerking: eenheidsprijs /m2 over deur berekend ! 930x2115 </t>
  </si>
  <si>
    <t xml:space="preserve">opmerking: berekening voor raam  21. 8m²  en geheel  21% </t>
  </si>
  <si>
    <t xml:space="preserve">opmerking: geheel  21% </t>
  </si>
  <si>
    <t xml:space="preserve">Voorzetwand houten frame met vlasvezel deken </t>
  </si>
  <si>
    <t xml:space="preserve">Isoleren binnenzijde hellend dak met vlasvezel isolatie </t>
  </si>
  <si>
    <t>V4-1-H</t>
  </si>
  <si>
    <t xml:space="preserve">Isoleren binnenzijde hellend dak met PIR-afgewerkte panelen isolatie </t>
  </si>
  <si>
    <t>V4-1-H1</t>
  </si>
  <si>
    <t>V4-1-H2</t>
  </si>
  <si>
    <t>V4-1-H3</t>
  </si>
  <si>
    <t>V4-1-H4</t>
  </si>
  <si>
    <t xml:space="preserve">opmerking: harde plaat -afgewerkte panelen isolatie </t>
  </si>
  <si>
    <t xml:space="preserve">opmerking: harde plaat-afgewerkte panelen isolatie </t>
  </si>
  <si>
    <t xml:space="preserve">Isoleren binnenzijde hellend dak met gespoten isolatieschuim </t>
  </si>
  <si>
    <t xml:space="preserve">Ventilatiekokers min. 1 st/12m² BVO  incl. boorwerk </t>
  </si>
  <si>
    <t>V1-1-X10</t>
  </si>
  <si>
    <t>V1-1-X11</t>
  </si>
  <si>
    <t>╚ toeslag aanbrengen onder houten vloer  25%</t>
  </si>
  <si>
    <t>╚ toeslag aanbrengen onder broodjes vloer 20%</t>
  </si>
  <si>
    <t xml:space="preserve">╚ toeslag aanbrengen onder manta vloer 30% </t>
  </si>
  <si>
    <t xml:space="preserve">Toeslag Veiligheidglas </t>
  </si>
  <si>
    <t>V2-6-X8</t>
  </si>
  <si>
    <t>V2-6-X7</t>
  </si>
  <si>
    <t>V2-6-X6</t>
  </si>
  <si>
    <t>V1-2-X6</t>
  </si>
  <si>
    <t xml:space="preserve">Natuurvrij maken bij spouwisolatie  </t>
  </si>
  <si>
    <t xml:space="preserve">Natuurvrij maken bij gevelbekleding  </t>
  </si>
  <si>
    <t xml:space="preserve">Recticel Eurowall 1200x600x120 mm. PIR Spouwplaat </t>
  </si>
  <si>
    <t xml:space="preserve">Isolatie 30 mm tegen gevel </t>
  </si>
  <si>
    <t xml:space="preserve">(Incl. gipsbeplating op regelwerk). </t>
  </si>
  <si>
    <t>V2-5-X2</t>
  </si>
  <si>
    <t>V2-5-X3</t>
  </si>
  <si>
    <t>V2-5-X4</t>
  </si>
  <si>
    <t xml:space="preserve">V2-5-X </t>
  </si>
  <si>
    <t>V2-7-X3</t>
  </si>
  <si>
    <t>V2-7-X4</t>
  </si>
  <si>
    <t>V2-7-X5</t>
  </si>
  <si>
    <t>V3-1-A3</t>
  </si>
  <si>
    <t>V3-1-A4</t>
  </si>
  <si>
    <t>V3-1-A6</t>
  </si>
  <si>
    <t xml:space="preserve">Toeslagen berekend over eenheidsprijs voorblad </t>
  </si>
  <si>
    <t xml:space="preserve">formule in voorblad  % gewijs </t>
  </si>
  <si>
    <t>Zolder-/vlieringvloer bovenzijde isolatie incl. regelwerk en beplating</t>
  </si>
  <si>
    <t xml:space="preserve">Voorlopige uitgangspunten </t>
  </si>
  <si>
    <t>Maatregelencatalogus hoofdcategorieën:</t>
  </si>
  <si>
    <t xml:space="preserve">~ prijs per m² is incl. opgaand werk tegen fundering rondom gebouw </t>
  </si>
  <si>
    <t>V4-2-X4</t>
  </si>
  <si>
    <t>Minimum Tarief (van toepassing indien totaal spuit en/of inblaas isoleren lager is dan € 1365)</t>
  </si>
  <si>
    <t>V4-1-X14</t>
  </si>
  <si>
    <t xml:space="preserve">Sloop en afvoeren bestaande (betimmerde) gevel </t>
  </si>
  <si>
    <t>60 mm Rc 1.67</t>
  </si>
  <si>
    <t>Spouwmuurisolatie EPS parels: 60 mm Rc 1.67</t>
  </si>
  <si>
    <t>60 mm Rc 2.60</t>
  </si>
  <si>
    <t>Spouwmuurisolatie PUR schuim: 60 mm Rc 2.60</t>
  </si>
  <si>
    <t>Spouwmuurisolatie vlokken: 60 mm Rc 1.70</t>
  </si>
  <si>
    <t>60 mm Rc 1.71</t>
  </si>
  <si>
    <t>100 mm Rc 3.50</t>
  </si>
  <si>
    <t>╚ Vlasvezel meer-/minderprijs per mm</t>
  </si>
  <si>
    <t>140 mm Rc 3.50</t>
  </si>
  <si>
    <t>╚ Grasvezel meer-/minderprijs per mm</t>
  </si>
  <si>
    <t>150 mm Rc 3.50</t>
  </si>
  <si>
    <t>╚ Hennepvezel meer-/minderprijs per mm</t>
  </si>
  <si>
    <t>╚ PIR-platen meer-/minderprijs per mm</t>
  </si>
  <si>
    <t>80 mm Rc 3.50</t>
  </si>
  <si>
    <t>VLOER</t>
  </si>
  <si>
    <t>130mm Rc 3.70</t>
  </si>
  <si>
    <t>0-1-1900</t>
  </si>
  <si>
    <t>Q3-2025 25 sept</t>
  </si>
  <si>
    <t>Dakisolatie hennepvezel dik 150mm &lt; 45 m²</t>
  </si>
  <si>
    <t>Voorzetwand 100 mm houten frame met glaswol deken dik 70 mm Rc ± 2.45 m².K/W</t>
  </si>
  <si>
    <t>Lev. en aanbr. geïsoleerd paneel (Rc  1. 2 m².K/W)</t>
  </si>
  <si>
    <t>Vloerisolatie PUR-schuim gesloten cel dik 100mm Rc 3.50 m².K/W (vlakkevloer)</t>
  </si>
  <si>
    <t>Vloerisolatie isolatiefolie Rc 5.00  m².K/W en dik 15cm &lt; 35 m²</t>
  </si>
  <si>
    <t>Vloerisolatie isolatiefolie Rc 5.00  m².K/W en dik 15cm &gt; 60 m²</t>
  </si>
  <si>
    <t>Vloerisolatie isolatiefolie Rc 5.00  m².K/W en dik 15cm 35-60 m²</t>
  </si>
  <si>
    <t>Vloerisolatie EPS-isolatie 130mm Rc 3.70  m².K/W</t>
  </si>
  <si>
    <t>Vloerisolatie schuimbeton 400 mm 500kg/m³ Rc 3.50  m².K/W       (30% subsidiabel)</t>
  </si>
  <si>
    <t>Dakisolatie gespoten isolatieschuim dik 100mm Rc 3.50 m².K/W   45- 120 m²</t>
  </si>
  <si>
    <t>╚ Meerprijs glaswol ingeblazen dik 200mm Rc  4.50 &gt; 5.20 m².K/W</t>
  </si>
  <si>
    <t xml:space="preserve">Zolder-/vliering niet beloopbaar bovenzijde isolatie (glaswol los op plafond) Rc 2.10 m².K/W </t>
  </si>
  <si>
    <t>Zolder-/vlieringvloer bovenzijde isolatie incl. regelwerk en beplating Rc 2.60 m².K/W</t>
  </si>
  <si>
    <t>Dakisolatie gespoten isolatieschuim dik 100mm Rc 3.50 m².K/W &lt; 45 m²</t>
  </si>
  <si>
    <t>Dakisolatie gespoten isolatieschuim dik 100mm Rc 3.50 m².K/W  &gt; 120 m²</t>
  </si>
  <si>
    <t>Dakisolatie glaswol deken dik 130mm Rc 3.50 m².K/W  &lt; 45 m²</t>
  </si>
  <si>
    <t>Dakisolatie glaswol deken dik 130mm  Rc 3.50 m².K/W  45- 120 m²</t>
  </si>
  <si>
    <t>Dakisolatie glaswol deken dik 130mm  Rc 3.50 m².K/W  &gt; 120 m²</t>
  </si>
  <si>
    <t>Dakisolatie glaswol ingeblazen dik 130mm Rc 3.50 m².K/W &lt; 45 m²</t>
  </si>
  <si>
    <t>Dakisolatie glaswol ingeblazen dik 130mm  Rc 3.50 m².K/W  45- 120 m²</t>
  </si>
  <si>
    <t>Dakisolatie glaswol ingeblazen dik 130mm Rc 3.50 m².K/W  &gt; 120 m²</t>
  </si>
  <si>
    <t>Dakisolatie vlasvezel dik 140mm Rc 3.50 m².K/W  &lt; 45 m²</t>
  </si>
  <si>
    <t>Dakisolatie vlasvezel dik 140mm  Rc 3.50 m².K/W  45- 120 m²</t>
  </si>
  <si>
    <t>Dakisolatie vlasvezel dik 140mm  Rc 3.50 m².K/W  &gt; 120 m²</t>
  </si>
  <si>
    <t>Dakisolatie grasvezel dik 150mm Rc 3.50 m².K/W  &lt; 45 m²</t>
  </si>
  <si>
    <t>Dakisolatie grasvezel dik 150mm  Rc 3.50 m².K/W  45- 120 m²</t>
  </si>
  <si>
    <t>Dakisolatie grasvezel dik 150mm  Rc 3.50 m².K/W &gt; 120 m²</t>
  </si>
  <si>
    <t>Dakisolatie hennepvezel dik 150mm  Rc 3.50 m².K/W 45- 120 m²</t>
  </si>
  <si>
    <t>Dakisolatie hennepvezel dik 150mm  Rc 3.50 m².K/W  &gt; 120 m²</t>
  </si>
  <si>
    <t>Dakisolatie PIR-platen dik 80mm Rc 3.50 m².K/W  &lt; 45 m²</t>
  </si>
  <si>
    <t>Dakisolatie PIR-platen dik 80mm  Rc 3.50 m².K/W  45- 120 m²</t>
  </si>
  <si>
    <t>Dakisolatie PIR-platen dik 80mm  Rc 3.50 m².K/W  &gt; 120 m²</t>
  </si>
  <si>
    <t xml:space="preserve">Vervangen dakbedekking en aanbrengen isolatie met Bitumendakbedekking Rc 3.70 m².K/W </t>
  </si>
  <si>
    <t>Vervangen dakbedekking en aanbrengen isolatie met EPDM dakbedekking Rc 3.70 m².K/W</t>
  </si>
  <si>
    <t xml:space="preserve">Aanbrengen isolatie op platdak (Omgekeerd dak) Rc 3.00 m².K/W </t>
  </si>
  <si>
    <t>Voorzetwand 120 mm houten frame met glaswol deken dik 90 mm Rc ± 3.15 m².K/W</t>
  </si>
  <si>
    <t>Voorzetwand 150 mm houten frame met glaswol deken dik 120 mm Rc ± 4.00 m².K/W</t>
  </si>
  <si>
    <t>Voorzetwand 100 mm houten frame met vlasvezel deken dik 70 mm Rc ± 2.44 m².K/W</t>
  </si>
  <si>
    <t>Voorzetwand 120 mm houten frame met vlasvezel deken dik 90 mm Rc ± 3.00 m².K/W</t>
  </si>
  <si>
    <t>Voorzetwand 150 mm houten frame met vlasvezel deken dik 120 mm Rc ± 4.70 m².K/W</t>
  </si>
  <si>
    <t>Voorzetwand 100 mm houten frame met grasvezel deken dik 70 mm Rc ± 2.30 m².K/W</t>
  </si>
  <si>
    <t xml:space="preserve">Voorzetwand 120 mm houten frame met grasvezel deken dik 90 mm Rc ± 2.80 m².K/W </t>
  </si>
  <si>
    <t>Voorzetwand 150 mm houten frame met grasvezel deken dik 120 mm Rc ± 3.60 m².K/W</t>
  </si>
  <si>
    <t>Voorzetwand 100 mm houten frame met hennepvezel deken dik 60 mm Rc ± 2.30 m².K/W</t>
  </si>
  <si>
    <t>Voorzetwand 120 mm houten frame met hennepvezel deken dik 80 mm Rc ± 2.65 m².K/W</t>
  </si>
  <si>
    <t>Voorzetwand 150 mm houten frame met hennepvezel deken dik 120 mm Rc ± 3.70 m².K/W</t>
  </si>
  <si>
    <t>Voorzetwand 100 mm houten frame met houtvezel platen dik 60 mm Rc ± 2.10 m².K/W</t>
  </si>
  <si>
    <t>Voorzetwand 120 mm houten frame met houtvezel platen dik 80 mm Rc ± 2.70 m².K/W</t>
  </si>
  <si>
    <t>Voorzetwand 150 mm houten frame met houtvezel platen dik 120 mm Rc ± 3.80 m².K/W</t>
  </si>
  <si>
    <t>Voorzetwand 100 mm houten frame met PIR platen dik 70 mm Rc ± 3.70 m².K/W</t>
  </si>
  <si>
    <t>Voorzetwand 120 mm houten frame met PIR platen dik 90 mm Rc ± 4.60 m².K/W</t>
  </si>
  <si>
    <t>Voorzetwand 150 mm houten frame met PIR platen dik 120 mm Rc ± 6.00 m².K/W</t>
  </si>
  <si>
    <t>Voorzetwand 100 mm Metal Stud met glaswol deken dik 70 mm Rc ± 2.45 m².K/W</t>
  </si>
  <si>
    <t>Voorzetwand 120 mm Metal Stud met glaswol deken dik 90 mm Rc ± 3.15 m².K/W</t>
  </si>
  <si>
    <t>Voorzetwand 150 mm Metal Stud met glaswol deken dik 120 mm Rc ± 4.00 m².K/W</t>
  </si>
  <si>
    <t>Voorzetwand 100 mm Metal Stud met vlaswol deken dik 70 mm Rc ± 2.44 m².K/W</t>
  </si>
  <si>
    <t>Voorzetwand 120 mm Metal Stud met vlaswol deken dik 90 mm Rc ± 3.00 m².K/W</t>
  </si>
  <si>
    <t>Voorzetwand 150 mm Metal Stud met vlaswol deken dik 120 mm Rc ± 4.70 m².K/W</t>
  </si>
  <si>
    <t>Voorzetwand 100 mm Metal Stud met grasvezel deken dik 70 mm Rc ± 2.30 m².K/W</t>
  </si>
  <si>
    <t>Voorzetwand 120 mm Metal Stud met grasvezel deken dik 90 mm Rc ± 2.80 m².K/W</t>
  </si>
  <si>
    <t>Voorzetwand 150 mm Metal Stud met grasvezel deken dik 120 mm Rc ± 3.60 m².K/W</t>
  </si>
  <si>
    <t>Voorzetwand 100 mm Metal Stud met hennepvezel deken dik 60 mm Rc ± 2.30 m².K/W</t>
  </si>
  <si>
    <t>Voorzetwand 120 mm Metal Stud met hennepvezel deken dik 80 mm Rc ± 2.65 m².K/W</t>
  </si>
  <si>
    <t xml:space="preserve">Voorzetwand 150 mm Metal Stud met hennepvezel deken dik 120 mm Rc ± 3.70 m².K/W </t>
  </si>
  <si>
    <t>Voorzetwand 100 mm Metal Stud met houtvezel platen dik 60 mm Rc ± 2.10 m².K/W</t>
  </si>
  <si>
    <t>Voorzetwand 120 mm Metal Stud met houtvezel platen dik 80 mm Rc ± 2.70 m².K/W</t>
  </si>
  <si>
    <t xml:space="preserve">Voorzetwand 150 mm Metal Stud met houtvezel platen dik 120 mm Rc ± 3.80 m².K/W </t>
  </si>
  <si>
    <t>Voorzetwand 100 mm Metal Stud met PIR platen dik 70 mm Rc ± 3.70 m².K/W</t>
  </si>
  <si>
    <t>Voorzetwand 120 mm Metal Stud met PIR platen dik 90 mm Rc ± 4.60 m².K/W</t>
  </si>
  <si>
    <t>Voorzetwand 150 mm Metal Stud met PIR platen dik 120 mm Rc ± 6.00 m².K/W</t>
  </si>
  <si>
    <t>Vervangen ongeïsoleerd kozijnpaneel door geïsoleerd kozijnpaneel Rc  1.20 m².K/W</t>
  </si>
  <si>
    <t>40 mm Rc 1.14 m².K/W</t>
  </si>
  <si>
    <t>50 mm Rc 1.43 m².K/W</t>
  </si>
  <si>
    <t>70 mm Rc 2.00 m².K/W</t>
  </si>
  <si>
    <t>80 mm Rc 2.29 m².K/W</t>
  </si>
  <si>
    <t>90 mm Rc 2.57 m².K/W</t>
  </si>
  <si>
    <t>100 mm Rc 2.86 m².K/W</t>
  </si>
  <si>
    <t>40 mm Rc 1.11 m².K/W</t>
  </si>
  <si>
    <t>50 mm Rc 1.39 m².K/W</t>
  </si>
  <si>
    <t>70 mm Rc 1.95 m².K/W</t>
  </si>
  <si>
    <t>80 mm Rc 2.22 m².K/W</t>
  </si>
  <si>
    <t>90 mm Rc 2.50 m².K/W</t>
  </si>
  <si>
    <t>100 mm Rc 2.78 m².K/W</t>
  </si>
  <si>
    <t>40 mm Rc 1.74 m².K/W</t>
  </si>
  <si>
    <t>50 mm Rc 2.17 m².K/W</t>
  </si>
  <si>
    <t>70 mm Rc 3.04 m².K/W</t>
  </si>
  <si>
    <t>80 mm Rc 3.48 m².K/W</t>
  </si>
  <si>
    <t>90 mm Rc 3.91 m².K/W</t>
  </si>
  <si>
    <t>100 mm Rc 4.35 m².K/W</t>
  </si>
  <si>
    <t>110 mm Rc 3.02 m².K/W</t>
  </si>
  <si>
    <t>120 mm Rc 3.30 m².K/W</t>
  </si>
  <si>
    <t>140 mm Rc 3.90 m².K/W</t>
  </si>
  <si>
    <t>150 mm Rc 4.20 m².K/W</t>
  </si>
  <si>
    <t>160 mm Rc 4.45 m².K/W</t>
  </si>
  <si>
    <t>170 mm Rc 4.70 m².K/W</t>
  </si>
  <si>
    <t>180 mm Rc 4.50 m².K/W</t>
  </si>
  <si>
    <t>150 mm Rc 3.75 m².K/W</t>
  </si>
  <si>
    <t>160 mm Rc 4.00 m².K/W</t>
  </si>
  <si>
    <t>170 mm Rc 4.25 m².K/W</t>
  </si>
  <si>
    <t>20 cm Rc 2.31 m².K/W</t>
  </si>
  <si>
    <t>30 cm Rc 2.80 m².K/W</t>
  </si>
  <si>
    <t>50 cm Rc 4.30 m².K/W</t>
  </si>
  <si>
    <t>60 cm Rc 5.38 m².K/W</t>
  </si>
  <si>
    <t>70 cm Rc 6.45 m².K/W</t>
  </si>
  <si>
    <t>80 cm Rc 7.52 m².K/W</t>
  </si>
  <si>
    <t>80 mm Rc 1.31 m².K/W</t>
  </si>
  <si>
    <t>90 mm Rc 1.55 m².K/W</t>
  </si>
  <si>
    <t>110 mm Rc 3.94 m².K/W</t>
  </si>
  <si>
    <t>120 mm Rc 4.44 m².K/W</t>
  </si>
  <si>
    <t>130 mm Rc 4.79 m².K/W</t>
  </si>
  <si>
    <t>140 mm Rc 5.15 m².K/W</t>
  </si>
  <si>
    <t>80 mm Rc 2.47 m².K/W</t>
  </si>
  <si>
    <t>90 mm Rc 2.95 m².K/W</t>
  </si>
  <si>
    <t>110 mm Rc 4.03 m².K/W</t>
  </si>
  <si>
    <t>120 mm Rc 4.48 m².K/W</t>
  </si>
  <si>
    <t>130 mm Rc 4.97 m².K/W</t>
  </si>
  <si>
    <t>140 mm Rc 5.46 m².K/W</t>
  </si>
  <si>
    <t>110 mm Rc 3.00 m².K/W</t>
  </si>
  <si>
    <t>120 mm Rc 3.25 m².K/W</t>
  </si>
  <si>
    <t>140 mm Rc 3.70 m².K/W</t>
  </si>
  <si>
    <t>150 mm Rc 3.90 m².K/W</t>
  </si>
  <si>
    <t>160 mm Rc 4.20 m².K/W</t>
  </si>
  <si>
    <t>170 mm Rc 4.50 m².K/W</t>
  </si>
  <si>
    <t>120 mm Rc 3.00 m².K/W m².K/W</t>
  </si>
  <si>
    <t>130 mm Rc 3.25 m².K/W m².K/W</t>
  </si>
  <si>
    <t>130 mm Rc 2.95 m².K/W</t>
  </si>
  <si>
    <t>140 mm Rc 3.20 m².K/W</t>
  </si>
  <si>
    <t>160 mm Rc 3.76 m².K/W</t>
  </si>
  <si>
    <t>170 mm Rc 3.97 m².K/W</t>
  </si>
  <si>
    <t>180 mm Rc 4.21 m².K/W</t>
  </si>
  <si>
    <t>190 mm Rc 4.47 m².K/W</t>
  </si>
  <si>
    <t>60 mm Rc 2.62 m².K/W</t>
  </si>
  <si>
    <t>70 mm Rc 3.00 m².K/W</t>
  </si>
  <si>
    <t>90 mm Rc 3.90 m².K/W</t>
  </si>
  <si>
    <t>100 mm Rc 4.40 m².K/W</t>
  </si>
  <si>
    <t>110 mm Rc 4.95 m².K/W</t>
  </si>
  <si>
    <t>120 mm Rc 5.30 m².K/W</t>
  </si>
  <si>
    <t>V.02 AO / DHZ</t>
  </si>
  <si>
    <t>Inleiding en uitgangspunten en werkwijze</t>
  </si>
  <si>
    <t>- Kwaliteit en grootte van de voeg ( grootte van het boorgat bepalen)</t>
  </si>
  <si>
    <t>- Endoscopisch onderzoek spouw (zie isolatieadvies)</t>
  </si>
  <si>
    <t>Koekoekrooster incl. boorwerk</t>
  </si>
  <si>
    <t>Steigerwerk op-/afbouw/huur in m²</t>
  </si>
  <si>
    <t>Rolsteiger op-/afbouw/huur in dagen</t>
  </si>
  <si>
    <t>Hoogwerker op-/afbouw/huur in weken</t>
  </si>
  <si>
    <t xml:space="preserve">Voorzetwand  N.T.B. </t>
  </si>
  <si>
    <t>Vloer-/plafondplint</t>
  </si>
  <si>
    <t>Verwijderen/aanbrengen nieuwe vensterbanken</t>
  </si>
  <si>
    <t>De-/hermonteren radiatoren  (incl. nieuwe koppelingen en kleine aanpassingen aan leidingwerk)</t>
  </si>
  <si>
    <t>Lev.+aanbr. hang-/sluitwerk (politiekeurmerk)</t>
  </si>
  <si>
    <t>Lev.+aanbr. isolerende deur met 2 glasopeningen</t>
  </si>
  <si>
    <t xml:space="preserve">Toeslag Gefigureerd Glas / Matte folie </t>
  </si>
  <si>
    <t>Nieuw houten kozijn</t>
  </si>
  <si>
    <t xml:space="preserve">Beglazing HR+++    </t>
  </si>
  <si>
    <t>Nieuw  kozijn</t>
  </si>
  <si>
    <t xml:space="preserve">Opschonen sponning (let op stopverf) </t>
  </si>
  <si>
    <t xml:space="preserve">Toeslag Gefigureerd Glas / matte folie </t>
  </si>
  <si>
    <t>Folie (tegen optrekkend vocht) incl.</t>
  </si>
  <si>
    <t>Afplakken muren om koudebruggen te voorkomen incl.</t>
  </si>
  <si>
    <t xml:space="preserve">Verwijderen van bestaande vloer (hout) indien schuimbeton ook vloer vervangt   (30% subsidiabel) </t>
  </si>
  <si>
    <t>Zolder-/vlieringvloer tussen vloer en plafond -glaswol ingeblazen dik 130mm</t>
  </si>
  <si>
    <t>Zolder-/vlieringvloer tussen vloer en plafond -glaswol ingeblazen dik 130mm Rc 3.50</t>
  </si>
  <si>
    <t>Dakdoorvoeren (manchetten etc.)</t>
  </si>
  <si>
    <t>Lev.+aanbr. dakbedekking</t>
  </si>
  <si>
    <t>Aanbr. ballastlaag grind (hergebruik)</t>
  </si>
  <si>
    <t xml:space="preserve">Dakdoorvoeren incl. inplakken </t>
  </si>
  <si>
    <t>Incl. standaard gootstuk pannendak</t>
  </si>
  <si>
    <t>Incl. waterkerend manchet</t>
  </si>
  <si>
    <t>Excl. eventueel benodigd steiger</t>
  </si>
  <si>
    <t>Afdekken trap beschermen interieur met bijv. stucloper</t>
  </si>
  <si>
    <t xml:space="preserve">Aftimmeren kanalen 3-zijdig  </t>
  </si>
  <si>
    <t xml:space="preserve">Multiplex interieur dik 12 mm breed ± 150/200 mm </t>
  </si>
  <si>
    <t>Prijzen en uitgangspunten hoeveelheden berekenen per netto m¹ en m².</t>
  </si>
  <si>
    <t>Maatregelen zijn waarnodig inclusief gipsbeplating en exclusief esthetische afwerking (stucwerk-/saus-/behangwerk).</t>
  </si>
  <si>
    <t xml:space="preserve">Alle Rc-en/of Rd-waarden opgenomen in deze catalogus zijn nog indicatief en zullen in de loop van de tijd geoptimaliseerd worden tot de juiste waarden. </t>
  </si>
  <si>
    <t>Gevelbekleding vuren onbehandeld met isolatie EPS 170 mm</t>
  </si>
  <si>
    <t>Gevelbekleding vuren onbehandeld met isolatie EPS 170 mm  Rc 4.70 m².K/W</t>
  </si>
  <si>
    <t>Gevelbekleding met steenstrips op vezelplaat met isolatie PIR Rc 5.20 m².K/W</t>
  </si>
  <si>
    <t>Gevelbekleding EPS isolatie 120mm met afwerking sierpleister Rc 3.90 m².K/W</t>
  </si>
  <si>
    <t>Gevelbekleding HPL met isolatie EPS 170 mm</t>
  </si>
  <si>
    <t>Gevelbekleding HPL met isolatie EPS 170 mm Rc 4.70 m².K/W</t>
  </si>
  <si>
    <t>Gevelbekleding Eternit/vezelversterkt kunststof met isolatie EPS 170 mm</t>
  </si>
  <si>
    <t>Gevelbekleding Eternit/vezelversterkt kunststof met isolatie EPS 170 mm Rc 4.70 m².K/W</t>
  </si>
  <si>
    <t xml:space="preserve">Gevelbekleding met steenstrips op vezelplaat met isolatie PIR </t>
  </si>
  <si>
    <t>Gevelbekleding EPS isolatie 120mm met afwerking sierpleister</t>
  </si>
  <si>
    <t>Demonteren/slopen/afvoeren bestaande betimmering</t>
  </si>
  <si>
    <t>Opdikken gording i.v.m. dikkere isolatieplaat</t>
  </si>
  <si>
    <t xml:space="preserve">Indien zolder toegang alleen bereikbaar met vliezotrap toeslag op prijzen </t>
  </si>
  <si>
    <t>V1-1-X12</t>
  </si>
  <si>
    <t>V2-3-A5</t>
  </si>
  <si>
    <t>V2-3-A6</t>
  </si>
  <si>
    <t>V2-3-A7</t>
  </si>
  <si>
    <t xml:space="preserve"> ~ opgenomen bij bijkomende kosten V2-3-X</t>
  </si>
  <si>
    <t xml:space="preserve">check </t>
  </si>
  <si>
    <t>De prijs per dikte is wel opgenomen. Voor nu zullen de  Rc-en/of Rd-waarden incl. bijbehorende dikten bij opname aangegeven worden door de isolatieadviseur.</t>
  </si>
  <si>
    <t>Opname voor begin werkzaamheden</t>
  </si>
  <si>
    <t xml:space="preserve">- Op dit moment worden de kosten voor de ventilatiemaatregelen bepaald op basis van offertes (categorie 3). </t>
  </si>
  <si>
    <t>- Voor meer uitleg over deze werkwijze zie de Handleiding Maatregelencatalogus Isolatieaanpak op www.nijbegun.nl</t>
  </si>
  <si>
    <t>- De kosten voor ventilatiemaatregelen worden uitgewerkt. De prijzen worden in de volgende update van de catalogus gedeeld.</t>
  </si>
  <si>
    <t>Dit is de tweede versie van de maatregelencatalogus.</t>
  </si>
  <si>
    <t>Voor-/achterzetbeglazing</t>
  </si>
  <si>
    <t>Leveren en aanbrengen voor-/achterzetbeglazing tot 0,3 m²</t>
  </si>
  <si>
    <t>Leveren en aanbrengen voor-/achterzetbeglazing tot 0,6 m²</t>
  </si>
  <si>
    <t>Leveren en aanbrengen voor-/achterzetbeglazing tot 1,5 m²</t>
  </si>
  <si>
    <t>Leveren en aanbrengen voor-/achterzetbeglazing tot 2,0 m²</t>
  </si>
  <si>
    <t xml:space="preserve">Voor-/achterzetbeglazing isolatieglas 14mm (4-6-4) met houten profiel rondom </t>
  </si>
  <si>
    <t xml:space="preserve">Voor-/achterzetbeglazing isolatieglas 14mm (4-6-4) met aluminium profiel rondom </t>
  </si>
  <si>
    <t xml:space="preserve">lev. en aanbr. glazen voor-/achterzetbeglazing isolatieglas 14mm (4-6-4)  incl. h.h. profiel rondom </t>
  </si>
  <si>
    <t xml:space="preserve">Lev. en aanbr. glazen voor-/achterzetbeglazing isolatieglas 14mm (4-6-4)  incl. alu profiel rondom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</si>
</sst>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_-* #,##0.00_-;_-* #,##0.00\-;_-* &quot;-&quot;??_-;_-@_-"/>
    <numFmt numFmtId="166" formatCode="_(&quot;€&quot;* #,##0.00_);_(&quot;€&quot;* \(#,##0.00\);_(&quot;€&quot;* &quot;-&quot;??_);_(@_)"/>
    <numFmt numFmtId="167" formatCode="_(&quot;EUR&quot;\ * #,##0.00_);_(&quot;EUR&quot;\ * \(#,##0.00\);_(&quot;EUR&quot;\ * &quot;-&quot;??_);_(@_)"/>
    <numFmt numFmtId="168" formatCode="_ &quot;€&quot;\ * #,##0_ ;_ &quot;€&quot;\ * \-#,##0_ ;_ &quot;€&quot;\ * &quot;-&quot;??_ ;_ @_ "/>
    <numFmt numFmtId="169" formatCode="_(* #,##0_);_(* \(#,##0\);_(* &quot;-&quot;??_);_(@_)"/>
    <numFmt numFmtId="170" formatCode="0.0%"/>
    <numFmt numFmtId="171" formatCode="_ [$€-413]\ * #,##0_ ;_ [$€-413]\ * \-#,##0_ ;_ [$€-413]\ * &quot;-&quot;??_ ;_ @_ "/>
    <numFmt numFmtId="172" formatCode="_ [$€-2]\ * #,##0.00_ ;_ [$€-2]\ * \-#,##0.00_ ;_ [$€-2]\ * &quot;-&quot;??_ ;_ @_ "/>
    <numFmt numFmtId="173" formatCode="_-&quot;€&quot;\ * #,##0.00_-;_-&quot;€&quot;\ * #,##0.00\-;_-&quot;€&quot;\ * &quot;-&quot;??_-;_-@_-"/>
    <numFmt numFmtId="174" formatCode="_-* #,##0_-;_-* #,##0\-;_-* &quot;-&quot;??_-;_-@_-"/>
    <numFmt numFmtId="175" formatCode="_-* #,##0.0_-;_-* #,##0.0\-;_-* &quot;-&quot;??_-;_-@_-"/>
    <numFmt numFmtId="176" formatCode="#,##0.00_ ;\-#,##0.00\ "/>
    <numFmt numFmtId="177" formatCode="#,##0_-"/>
    <numFmt numFmtId="178" formatCode="#,##0.00_-"/>
    <numFmt numFmtId="179" formatCode="_ * #,##0.0_ ;_ * \-#,##0.0_ ;_ * &quot;-&quot;?_ ;_ @_ "/>
    <numFmt numFmtId="180" formatCode="#,##0.0_-"/>
    <numFmt numFmtId="181" formatCode="#,##0.0_ ;[Red]\-#,##0.0\ "/>
    <numFmt numFmtId="182" formatCode="0.E+00"/>
    <numFmt numFmtId="183" formatCode="_-[$€]\ * #,##0.00_-;_-[$€]\ * #,##0.00\-;_-[$€]\ * &quot;-&quot;??_-;_-@_-"/>
    <numFmt numFmtId="184" formatCode="_ &quot;€&quot;\ * #,##0.00_ ;_ &quot;€&quot;\ * \-#,##0.00_ ;_ &quot;€&quot;\ * &quot;-&quot;_ ;_ @_ "/>
    <numFmt numFmtId="185" formatCode="#,##0_ ;\-#,##0\ "/>
    <numFmt numFmtId="186" formatCode="#,##0.0"/>
    <numFmt numFmtId="187" formatCode="&quot;€&quot;\ #,##0.00"/>
    <numFmt numFmtId="188" formatCode="_ * #,##0.0_ ;_ * \-#,##0.0_ ;_ * &quot;-&quot;??_ ;_ @_ "/>
    <numFmt numFmtId="189" formatCode="d/mm/yy\ h:mm;@"/>
    <numFmt numFmtId="190" formatCode="_ [$€-413]\ * #,##0.00_ ;_ [$€-413]\ * \-#,##0.00_ ;_ [$€-413]\ * &quot;-&quot;??_ ;_ @_ "/>
    <numFmt numFmtId="191" formatCode="\-"/>
  </numFmts>
  <fonts count="161" x14ac:knownFonts="1">
    <font>
      <sz val="9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9"/>
      <color theme="10"/>
      <name val="Arial"/>
      <family val="2"/>
    </font>
    <font>
      <sz val="9"/>
      <name val="Univers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9"/>
      <name val="Verdana"/>
      <family val="2"/>
    </font>
    <font>
      <b/>
      <sz val="9"/>
      <color theme="0"/>
      <name val="Verdana"/>
      <family val="2"/>
    </font>
    <font>
      <b/>
      <sz val="9"/>
      <name val="Verdana"/>
      <family val="2"/>
    </font>
    <font>
      <sz val="9"/>
      <color rgb="FF000000"/>
      <name val="Verdana"/>
      <family val="2"/>
    </font>
    <font>
      <sz val="8"/>
      <name val="Verdana"/>
      <family val="2"/>
    </font>
    <font>
      <sz val="8"/>
      <color rgb="FF000000"/>
      <name val="Verdana"/>
      <family val="2"/>
    </font>
    <font>
      <sz val="8"/>
      <color rgb="FFFF0000"/>
      <name val="Verdana"/>
      <family val="2"/>
    </font>
    <font>
      <sz val="8"/>
      <color rgb="FF0070C0"/>
      <name val="Verdana"/>
      <family val="2"/>
    </font>
    <font>
      <sz val="8"/>
      <color theme="1"/>
      <name val="Verdana"/>
      <family val="2"/>
    </font>
    <font>
      <sz val="8"/>
      <color theme="0" tint="-0.499984740745262"/>
      <name val="Verdana"/>
      <family val="2"/>
    </font>
    <font>
      <b/>
      <sz val="8"/>
      <name val="Verdana"/>
      <family val="2"/>
    </font>
    <font>
      <b/>
      <sz val="8"/>
      <color rgb="FFFF0000"/>
      <name val="Verdana"/>
      <family val="2"/>
    </font>
    <font>
      <b/>
      <sz val="11"/>
      <name val="Verdana"/>
      <family val="2"/>
    </font>
    <font>
      <b/>
      <sz val="7"/>
      <color theme="0"/>
      <name val="Verdana"/>
      <family val="2"/>
    </font>
    <font>
      <b/>
      <sz val="8"/>
      <color theme="1"/>
      <name val="Verdana"/>
      <family val="2"/>
    </font>
    <font>
      <sz val="8"/>
      <color theme="0" tint="-0.34998626667073579"/>
      <name val="Verdana"/>
      <family val="2"/>
    </font>
    <font>
      <b/>
      <sz val="8"/>
      <color theme="0" tint="-0.499984740745262"/>
      <name val="Verdana"/>
      <family val="2"/>
    </font>
    <font>
      <sz val="6"/>
      <name val="Verdana"/>
      <family val="2"/>
    </font>
    <font>
      <b/>
      <sz val="10"/>
      <name val="Verdana"/>
      <family val="2"/>
    </font>
    <font>
      <b/>
      <i/>
      <sz val="8"/>
      <name val="Verdana"/>
      <family val="2"/>
    </font>
    <font>
      <i/>
      <sz val="8"/>
      <name val="Verdana"/>
      <family val="2"/>
    </font>
    <font>
      <b/>
      <sz val="14"/>
      <name val="Verdana"/>
      <family val="2"/>
    </font>
    <font>
      <sz val="7"/>
      <name val="Verdana"/>
      <family val="2"/>
    </font>
    <font>
      <sz val="11"/>
      <name val="Calibri"/>
      <family val="2"/>
    </font>
    <font>
      <sz val="8"/>
      <color theme="0" tint="-0.14999847407452621"/>
      <name val="Verdana"/>
      <family val="2"/>
    </font>
    <font>
      <b/>
      <sz val="7"/>
      <name val="Verdana"/>
      <family val="2"/>
    </font>
    <font>
      <sz val="8"/>
      <color theme="2"/>
      <name val="Verdana"/>
      <family val="2"/>
    </font>
    <font>
      <sz val="8"/>
      <color rgb="FF0000CC"/>
      <name val="Verdana"/>
      <family val="2"/>
    </font>
    <font>
      <b/>
      <sz val="8"/>
      <color rgb="FF0000FF"/>
      <name val="Verdana"/>
      <family val="2"/>
    </font>
    <font>
      <sz val="8"/>
      <color rgb="FF0000FF"/>
      <name val="Verdana"/>
      <family val="2"/>
    </font>
    <font>
      <sz val="7"/>
      <color theme="0" tint="-0.499984740745262"/>
      <name val="Verdana"/>
      <family val="2"/>
    </font>
    <font>
      <b/>
      <sz val="13"/>
      <name val="Verdana"/>
      <family val="2"/>
    </font>
    <font>
      <b/>
      <sz val="13"/>
      <color theme="4" tint="0.79998168889431442"/>
      <name val="Verdana"/>
      <family val="2"/>
    </font>
    <font>
      <sz val="8"/>
      <color rgb="FF00B0F0"/>
      <name val="Verdana"/>
      <family val="2"/>
    </font>
    <font>
      <b/>
      <sz val="8"/>
      <color rgb="FF00B0F0"/>
      <name val="Verdana"/>
      <family val="2"/>
    </font>
    <font>
      <sz val="8"/>
      <color theme="1" tint="4.9989318521683403E-2"/>
      <name val="Verdana"/>
      <family val="2"/>
    </font>
    <font>
      <b/>
      <sz val="9"/>
      <color theme="0" tint="-0.499984740745262"/>
      <name val="Verdana"/>
      <family val="2"/>
    </font>
    <font>
      <sz val="8"/>
      <color rgb="FF00B050"/>
      <name val="Verdana"/>
      <family val="2"/>
    </font>
    <font>
      <b/>
      <sz val="7"/>
      <color rgb="FF00B0F0"/>
      <name val="Verdana"/>
      <family val="2"/>
    </font>
    <font>
      <u/>
      <sz val="9"/>
      <name val="Verdana"/>
      <family val="2"/>
    </font>
    <font>
      <b/>
      <sz val="11"/>
      <color rgb="FFFFFFFF"/>
      <name val="Calibri"/>
      <family val="2"/>
    </font>
    <font>
      <sz val="9"/>
      <name val="Symbol"/>
      <family val="1"/>
      <charset val="2"/>
    </font>
    <font>
      <sz val="7"/>
      <name val="Times New Roman"/>
      <family val="1"/>
    </font>
    <font>
      <sz val="9"/>
      <color rgb="FF0070C0"/>
      <name val="Symbol"/>
      <family val="1"/>
      <charset val="2"/>
    </font>
    <font>
      <sz val="7"/>
      <color rgb="FF0070C0"/>
      <name val="Times New Roman"/>
      <family val="1"/>
    </font>
    <font>
      <sz val="9"/>
      <color rgb="FF0070C0"/>
      <name val="Verdana"/>
      <family val="2"/>
    </font>
    <font>
      <sz val="9"/>
      <color rgb="FF333333"/>
      <name val="Verdana"/>
      <family val="2"/>
    </font>
    <font>
      <b/>
      <sz val="8"/>
      <color rgb="FF00B050"/>
      <name val="Verdana"/>
      <family val="2"/>
    </font>
    <font>
      <b/>
      <sz val="14"/>
      <color rgb="FF00B0F0"/>
      <name val="Verdana"/>
      <family val="2"/>
    </font>
    <font>
      <b/>
      <sz val="9"/>
      <color rgb="FF0000FF"/>
      <name val="Verdana"/>
      <family val="2"/>
    </font>
    <font>
      <sz val="6"/>
      <color rgb="FF0000FF"/>
      <name val="Verdana"/>
      <family val="2"/>
    </font>
    <font>
      <b/>
      <sz val="7"/>
      <color rgb="FFFF0000"/>
      <name val="Verdana"/>
      <family val="2"/>
    </font>
    <font>
      <b/>
      <sz val="13"/>
      <color rgb="FFC4D79B"/>
      <name val="Verdana"/>
      <family val="2"/>
    </font>
    <font>
      <sz val="6"/>
      <color rgb="FF00B050"/>
      <name val="Verdana"/>
      <family val="2"/>
    </font>
    <font>
      <b/>
      <sz val="10"/>
      <color theme="1"/>
      <name val="Verdana"/>
      <family val="2"/>
    </font>
    <font>
      <sz val="7"/>
      <color theme="1"/>
      <name val="Verdana"/>
      <family val="2"/>
    </font>
    <font>
      <b/>
      <sz val="7"/>
      <color theme="1"/>
      <name val="Verdana"/>
      <family val="2"/>
    </font>
    <font>
      <sz val="6"/>
      <color theme="1"/>
      <name val="Verdana"/>
      <family val="2"/>
    </font>
    <font>
      <b/>
      <sz val="14"/>
      <color theme="1"/>
      <name val="Verdana"/>
      <family val="2"/>
    </font>
    <font>
      <b/>
      <sz val="11"/>
      <color rgb="FFFF0000"/>
      <name val="Verdana"/>
      <family val="2"/>
    </font>
    <font>
      <sz val="8"/>
      <color rgb="FF37972D"/>
      <name val="Verdana"/>
      <family val="2"/>
    </font>
    <font>
      <b/>
      <sz val="8"/>
      <color rgb="FF37972D"/>
      <name val="Verdana"/>
      <family val="2"/>
    </font>
    <font>
      <sz val="20"/>
      <color rgb="FF37972D"/>
      <name val="Verdana"/>
      <family val="2"/>
    </font>
    <font>
      <sz val="14"/>
      <color rgb="FF37972D"/>
      <name val="Verdana"/>
      <family val="2"/>
    </font>
    <font>
      <sz val="9"/>
      <color rgb="FF37972D"/>
      <name val="Verdana"/>
      <family val="2"/>
    </font>
    <font>
      <sz val="10"/>
      <color rgb="FF37972D"/>
      <name val="Verdana"/>
      <family val="2"/>
    </font>
    <font>
      <b/>
      <sz val="14"/>
      <color rgb="FF37972D"/>
      <name val="Verdana"/>
      <family val="2"/>
    </font>
    <font>
      <sz val="11"/>
      <color rgb="FF37972D"/>
      <name val="Verdana"/>
      <family val="2"/>
    </font>
    <font>
      <b/>
      <sz val="10"/>
      <color rgb="FF37972D"/>
      <name val="Verdana"/>
      <family val="2"/>
    </font>
    <font>
      <b/>
      <sz val="11"/>
      <color rgb="FF37972D"/>
      <name val="Verdana"/>
      <family val="2"/>
    </font>
    <font>
      <u/>
      <sz val="8"/>
      <color rgb="FF37972D"/>
      <name val="Verdana"/>
      <family val="2"/>
    </font>
    <font>
      <u/>
      <sz val="9"/>
      <color rgb="FF37972D"/>
      <name val="Arial"/>
      <family val="2"/>
    </font>
    <font>
      <sz val="6"/>
      <color rgb="FFFF0000"/>
      <name val="Verdana"/>
      <family val="2"/>
    </font>
    <font>
      <sz val="5"/>
      <name val="Verdana"/>
      <family val="2"/>
    </font>
    <font>
      <sz val="8"/>
      <color rgb="FFC4D79B"/>
      <name val="Verdana"/>
      <family val="2"/>
    </font>
    <font>
      <sz val="10"/>
      <color rgb="FF00B050"/>
      <name val="Verdana"/>
      <family val="2"/>
    </font>
    <font>
      <sz val="9"/>
      <color rgb="FF00B050"/>
      <name val="Verdana"/>
      <family val="2"/>
    </font>
    <font>
      <sz val="14"/>
      <color rgb="FF00B050"/>
      <name val="Verdana"/>
      <family val="2"/>
    </font>
    <font>
      <sz val="11"/>
      <name val="Aptos"/>
      <family val="2"/>
    </font>
    <font>
      <sz val="10"/>
      <color rgb="FF3B3838"/>
      <name val="Trebuchet MS"/>
      <family val="2"/>
    </font>
    <font>
      <sz val="8"/>
      <color rgb="FF374151"/>
      <name val="Verdana"/>
      <family val="2"/>
    </font>
    <font>
      <sz val="5"/>
      <color rgb="FF3AC655"/>
      <name val="Verdana"/>
      <family val="2"/>
    </font>
    <font>
      <sz val="6"/>
      <color rgb="FF3AC655"/>
      <name val="Verdana"/>
      <family val="2"/>
    </font>
    <font>
      <sz val="8"/>
      <color theme="3" tint="0.59999389629810485"/>
      <name val="Verdana"/>
      <family val="2"/>
    </font>
    <font>
      <sz val="10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8"/>
      <color theme="5"/>
      <name val="Verdana"/>
      <family val="2"/>
    </font>
    <font>
      <sz val="6"/>
      <color rgb="FF00B050"/>
      <name val="Arial"/>
      <family val="2"/>
    </font>
    <font>
      <sz val="7"/>
      <color rgb="FF0000FF"/>
      <name val="Verdana"/>
      <family val="2"/>
    </font>
    <font>
      <sz val="7"/>
      <color rgb="FF37972D"/>
      <name val="Verdana"/>
      <family val="2"/>
    </font>
    <font>
      <sz val="7"/>
      <color rgb="FF00B050"/>
      <name val="Verdana"/>
      <family val="2"/>
    </font>
    <font>
      <vertAlign val="superscript"/>
      <sz val="8"/>
      <name val="Verdana"/>
      <family val="2"/>
    </font>
    <font>
      <b/>
      <sz val="7"/>
      <color rgb="FF0000FF"/>
      <name val="Verdana"/>
      <family val="2"/>
    </font>
    <font>
      <i/>
      <sz val="8"/>
      <color rgb="FF92D050"/>
      <name val="Verdana"/>
      <family val="2"/>
    </font>
    <font>
      <sz val="7"/>
      <color theme="0" tint="-0.14999847407452621"/>
      <name val="Verdana"/>
      <family val="2"/>
    </font>
    <font>
      <i/>
      <sz val="8"/>
      <color rgb="FF37972D"/>
      <name val="Verdana"/>
      <family val="2"/>
    </font>
    <font>
      <b/>
      <sz val="7"/>
      <color theme="0" tint="-0.34998626667073579"/>
      <name val="Verdana"/>
      <family val="2"/>
    </font>
    <font>
      <b/>
      <sz val="8"/>
      <color theme="0" tint="-0.34998626667073579"/>
      <name val="Verdana"/>
      <family val="2"/>
    </font>
    <font>
      <sz val="7"/>
      <color theme="0" tint="-0.34998626667073579"/>
      <name val="Verdana"/>
      <family val="2"/>
    </font>
    <font>
      <i/>
      <sz val="8"/>
      <color theme="1"/>
      <name val="Verdana"/>
      <family val="2"/>
    </font>
    <font>
      <sz val="8"/>
      <color theme="6" tint="-0.249977111117893"/>
      <name val="Verdana"/>
      <family val="2"/>
    </font>
    <font>
      <sz val="8"/>
      <color theme="6" tint="-0.499984740745262"/>
      <name val="Verdana"/>
      <family val="2"/>
    </font>
    <font>
      <sz val="8"/>
      <color theme="6" tint="0.39997558519241921"/>
      <name val="Verdana"/>
      <family val="2"/>
    </font>
    <font>
      <sz val="8"/>
      <color rgb="FF76933C"/>
      <name val="Verdana"/>
      <family val="2"/>
    </font>
    <font>
      <b/>
      <sz val="8"/>
      <color theme="6" tint="-0.499984740745262"/>
      <name val="Verdana"/>
      <family val="2"/>
    </font>
    <font>
      <sz val="7"/>
      <color rgb="FF76933C"/>
      <name val="Verdana"/>
      <family val="2"/>
    </font>
    <font>
      <b/>
      <sz val="8"/>
      <color rgb="FF76933C"/>
      <name val="Verdana"/>
      <family val="2"/>
    </font>
    <font>
      <b/>
      <sz val="8"/>
      <color rgb="FF000000"/>
      <name val="Verdana"/>
      <family val="2"/>
    </font>
    <font>
      <sz val="4"/>
      <name val="Verdana"/>
      <family val="2"/>
    </font>
    <font>
      <u/>
      <sz val="8"/>
      <color theme="6" tint="-0.499984740745262"/>
      <name val="Verdana"/>
      <family val="2"/>
    </font>
    <font>
      <sz val="8"/>
      <color theme="0"/>
      <name val="Verdana"/>
      <family val="2"/>
    </font>
    <font>
      <sz val="8"/>
      <color rgb="FFA6A6A6"/>
      <name val="Verdana"/>
      <family val="2"/>
    </font>
    <font>
      <b/>
      <sz val="8"/>
      <color rgb="FFA6A6A6"/>
      <name val="Verdana"/>
      <family val="2"/>
    </font>
    <font>
      <sz val="6"/>
      <color rgb="FFA6A6A6"/>
      <name val="Verdana"/>
      <family val="2"/>
    </font>
    <font>
      <sz val="8"/>
      <name val="Verdana"/>
    </font>
    <font>
      <b/>
      <sz val="5"/>
      <name val="Verdana"/>
      <family val="2"/>
    </font>
    <font>
      <sz val="5"/>
      <color theme="0" tint="-0.249977111117893"/>
      <name val="Verdana"/>
      <family val="2"/>
    </font>
    <font>
      <sz val="11"/>
      <color rgb="FFFF0000"/>
      <name val="Verdana"/>
      <family val="2"/>
    </font>
    <font>
      <i/>
      <sz val="9"/>
      <color rgb="FFFF0000"/>
      <name val="Verdana"/>
      <family val="2"/>
    </font>
    <font>
      <sz val="10"/>
      <color rgb="FFFF0000"/>
      <name val="Verdana"/>
      <family val="2"/>
    </font>
    <font>
      <sz val="8"/>
      <color theme="5"/>
      <name val="Verdana"/>
      <family val="2"/>
    </font>
    <font>
      <i/>
      <sz val="7"/>
      <name val="Verdana"/>
      <family val="2"/>
    </font>
    <font>
      <i/>
      <sz val="7"/>
      <color theme="0" tint="-0.499984740745262"/>
      <name val="Verdana"/>
      <family val="2"/>
    </font>
    <font>
      <i/>
      <sz val="8"/>
      <color theme="0" tint="-0.499984740745262"/>
      <name val="Verdana"/>
      <family val="2"/>
    </font>
    <font>
      <sz val="11"/>
      <name val="Verdana"/>
      <family val="2"/>
    </font>
    <font>
      <i/>
      <sz val="9"/>
      <name val="Verdana"/>
      <family val="2"/>
    </font>
    <font>
      <sz val="10"/>
      <name val="Verdana"/>
      <family val="2"/>
    </font>
  </fonts>
  <fills count="4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AFA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88EA9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theme="0" tint="-0.149937437055574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4472C4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rgb="FFEEECE1"/>
        <bgColor theme="0" tint="-0.14993743705557422"/>
      </patternFill>
    </fill>
    <fill>
      <patternFill patternType="solid">
        <fgColor rgb="FF88EA9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FCD0"/>
        <bgColor indexed="64"/>
      </patternFill>
    </fill>
    <fill>
      <patternFill patternType="solid">
        <fgColor theme="3" tint="0.59999389629810485"/>
        <bgColor indexed="64"/>
      </patternFill>
    </fill>
  </fills>
  <borders count="1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hair">
        <color rgb="FFC0C0C0"/>
      </right>
      <top/>
      <bottom style="hair">
        <color rgb="FFC0C0C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/>
      <diagonal/>
    </border>
    <border>
      <left/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/>
      <top style="hair">
        <color rgb="FFC0C0C0"/>
      </top>
      <bottom style="hair">
        <color rgb="FFC0C0C0"/>
      </bottom>
      <diagonal/>
    </border>
    <border>
      <left/>
      <right/>
      <top style="hair">
        <color rgb="FFC0C0C0"/>
      </top>
      <bottom style="hair">
        <color rgb="FFC0C0C0"/>
      </bottom>
      <diagonal/>
    </border>
    <border>
      <left style="hair">
        <color rgb="FFC0C0C0"/>
      </left>
      <right/>
      <top/>
      <bottom style="hair">
        <color rgb="FFC0C0C0"/>
      </bottom>
      <diagonal/>
    </border>
    <border>
      <left/>
      <right style="hair">
        <color rgb="FFC0C0C0"/>
      </right>
      <top/>
      <bottom style="hair">
        <color rgb="FFC0C0C0"/>
      </bottom>
      <diagonal/>
    </border>
    <border>
      <left/>
      <right/>
      <top style="hair">
        <color rgb="FFC0C0C0"/>
      </top>
      <bottom/>
      <diagonal/>
    </border>
    <border>
      <left/>
      <right/>
      <top/>
      <bottom style="hair">
        <color rgb="FFC0C0C0"/>
      </bottom>
      <diagonal/>
    </border>
    <border>
      <left style="hair">
        <color rgb="FFC0C0C0"/>
      </left>
      <right/>
      <top/>
      <bottom/>
      <diagonal/>
    </border>
    <border>
      <left/>
      <right style="hair">
        <color rgb="FFC0C0C0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rgb="FFC0C0C0"/>
      </left>
      <right/>
      <top style="hair">
        <color rgb="FFC0C0C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C0C0C0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theme="0"/>
      </bottom>
      <diagonal/>
    </border>
    <border>
      <left style="thin">
        <color indexed="64"/>
      </left>
      <right style="thin">
        <color indexed="64"/>
      </right>
      <top style="hair">
        <color theme="0"/>
      </top>
      <bottom style="hair">
        <color theme="0"/>
      </bottom>
      <diagonal/>
    </border>
    <border>
      <left style="thin">
        <color indexed="64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/>
      <bottom/>
      <diagonal/>
    </border>
    <border>
      <left/>
      <right style="medium">
        <color rgb="FF4472C4"/>
      </right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/>
      <right/>
      <top/>
      <bottom style="hair">
        <color rgb="FF92D050"/>
      </bottom>
      <diagonal/>
    </border>
    <border>
      <left/>
      <right/>
      <top style="hair">
        <color rgb="FF92D050"/>
      </top>
      <bottom style="hair">
        <color rgb="FF92D050"/>
      </bottom>
      <diagonal/>
    </border>
    <border>
      <left/>
      <right/>
      <top style="hair">
        <color rgb="FF92D050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theme="1"/>
      </top>
      <bottom style="double">
        <color indexed="64"/>
      </bottom>
      <diagonal/>
    </border>
    <border>
      <left/>
      <right/>
      <top style="medium">
        <color theme="1"/>
      </top>
      <bottom style="double">
        <color indexed="64"/>
      </bottom>
      <diagonal/>
    </border>
    <border>
      <left/>
      <right style="double">
        <color indexed="64"/>
      </right>
      <top style="medium">
        <color theme="1"/>
      </top>
      <bottom style="double">
        <color indexed="64"/>
      </bottom>
      <diagonal/>
    </border>
    <border>
      <left style="medium">
        <color auto="1"/>
      </left>
      <right/>
      <top style="hair">
        <color rgb="FF92D050"/>
      </top>
      <bottom style="hair">
        <color rgb="FF92D050"/>
      </bottom>
      <diagonal/>
    </border>
    <border>
      <left/>
      <right style="medium">
        <color auto="1"/>
      </right>
      <top style="hair">
        <color rgb="FF92D050"/>
      </top>
      <bottom style="hair">
        <color rgb="FF92D050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auto="1"/>
      </bottom>
      <diagonal/>
    </border>
    <border>
      <left/>
      <right/>
      <top/>
      <bottom style="thin">
        <color rgb="FF0070C0"/>
      </bottom>
      <diagonal/>
    </border>
    <border>
      <left style="thin">
        <color rgb="FF37972D"/>
      </left>
      <right style="thin">
        <color rgb="FF37972D"/>
      </right>
      <top style="thin">
        <color rgb="FF37972D"/>
      </top>
      <bottom style="thin">
        <color rgb="FF37972D"/>
      </bottom>
      <diagonal/>
    </border>
    <border>
      <left style="thin">
        <color indexed="64"/>
      </left>
      <right style="thin">
        <color rgb="FF37972D"/>
      </right>
      <top style="thin">
        <color rgb="FF37972D"/>
      </top>
      <bottom style="thin">
        <color rgb="FF37972D"/>
      </bottom>
      <diagonal/>
    </border>
    <border>
      <left style="thin">
        <color indexed="64"/>
      </left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/>
      <top style="thin">
        <color rgb="FF37972D"/>
      </top>
      <bottom/>
      <diagonal/>
    </border>
    <border>
      <left/>
      <right/>
      <top style="thin">
        <color rgb="FF37972D"/>
      </top>
      <bottom/>
      <diagonal/>
    </border>
    <border>
      <left/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/>
      <top/>
      <bottom/>
      <diagonal/>
    </border>
    <border>
      <left/>
      <right style="thin">
        <color rgb="FF37972D"/>
      </right>
      <top/>
      <bottom/>
      <diagonal/>
    </border>
    <border>
      <left style="thin">
        <color rgb="FF37972D"/>
      </left>
      <right/>
      <top/>
      <bottom style="thin">
        <color rgb="FF37972D"/>
      </bottom>
      <diagonal/>
    </border>
    <border>
      <left/>
      <right/>
      <top/>
      <bottom style="thin">
        <color rgb="FF37972D"/>
      </bottom>
      <diagonal/>
    </border>
    <border>
      <left/>
      <right style="thin">
        <color rgb="FF37972D"/>
      </right>
      <top style="thin">
        <color rgb="FF37972D"/>
      </top>
      <bottom style="thin">
        <color rgb="FF37972D"/>
      </bottom>
      <diagonal/>
    </border>
    <border>
      <left/>
      <right/>
      <top style="thin">
        <color rgb="FF37972D"/>
      </top>
      <bottom style="thin">
        <color rgb="FF37972D"/>
      </bottom>
      <diagonal/>
    </border>
    <border>
      <left/>
      <right style="thin">
        <color rgb="FF37972D"/>
      </right>
      <top/>
      <bottom style="thin">
        <color rgb="FF37972D"/>
      </bottom>
      <diagonal/>
    </border>
    <border>
      <left style="thin">
        <color rgb="FF37972D"/>
      </left>
      <right/>
      <top style="thin">
        <color rgb="FF37972D"/>
      </top>
      <bottom style="thin">
        <color rgb="FF37972D"/>
      </bottom>
      <diagonal/>
    </border>
    <border>
      <left style="hair">
        <color rgb="FF37972D"/>
      </left>
      <right style="hair">
        <color rgb="FF37972D"/>
      </right>
      <top style="hair">
        <color rgb="FF37972D"/>
      </top>
      <bottom style="hair">
        <color rgb="FF37972D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92D050"/>
      </bottom>
      <diagonal/>
    </border>
    <border>
      <left/>
      <right style="thin">
        <color theme="0"/>
      </right>
      <top style="thin">
        <color rgb="FF37972D"/>
      </top>
      <bottom style="thin">
        <color rgb="FF37972D"/>
      </bottom>
      <diagonal/>
    </border>
    <border>
      <left style="thin">
        <color theme="0"/>
      </left>
      <right style="thin">
        <color theme="0"/>
      </right>
      <top style="thin">
        <color rgb="FF37972D"/>
      </top>
      <bottom style="thin">
        <color rgb="FF37972D"/>
      </bottom>
      <diagonal/>
    </border>
    <border>
      <left style="thin">
        <color theme="0"/>
      </left>
      <right/>
      <top style="thin">
        <color rgb="FF37972D"/>
      </top>
      <bottom style="thin">
        <color rgb="FF37972D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rgb="FF37972D"/>
      </top>
      <bottom style="thin">
        <color rgb="FF37972D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hair">
        <color rgb="FF92D050"/>
      </top>
      <bottom/>
      <diagonal/>
    </border>
    <border>
      <left style="hair">
        <color rgb="FF37972D"/>
      </left>
      <right style="hair">
        <color rgb="FF37972D"/>
      </right>
      <top style="thin">
        <color rgb="FF37972D"/>
      </top>
      <bottom style="thin">
        <color rgb="FF37972D"/>
      </bottom>
      <diagonal/>
    </border>
    <border>
      <left style="hair">
        <color theme="0" tint="-0.499984740745262"/>
      </left>
      <right/>
      <top style="thin">
        <color rgb="FF37972D"/>
      </top>
      <bottom style="thin">
        <color rgb="FF37972D"/>
      </bottom>
      <diagonal/>
    </border>
    <border>
      <left/>
      <right style="hair">
        <color theme="0" tint="-0.499984740745262"/>
      </right>
      <top style="thin">
        <color rgb="FF37972D"/>
      </top>
      <bottom style="thin">
        <color rgb="FF37972D"/>
      </bottom>
      <diagonal/>
    </border>
    <border>
      <left style="hair">
        <color rgb="FF37972D"/>
      </left>
      <right style="hair">
        <color rgb="FF37972D"/>
      </right>
      <top style="thin">
        <color rgb="FF37972D"/>
      </top>
      <bottom/>
      <diagonal/>
    </border>
    <border>
      <left style="hair">
        <color rgb="FF37972D"/>
      </left>
      <right style="hair">
        <color rgb="FF37972D"/>
      </right>
      <top style="double">
        <color indexed="64"/>
      </top>
      <bottom style="double">
        <color indexed="64"/>
      </bottom>
      <diagonal/>
    </border>
    <border>
      <left style="hair">
        <color rgb="FF37972D"/>
      </left>
      <right style="hair">
        <color rgb="FF37972D"/>
      </right>
      <top/>
      <bottom style="thin">
        <color rgb="FF37972D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medium">
        <color indexed="64"/>
      </left>
      <right style="medium">
        <color indexed="64"/>
      </right>
      <top/>
      <bottom style="medium">
        <color indexed="64"/>
      </bottom>
      <diagonal style="medium">
        <color indexed="64"/>
      </diagonal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710">
    <xf numFmtId="0" fontId="0" fillId="0" borderId="0"/>
    <xf numFmtId="164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4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16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4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3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3" fillId="0" borderId="0">
      <alignment vertical="center"/>
      <protection locked="0"/>
    </xf>
    <xf numFmtId="181" fontId="28" fillId="0" borderId="0">
      <alignment vertical="center"/>
      <protection locked="0"/>
    </xf>
    <xf numFmtId="43" fontId="24" fillId="0" borderId="0" applyFont="0" applyFill="0" applyBorder="0" applyAlignment="0" applyProtection="0"/>
    <xf numFmtId="3" fontId="26" fillId="0" borderId="0"/>
    <xf numFmtId="43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" fillId="0" borderId="0"/>
    <xf numFmtId="0" fontId="6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>
      <alignment vertical="center"/>
      <protection locked="0"/>
    </xf>
    <xf numFmtId="165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0" borderId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>
      <alignment vertical="center"/>
      <protection locked="0"/>
    </xf>
    <xf numFmtId="0" fontId="26" fillId="0" borderId="0">
      <alignment vertical="center"/>
      <protection locked="0"/>
    </xf>
    <xf numFmtId="9" fontId="26" fillId="0" borderId="0" applyFont="0" applyFill="0" applyBorder="0" applyAlignment="0" applyProtection="0"/>
    <xf numFmtId="183" fontId="23" fillId="0" borderId="0" applyFont="0" applyFill="0" applyBorder="0" applyAlignment="0" applyProtection="0">
      <alignment vertical="center"/>
      <protection locked="0"/>
    </xf>
    <xf numFmtId="0" fontId="23" fillId="0" borderId="0">
      <alignment vertical="center"/>
      <protection locked="0"/>
    </xf>
    <xf numFmtId="0" fontId="24" fillId="0" borderId="0"/>
    <xf numFmtId="0" fontId="3" fillId="0" borderId="0"/>
    <xf numFmtId="183" fontId="23" fillId="0" borderId="0" applyFont="0" applyFill="0" applyBorder="0" applyAlignment="0" applyProtection="0">
      <alignment vertical="center"/>
      <protection locked="0"/>
    </xf>
    <xf numFmtId="9" fontId="24" fillId="0" borderId="0" applyFont="0" applyFill="0" applyBorder="0" applyAlignment="0" applyProtection="0"/>
    <xf numFmtId="181" fontId="28" fillId="0" borderId="0">
      <alignment vertical="center"/>
      <protection locked="0"/>
    </xf>
    <xf numFmtId="44" fontId="23" fillId="0" borderId="0" applyFont="0" applyFill="0" applyBorder="0" applyAlignment="0" applyProtection="0"/>
    <xf numFmtId="0" fontId="3" fillId="0" borderId="0"/>
    <xf numFmtId="0" fontId="27" fillId="0" borderId="0" applyNumberFormat="0" applyFill="0" applyBorder="0" applyAlignment="0" applyProtection="0">
      <alignment vertical="center"/>
      <protection locked="0"/>
    </xf>
    <xf numFmtId="0" fontId="31" fillId="0" borderId="0"/>
    <xf numFmtId="44" fontId="3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44" fontId="23" fillId="0" borderId="0" applyFont="0" applyFill="0" applyBorder="0" applyAlignment="0" applyProtection="0"/>
    <xf numFmtId="0" fontId="2" fillId="0" borderId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66">
    <xf numFmtId="0" fontId="0" fillId="0" borderId="0" xfId="0"/>
    <xf numFmtId="0" fontId="34" fillId="0" borderId="0" xfId="0" applyFont="1"/>
    <xf numFmtId="0" fontId="38" fillId="0" borderId="0" xfId="0" applyFont="1"/>
    <xf numFmtId="0" fontId="38" fillId="6" borderId="0" xfId="0" applyFont="1" applyFill="1" applyAlignment="1">
      <alignment horizontal="left" vertical="center"/>
    </xf>
    <xf numFmtId="0" fontId="38" fillId="6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 applyProtection="1">
      <alignment horizontal="left" vertical="center"/>
      <protection locked="0"/>
    </xf>
    <xf numFmtId="0" fontId="38" fillId="12" borderId="0" xfId="0" applyFont="1" applyFill="1" applyAlignment="1">
      <alignment horizontal="center" vertical="center"/>
    </xf>
    <xf numFmtId="0" fontId="38" fillId="12" borderId="0" xfId="0" applyFont="1" applyFill="1" applyAlignment="1">
      <alignment vertical="center"/>
    </xf>
    <xf numFmtId="0" fontId="38" fillId="0" borderId="0" xfId="0" applyFont="1" applyAlignment="1">
      <alignment vertical="center" wrapText="1"/>
    </xf>
    <xf numFmtId="166" fontId="38" fillId="2" borderId="0" xfId="5" applyFont="1" applyFill="1" applyBorder="1" applyAlignment="1" applyProtection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168" fontId="38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center"/>
    </xf>
    <xf numFmtId="182" fontId="38" fillId="0" borderId="0" xfId="1" applyNumberFormat="1" applyFont="1" applyAlignment="1">
      <alignment vertical="center"/>
    </xf>
    <xf numFmtId="0" fontId="42" fillId="12" borderId="0" xfId="0" applyFont="1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0" fontId="38" fillId="0" borderId="0" xfId="0" applyFont="1" applyAlignment="1">
      <alignment horizontal="left"/>
    </xf>
    <xf numFmtId="168" fontId="38" fillId="5" borderId="0" xfId="5" applyNumberFormat="1" applyFont="1" applyFill="1" applyBorder="1" applyAlignment="1" applyProtection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44" fillId="12" borderId="0" xfId="0" applyFont="1" applyFill="1" applyAlignment="1">
      <alignment horizontal="left" vertical="center"/>
    </xf>
    <xf numFmtId="165" fontId="38" fillId="6" borderId="0" xfId="4" applyFont="1" applyFill="1" applyBorder="1" applyAlignment="1" applyProtection="1"/>
    <xf numFmtId="0" fontId="38" fillId="6" borderId="0" xfId="4" applyNumberFormat="1" applyFont="1" applyFill="1" applyBorder="1" applyAlignment="1">
      <alignment horizontal="left"/>
    </xf>
    <xf numFmtId="166" fontId="38" fillId="6" borderId="0" xfId="5" applyFont="1" applyFill="1" applyBorder="1" applyAlignment="1">
      <alignment horizontal="center"/>
    </xf>
    <xf numFmtId="168" fontId="38" fillId="6" borderId="0" xfId="5" applyNumberFormat="1" applyFont="1" applyFill="1" applyBorder="1" applyAlignment="1">
      <alignment horizontal="center"/>
    </xf>
    <xf numFmtId="164" fontId="38" fillId="2" borderId="0" xfId="1" applyFont="1" applyFill="1" applyBorder="1" applyAlignment="1" applyProtection="1">
      <alignment vertical="center"/>
      <protection locked="0"/>
    </xf>
    <xf numFmtId="0" fontId="38" fillId="0" borderId="0" xfId="1" applyNumberFormat="1" applyFont="1" applyFill="1" applyBorder="1" applyAlignment="1" applyProtection="1">
      <alignment vertical="center"/>
    </xf>
    <xf numFmtId="0" fontId="38" fillId="0" borderId="0" xfId="1" applyNumberFormat="1" applyFont="1" applyFill="1" applyBorder="1" applyAlignment="1" applyProtection="1">
      <alignment horizontal="left" vertical="center"/>
    </xf>
    <xf numFmtId="182" fontId="38" fillId="2" borderId="0" xfId="1" applyNumberFormat="1" applyFont="1" applyFill="1" applyBorder="1" applyAlignment="1" applyProtection="1">
      <alignment vertical="center"/>
      <protection locked="0"/>
    </xf>
    <xf numFmtId="168" fontId="38" fillId="2" borderId="0" xfId="5" applyNumberFormat="1" applyFont="1" applyFill="1" applyBorder="1" applyAlignment="1" applyProtection="1">
      <alignment vertical="center"/>
      <protection locked="0"/>
    </xf>
    <xf numFmtId="166" fontId="38" fillId="2" borderId="0" xfId="12" applyFont="1" applyFill="1" applyBorder="1" applyAlignment="1" applyProtection="1">
      <alignment vertical="center"/>
    </xf>
    <xf numFmtId="169" fontId="38" fillId="5" borderId="0" xfId="1" applyNumberFormat="1" applyFont="1" applyFill="1" applyBorder="1" applyAlignment="1" applyProtection="1">
      <alignment vertical="center"/>
      <protection locked="0"/>
    </xf>
    <xf numFmtId="166" fontId="38" fillId="5" borderId="0" xfId="5" applyFont="1" applyFill="1" applyBorder="1" applyAlignment="1" applyProtection="1">
      <alignment vertical="center"/>
    </xf>
    <xf numFmtId="182" fontId="38" fillId="5" borderId="0" xfId="1" applyNumberFormat="1" applyFont="1" applyFill="1" applyBorder="1" applyAlignment="1" applyProtection="1">
      <alignment vertical="center"/>
      <protection locked="0"/>
    </xf>
    <xf numFmtId="168" fontId="38" fillId="5" borderId="0" xfId="5" applyNumberFormat="1" applyFont="1" applyFill="1" applyBorder="1" applyAlignment="1" applyProtection="1">
      <alignment vertical="center"/>
      <protection locked="0"/>
    </xf>
    <xf numFmtId="182" fontId="38" fillId="5" borderId="0" xfId="1" applyNumberFormat="1" applyFont="1" applyFill="1" applyBorder="1" applyAlignment="1" applyProtection="1">
      <alignment vertical="center"/>
    </xf>
    <xf numFmtId="14" fontId="38" fillId="5" borderId="0" xfId="1" applyNumberFormat="1" applyFont="1" applyFill="1" applyBorder="1" applyAlignment="1" applyProtection="1">
      <alignment horizontal="right" vertical="center"/>
      <protection locked="0"/>
    </xf>
    <xf numFmtId="3" fontId="38" fillId="5" borderId="0" xfId="4703" applyNumberFormat="1" applyFont="1" applyFill="1" applyBorder="1" applyAlignment="1" applyProtection="1">
      <alignment horizontal="right" vertical="center"/>
      <protection locked="0"/>
    </xf>
    <xf numFmtId="182" fontId="38" fillId="5" borderId="0" xfId="1" applyNumberFormat="1" applyFont="1" applyFill="1" applyBorder="1" applyAlignment="1" applyProtection="1">
      <alignment horizontal="left" vertical="center"/>
      <protection locked="0"/>
    </xf>
    <xf numFmtId="0" fontId="52" fillId="5" borderId="0" xfId="2" applyNumberFormat="1" applyFont="1" applyFill="1" applyBorder="1" applyAlignment="1" applyProtection="1">
      <alignment horizontal="center" vertical="center"/>
      <protection locked="0"/>
    </xf>
    <xf numFmtId="44" fontId="38" fillId="5" borderId="0" xfId="2" applyNumberFormat="1" applyFont="1" applyFill="1" applyBorder="1" applyAlignment="1" applyProtection="1">
      <alignment horizontal="right" vertical="center"/>
      <protection locked="0"/>
    </xf>
    <xf numFmtId="168" fontId="38" fillId="5" borderId="0" xfId="2" applyNumberFormat="1" applyFont="1" applyFill="1" applyBorder="1" applyAlignment="1" applyProtection="1">
      <alignment horizontal="right" vertical="center"/>
      <protection locked="0"/>
    </xf>
    <xf numFmtId="165" fontId="38" fillId="6" borderId="0" xfId="4703" applyFont="1" applyFill="1" applyBorder="1" applyAlignment="1" applyProtection="1">
      <alignment vertical="center"/>
    </xf>
    <xf numFmtId="164" fontId="38" fillId="6" borderId="0" xfId="1" applyFont="1" applyFill="1" applyBorder="1" applyAlignment="1" applyProtection="1">
      <alignment horizontal="right" vertical="center"/>
      <protection locked="0"/>
    </xf>
    <xf numFmtId="3" fontId="38" fillId="6" borderId="0" xfId="4703" applyNumberFormat="1" applyFont="1" applyFill="1" applyBorder="1" applyAlignment="1" applyProtection="1">
      <alignment horizontal="right" vertical="center"/>
      <protection locked="0"/>
    </xf>
    <xf numFmtId="182" fontId="38" fillId="6" borderId="0" xfId="1" applyNumberFormat="1" applyFont="1" applyFill="1" applyBorder="1" applyAlignment="1" applyProtection="1">
      <alignment horizontal="left" vertical="center"/>
      <protection locked="0"/>
    </xf>
    <xf numFmtId="168" fontId="38" fillId="6" borderId="0" xfId="2" applyNumberFormat="1" applyFont="1" applyFill="1" applyBorder="1" applyAlignment="1" applyProtection="1">
      <alignment horizontal="right" vertical="center"/>
      <protection locked="0"/>
    </xf>
    <xf numFmtId="44" fontId="38" fillId="6" borderId="0" xfId="2" applyNumberFormat="1" applyFont="1" applyFill="1" applyBorder="1" applyAlignment="1" applyProtection="1">
      <alignment horizontal="right" vertical="center"/>
      <protection locked="0"/>
    </xf>
    <xf numFmtId="0" fontId="44" fillId="6" borderId="0" xfId="5" applyNumberFormat="1" applyFont="1" applyFill="1" applyBorder="1" applyAlignment="1" applyProtection="1">
      <alignment horizontal="center" vertical="center"/>
    </xf>
    <xf numFmtId="168" fontId="44" fillId="6" borderId="0" xfId="5" applyNumberFormat="1" applyFont="1" applyFill="1" applyBorder="1" applyAlignment="1" applyProtection="1">
      <alignment horizontal="center" vertical="center"/>
    </xf>
    <xf numFmtId="0" fontId="44" fillId="5" borderId="0" xfId="5" applyNumberFormat="1" applyFont="1" applyFill="1" applyBorder="1" applyAlignment="1" applyProtection="1">
      <alignment horizontal="center" vertical="center"/>
    </xf>
    <xf numFmtId="168" fontId="44" fillId="5" borderId="0" xfId="5" applyNumberFormat="1" applyFont="1" applyFill="1" applyBorder="1" applyAlignment="1" applyProtection="1">
      <alignment horizontal="center" vertical="center"/>
    </xf>
    <xf numFmtId="0" fontId="59" fillId="5" borderId="0" xfId="5" applyNumberFormat="1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left" vertical="center"/>
    </xf>
    <xf numFmtId="0" fontId="38" fillId="20" borderId="0" xfId="0" applyFont="1" applyFill="1" applyAlignment="1">
      <alignment vertical="center" wrapText="1"/>
    </xf>
    <xf numFmtId="0" fontId="38" fillId="20" borderId="0" xfId="0" applyFont="1" applyFill="1"/>
    <xf numFmtId="44" fontId="38" fillId="5" borderId="0" xfId="5" applyNumberFormat="1" applyFont="1" applyFill="1" applyBorder="1" applyAlignment="1" applyProtection="1">
      <alignment vertical="center"/>
    </xf>
    <xf numFmtId="165" fontId="44" fillId="2" borderId="0" xfId="4" applyFont="1" applyFill="1" applyBorder="1" applyAlignment="1" applyProtection="1">
      <alignment vertical="center"/>
    </xf>
    <xf numFmtId="0" fontId="38" fillId="6" borderId="38" xfId="18" applyFont="1" applyFill="1" applyBorder="1" applyAlignment="1">
      <alignment horizontal="left" vertical="center"/>
    </xf>
    <xf numFmtId="0" fontId="38" fillId="6" borderId="36" xfId="18" applyFont="1" applyFill="1" applyBorder="1" applyAlignment="1">
      <alignment horizontal="left" vertical="center"/>
    </xf>
    <xf numFmtId="0" fontId="38" fillId="6" borderId="37" xfId="0" applyFont="1" applyFill="1" applyBorder="1" applyAlignment="1">
      <alignment horizontal="center" vertical="center"/>
    </xf>
    <xf numFmtId="0" fontId="38" fillId="6" borderId="39" xfId="18" applyFont="1" applyFill="1" applyBorder="1" applyAlignment="1">
      <alignment horizontal="left" vertical="center"/>
    </xf>
    <xf numFmtId="0" fontId="38" fillId="6" borderId="3" xfId="18" applyFont="1" applyFill="1" applyBorder="1" applyAlignment="1">
      <alignment horizontal="left" vertical="center"/>
    </xf>
    <xf numFmtId="0" fontId="38" fillId="6" borderId="34" xfId="0" applyFont="1" applyFill="1" applyBorder="1" applyAlignment="1">
      <alignment horizontal="center" vertical="center"/>
    </xf>
    <xf numFmtId="0" fontId="38" fillId="6" borderId="40" xfId="18" applyFont="1" applyFill="1" applyBorder="1" applyAlignment="1">
      <alignment horizontal="left" vertical="center"/>
    </xf>
    <xf numFmtId="0" fontId="38" fillId="6" borderId="32" xfId="0" applyFont="1" applyFill="1" applyBorder="1" applyAlignment="1">
      <alignment horizontal="center" vertical="center"/>
    </xf>
    <xf numFmtId="0" fontId="38" fillId="6" borderId="33" xfId="18" applyFont="1" applyFill="1" applyBorder="1" applyAlignment="1">
      <alignment horizontal="left" vertical="center"/>
    </xf>
    <xf numFmtId="0" fontId="38" fillId="6" borderId="35" xfId="0" applyFont="1" applyFill="1" applyBorder="1" applyAlignment="1">
      <alignment vertical="center"/>
    </xf>
    <xf numFmtId="0" fontId="38" fillId="6" borderId="33" xfId="0" applyFont="1" applyFill="1" applyBorder="1" applyAlignment="1">
      <alignment vertical="center"/>
    </xf>
    <xf numFmtId="0" fontId="44" fillId="5" borderId="0" xfId="5" applyNumberFormat="1" applyFont="1" applyFill="1" applyBorder="1" applyAlignment="1" applyProtection="1">
      <alignment horizontal="left" vertical="center"/>
    </xf>
    <xf numFmtId="0" fontId="38" fillId="20" borderId="0" xfId="0" applyFont="1" applyFill="1" applyAlignment="1">
      <alignment horizontal="left"/>
    </xf>
    <xf numFmtId="0" fontId="60" fillId="6" borderId="0" xfId="0" applyFont="1" applyFill="1" applyAlignment="1">
      <alignment horizontal="left" vertical="center"/>
    </xf>
    <xf numFmtId="185" fontId="38" fillId="0" borderId="0" xfId="4703" applyNumberFormat="1" applyFont="1" applyFill="1" applyBorder="1" applyAlignment="1" applyProtection="1"/>
    <xf numFmtId="0" fontId="27" fillId="0" borderId="0" xfId="23"/>
    <xf numFmtId="165" fontId="38" fillId="2" borderId="0" xfId="4" applyFont="1" applyFill="1" applyBorder="1" applyAlignment="1" applyProtection="1">
      <alignment horizontal="left"/>
    </xf>
    <xf numFmtId="165" fontId="44" fillId="2" borderId="0" xfId="4" applyFont="1" applyFill="1" applyBorder="1" applyAlignment="1" applyProtection="1">
      <alignment horizontal="left" vertical="center"/>
    </xf>
    <xf numFmtId="165" fontId="38" fillId="2" borderId="0" xfId="4" applyFont="1" applyFill="1" applyBorder="1" applyAlignment="1" applyProtection="1">
      <alignment horizontal="left" vertical="center"/>
    </xf>
    <xf numFmtId="0" fontId="50" fillId="5" borderId="0" xfId="5" applyNumberFormat="1" applyFont="1" applyFill="1" applyBorder="1" applyAlignment="1" applyProtection="1">
      <alignment horizontal="center" vertical="center"/>
    </xf>
    <xf numFmtId="165" fontId="34" fillId="0" borderId="0" xfId="4703" applyFont="1" applyFill="1" applyBorder="1" applyAlignment="1" applyProtection="1">
      <alignment vertical="center"/>
    </xf>
    <xf numFmtId="164" fontId="38" fillId="0" borderId="0" xfId="1" applyFont="1" applyFill="1" applyBorder="1" applyAlignment="1" applyProtection="1">
      <alignment horizontal="center" vertical="center"/>
      <protection locked="0"/>
    </xf>
    <xf numFmtId="182" fontId="38" fillId="0" borderId="0" xfId="1" applyNumberFormat="1" applyFont="1" applyFill="1" applyBorder="1" applyAlignment="1" applyProtection="1">
      <alignment horizontal="left" vertical="center"/>
      <protection locked="0"/>
    </xf>
    <xf numFmtId="168" fontId="38" fillId="0" borderId="0" xfId="2" applyNumberFormat="1" applyFont="1" applyFill="1" applyBorder="1" applyAlignment="1" applyProtection="1">
      <alignment horizontal="center" vertical="center"/>
      <protection locked="0"/>
    </xf>
    <xf numFmtId="0" fontId="68" fillId="5" borderId="0" xfId="5" applyNumberFormat="1" applyFont="1" applyFill="1" applyBorder="1" applyAlignment="1" applyProtection="1">
      <alignment horizontal="center" vertical="center"/>
    </xf>
    <xf numFmtId="0" fontId="67" fillId="0" borderId="0" xfId="0" applyFont="1" applyAlignment="1">
      <alignment vertical="center"/>
    </xf>
    <xf numFmtId="168" fontId="68" fillId="5" borderId="0" xfId="5" applyNumberFormat="1" applyFont="1" applyFill="1" applyBorder="1" applyAlignment="1" applyProtection="1">
      <alignment horizontal="center" vertical="center"/>
    </xf>
    <xf numFmtId="0" fontId="72" fillId="5" borderId="0" xfId="5" applyNumberFormat="1" applyFont="1" applyFill="1" applyBorder="1" applyAlignment="1" applyProtection="1">
      <alignment horizontal="center" vertical="center"/>
    </xf>
    <xf numFmtId="0" fontId="68" fillId="23" borderId="0" xfId="0" applyFont="1" applyFill="1" applyAlignment="1">
      <alignment vertical="center"/>
    </xf>
    <xf numFmtId="168" fontId="35" fillId="31" borderId="0" xfId="2" applyNumberFormat="1" applyFont="1" applyFill="1" applyBorder="1" applyAlignment="1" applyProtection="1">
      <alignment horizontal="left" vertical="center"/>
    </xf>
    <xf numFmtId="171" fontId="47" fillId="31" borderId="0" xfId="2" applyNumberFormat="1" applyFont="1" applyFill="1" applyBorder="1" applyAlignment="1" applyProtection="1">
      <alignment horizontal="center" vertical="center"/>
    </xf>
    <xf numFmtId="165" fontId="38" fillId="2" borderId="0" xfId="4" quotePrefix="1" applyFont="1" applyFill="1" applyBorder="1" applyAlignment="1" applyProtection="1">
      <alignment horizontal="left" vertical="center"/>
    </xf>
    <xf numFmtId="0" fontId="36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4" fillId="33" borderId="50" xfId="0" applyFont="1" applyFill="1" applyBorder="1" applyAlignment="1">
      <alignment vertical="center" wrapText="1"/>
    </xf>
    <xf numFmtId="0" fontId="74" fillId="33" borderId="51" xfId="0" applyFont="1" applyFill="1" applyBorder="1" applyAlignment="1">
      <alignment vertical="center" wrapText="1"/>
    </xf>
    <xf numFmtId="0" fontId="37" fillId="21" borderId="52" xfId="0" applyFont="1" applyFill="1" applyBorder="1" applyAlignment="1">
      <alignment vertical="center" wrapText="1"/>
    </xf>
    <xf numFmtId="0" fontId="34" fillId="0" borderId="53" xfId="0" applyFont="1" applyBorder="1" applyAlignment="1">
      <alignment vertical="center" wrapText="1"/>
    </xf>
    <xf numFmtId="0" fontId="37" fillId="21" borderId="54" xfId="0" applyFont="1" applyFill="1" applyBorder="1" applyAlignment="1">
      <alignment vertical="center" wrapText="1"/>
    </xf>
    <xf numFmtId="0" fontId="75" fillId="0" borderId="55" xfId="0" applyFont="1" applyBorder="1" applyAlignment="1">
      <alignment horizontal="left" vertical="center" wrapText="1" indent="1"/>
    </xf>
    <xf numFmtId="0" fontId="34" fillId="0" borderId="55" xfId="0" applyFont="1" applyBorder="1" applyAlignment="1">
      <alignment vertical="center" wrapText="1"/>
    </xf>
    <xf numFmtId="0" fontId="37" fillId="21" borderId="50" xfId="0" applyFont="1" applyFill="1" applyBorder="1" applyAlignment="1">
      <alignment vertical="center" wrapText="1"/>
    </xf>
    <xf numFmtId="0" fontId="0" fillId="21" borderId="54" xfId="0" applyFill="1" applyBorder="1" applyAlignment="1">
      <alignment vertical="top" wrapText="1"/>
    </xf>
    <xf numFmtId="0" fontId="0" fillId="21" borderId="56" xfId="0" applyFill="1" applyBorder="1" applyAlignment="1">
      <alignment vertical="top" wrapText="1"/>
    </xf>
    <xf numFmtId="0" fontId="75" fillId="0" borderId="51" xfId="0" applyFont="1" applyBorder="1" applyAlignment="1">
      <alignment horizontal="left" vertical="center" wrapText="1" indent="1"/>
    </xf>
    <xf numFmtId="0" fontId="77" fillId="0" borderId="57" xfId="0" applyFont="1" applyBorder="1" applyAlignment="1">
      <alignment horizontal="left" vertical="center" wrapText="1" indent="1"/>
    </xf>
    <xf numFmtId="0" fontId="34" fillId="21" borderId="54" xfId="0" applyFont="1" applyFill="1" applyBorder="1" applyAlignment="1">
      <alignment vertical="center" wrapText="1"/>
    </xf>
    <xf numFmtId="0" fontId="77" fillId="0" borderId="55" xfId="0" applyFont="1" applyBorder="1" applyAlignment="1">
      <alignment horizontal="left" vertical="center" wrapText="1" indent="1"/>
    </xf>
    <xf numFmtId="0" fontId="37" fillId="21" borderId="56" xfId="0" applyFont="1" applyFill="1" applyBorder="1" applyAlignment="1">
      <alignment vertical="center" wrapText="1"/>
    </xf>
    <xf numFmtId="0" fontId="75" fillId="0" borderId="57" xfId="0" applyFont="1" applyBorder="1" applyAlignment="1">
      <alignment horizontal="left" vertical="center" wrapText="1" indent="1"/>
    </xf>
    <xf numFmtId="0" fontId="75" fillId="0" borderId="53" xfId="0" applyFont="1" applyBorder="1" applyAlignment="1">
      <alignment horizontal="left" vertical="center" wrapText="1" indent="1"/>
    </xf>
    <xf numFmtId="0" fontId="37" fillId="21" borderId="56" xfId="0" applyFont="1" applyFill="1" applyBorder="1" applyAlignment="1">
      <alignment horizontal="right" vertical="center" wrapText="1"/>
    </xf>
    <xf numFmtId="165" fontId="38" fillId="2" borderId="0" xfId="4703" applyFont="1" applyFill="1" applyBorder="1" applyAlignment="1" applyProtection="1">
      <alignment horizontal="left" vertical="center"/>
    </xf>
    <xf numFmtId="0" fontId="81" fillId="5" borderId="0" xfId="5" applyNumberFormat="1" applyFont="1" applyFill="1" applyBorder="1" applyAlignment="1" applyProtection="1">
      <alignment horizontal="center" vertical="center"/>
    </xf>
    <xf numFmtId="0" fontId="81" fillId="6" borderId="0" xfId="5" applyNumberFormat="1" applyFont="1" applyFill="1" applyBorder="1" applyAlignment="1" applyProtection="1">
      <alignment horizontal="center" vertical="center"/>
    </xf>
    <xf numFmtId="0" fontId="81" fillId="5" borderId="0" xfId="5" applyNumberFormat="1" applyFont="1" applyFill="1" applyBorder="1" applyAlignment="1" applyProtection="1">
      <alignment horizontal="left" vertical="center"/>
    </xf>
    <xf numFmtId="0" fontId="81" fillId="12" borderId="0" xfId="0" applyFont="1" applyFill="1" applyAlignment="1">
      <alignment horizontal="left" vertical="center"/>
    </xf>
    <xf numFmtId="1" fontId="81" fillId="0" borderId="0" xfId="0" applyNumberFormat="1" applyFont="1" applyAlignment="1">
      <alignment vertical="center"/>
    </xf>
    <xf numFmtId="0" fontId="44" fillId="6" borderId="0" xfId="5" applyNumberFormat="1" applyFont="1" applyFill="1" applyBorder="1" applyAlignment="1" applyProtection="1">
      <alignment horizontal="left" vertical="center"/>
    </xf>
    <xf numFmtId="0" fontId="68" fillId="5" borderId="0" xfId="5" applyNumberFormat="1" applyFont="1" applyFill="1" applyBorder="1" applyAlignment="1" applyProtection="1">
      <alignment horizontal="left" vertical="center"/>
    </xf>
    <xf numFmtId="0" fontId="55" fillId="0" borderId="0" xfId="0" applyFont="1" applyAlignment="1">
      <alignment vertical="center"/>
    </xf>
    <xf numFmtId="165" fontId="55" fillId="5" borderId="0" xfId="4" applyFont="1" applyFill="1" applyBorder="1" applyAlignment="1" applyProtection="1">
      <alignment horizontal="left" vertical="center"/>
    </xf>
    <xf numFmtId="166" fontId="55" fillId="5" borderId="0" xfId="5" applyFont="1" applyFill="1" applyBorder="1" applyAlignment="1" applyProtection="1">
      <alignment vertical="center"/>
    </xf>
    <xf numFmtId="164" fontId="55" fillId="5" borderId="0" xfId="1" applyFont="1" applyFill="1" applyBorder="1" applyAlignment="1" applyProtection="1">
      <alignment vertical="center"/>
      <protection locked="0"/>
    </xf>
    <xf numFmtId="182" fontId="55" fillId="5" borderId="0" xfId="1" applyNumberFormat="1" applyFont="1" applyFill="1" applyBorder="1" applyAlignment="1" applyProtection="1">
      <alignment vertical="center"/>
      <protection locked="0"/>
    </xf>
    <xf numFmtId="168" fontId="55" fillId="5" borderId="0" xfId="5" applyNumberFormat="1" applyFont="1" applyFill="1" applyBorder="1" applyAlignment="1" applyProtection="1">
      <alignment vertical="center"/>
      <protection locked="0"/>
    </xf>
    <xf numFmtId="165" fontId="38" fillId="0" borderId="0" xfId="4703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vertical="center"/>
    </xf>
    <xf numFmtId="0" fontId="45" fillId="23" borderId="0" xfId="0" applyFont="1" applyFill="1" applyAlignment="1">
      <alignment vertical="center"/>
    </xf>
    <xf numFmtId="49" fontId="38" fillId="6" borderId="58" xfId="4" applyNumberFormat="1" applyFont="1" applyFill="1" applyBorder="1" applyAlignment="1">
      <alignment horizontal="left" vertical="center"/>
    </xf>
    <xf numFmtId="182" fontId="38" fillId="6" borderId="58" xfId="1" applyNumberFormat="1" applyFont="1" applyFill="1" applyBorder="1" applyAlignment="1">
      <alignment horizontal="left" vertical="center"/>
    </xf>
    <xf numFmtId="0" fontId="38" fillId="0" borderId="58" xfId="1" applyNumberFormat="1" applyFont="1" applyFill="1" applyBorder="1" applyAlignment="1" applyProtection="1">
      <alignment horizontal="left" vertical="center"/>
    </xf>
    <xf numFmtId="0" fontId="38" fillId="6" borderId="58" xfId="0" applyFont="1" applyFill="1" applyBorder="1" applyAlignment="1">
      <alignment horizontal="left" vertical="center"/>
    </xf>
    <xf numFmtId="165" fontId="38" fillId="2" borderId="58" xfId="4703" applyFont="1" applyFill="1" applyBorder="1" applyAlignment="1" applyProtection="1">
      <alignment horizontal="left" vertical="center"/>
    </xf>
    <xf numFmtId="165" fontId="38" fillId="2" borderId="58" xfId="4703" quotePrefix="1" applyFont="1" applyFill="1" applyBorder="1" applyAlignment="1" applyProtection="1">
      <alignment horizontal="left" vertical="center"/>
    </xf>
    <xf numFmtId="165" fontId="38" fillId="2" borderId="59" xfId="4703" quotePrefix="1" applyFont="1" applyFill="1" applyBorder="1" applyAlignment="1" applyProtection="1">
      <alignment horizontal="left" vertical="center"/>
    </xf>
    <xf numFmtId="165" fontId="38" fillId="2" borderId="59" xfId="4703" applyFont="1" applyFill="1" applyBorder="1" applyAlignment="1" applyProtection="1">
      <alignment horizontal="left" vertical="center"/>
    </xf>
    <xf numFmtId="165" fontId="38" fillId="0" borderId="59" xfId="4703" quotePrefix="1" applyFont="1" applyFill="1" applyBorder="1" applyAlignment="1" applyProtection="1">
      <alignment horizontal="left" vertical="center"/>
    </xf>
    <xf numFmtId="165" fontId="38" fillId="2" borderId="59" xfId="4" applyFont="1" applyFill="1" applyBorder="1" applyAlignment="1" applyProtection="1">
      <alignment horizontal="left"/>
    </xf>
    <xf numFmtId="165" fontId="38" fillId="0" borderId="58" xfId="4703" applyFont="1" applyFill="1" applyBorder="1" applyAlignment="1" applyProtection="1">
      <alignment horizontal="left" vertical="center"/>
    </xf>
    <xf numFmtId="165" fontId="38" fillId="0" borderId="59" xfId="4703" applyFont="1" applyFill="1" applyBorder="1" applyAlignment="1" applyProtection="1">
      <alignment horizontal="left" vertical="center"/>
    </xf>
    <xf numFmtId="166" fontId="71" fillId="2" borderId="59" xfId="5" applyFont="1" applyFill="1" applyBorder="1" applyAlignment="1" applyProtection="1">
      <alignment vertical="center"/>
    </xf>
    <xf numFmtId="166" fontId="38" fillId="2" borderId="59" xfId="5" applyFont="1" applyFill="1" applyBorder="1" applyAlignment="1" applyProtection="1">
      <alignment vertical="center"/>
    </xf>
    <xf numFmtId="166" fontId="38" fillId="2" borderId="59" xfId="12" applyFont="1" applyFill="1" applyBorder="1" applyAlignment="1" applyProtection="1">
      <alignment vertical="center"/>
    </xf>
    <xf numFmtId="0" fontId="44" fillId="0" borderId="59" xfId="0" applyFont="1" applyBorder="1" applyAlignment="1">
      <alignment horizontal="left" vertical="center"/>
    </xf>
    <xf numFmtId="165" fontId="44" fillId="0" borderId="59" xfId="4703" applyFont="1" applyFill="1" applyBorder="1" applyAlignment="1" applyProtection="1">
      <alignment vertical="center"/>
    </xf>
    <xf numFmtId="168" fontId="44" fillId="5" borderId="0" xfId="5" applyNumberFormat="1" applyFont="1" applyFill="1" applyBorder="1" applyAlignment="1" applyProtection="1">
      <alignment horizontal="right" vertical="center"/>
    </xf>
    <xf numFmtId="0" fontId="44" fillId="32" borderId="46" xfId="0" applyFont="1" applyFill="1" applyBorder="1" applyAlignment="1">
      <alignment horizontal="left" vertical="center"/>
    </xf>
    <xf numFmtId="0" fontId="44" fillId="32" borderId="28" xfId="0" applyFont="1" applyFill="1" applyBorder="1" applyAlignment="1">
      <alignment horizontal="left" vertical="center"/>
    </xf>
    <xf numFmtId="165" fontId="43" fillId="32" borderId="28" xfId="4" applyFont="1" applyFill="1" applyBorder="1" applyAlignment="1" applyProtection="1">
      <alignment vertical="center"/>
    </xf>
    <xf numFmtId="0" fontId="56" fillId="32" borderId="45" xfId="0" applyFont="1" applyFill="1" applyBorder="1" applyAlignment="1">
      <alignment horizontal="left" vertical="center"/>
    </xf>
    <xf numFmtId="0" fontId="44" fillId="32" borderId="2" xfId="0" applyFont="1" applyFill="1" applyBorder="1" applyAlignment="1">
      <alignment horizontal="left" vertical="center"/>
    </xf>
    <xf numFmtId="165" fontId="70" fillId="32" borderId="2" xfId="4" applyFont="1" applyFill="1" applyBorder="1" applyAlignment="1" applyProtection="1">
      <alignment vertical="center"/>
    </xf>
    <xf numFmtId="165" fontId="43" fillId="32" borderId="2" xfId="4" applyFont="1" applyFill="1" applyBorder="1" applyAlignment="1" applyProtection="1">
      <alignment vertical="center"/>
    </xf>
    <xf numFmtId="3" fontId="43" fillId="32" borderId="2" xfId="4" applyNumberFormat="1" applyFont="1" applyFill="1" applyBorder="1" applyAlignment="1" applyProtection="1">
      <alignment horizontal="center" vertical="center"/>
      <protection locked="0"/>
    </xf>
    <xf numFmtId="164" fontId="43" fillId="32" borderId="2" xfId="1" applyFont="1" applyFill="1" applyBorder="1" applyAlignment="1" applyProtection="1">
      <alignment horizontal="center" vertical="center"/>
      <protection locked="0"/>
    </xf>
    <xf numFmtId="164" fontId="44" fillId="32" borderId="2" xfId="1" applyFont="1" applyFill="1" applyBorder="1" applyAlignment="1" applyProtection="1">
      <alignment horizontal="right" vertical="center"/>
      <protection locked="0"/>
    </xf>
    <xf numFmtId="164" fontId="44" fillId="32" borderId="2" xfId="1" applyFont="1" applyFill="1" applyBorder="1" applyAlignment="1" applyProtection="1">
      <alignment horizontal="left" vertical="center"/>
      <protection locked="0"/>
    </xf>
    <xf numFmtId="165" fontId="71" fillId="32" borderId="28" xfId="4" applyFont="1" applyFill="1" applyBorder="1" applyAlignment="1" applyProtection="1">
      <alignment horizontal="right" vertical="center"/>
    </xf>
    <xf numFmtId="165" fontId="38" fillId="32" borderId="28" xfId="4" applyFont="1" applyFill="1" applyBorder="1" applyAlignment="1" applyProtection="1">
      <alignment vertical="center"/>
    </xf>
    <xf numFmtId="3" fontId="38" fillId="32" borderId="28" xfId="4" applyNumberFormat="1" applyFont="1" applyFill="1" applyBorder="1" applyAlignment="1" applyProtection="1">
      <alignment horizontal="right" vertical="center"/>
      <protection locked="0"/>
    </xf>
    <xf numFmtId="164" fontId="38" fillId="32" borderId="28" xfId="1" applyFont="1" applyFill="1" applyBorder="1" applyAlignment="1" applyProtection="1">
      <alignment horizontal="center" vertical="center"/>
      <protection locked="0"/>
    </xf>
    <xf numFmtId="168" fontId="38" fillId="32" borderId="28" xfId="2" applyNumberFormat="1" applyFont="1" applyFill="1" applyBorder="1" applyAlignment="1" applyProtection="1">
      <alignment horizontal="right" vertical="center"/>
      <protection locked="0"/>
    </xf>
    <xf numFmtId="0" fontId="65" fillId="32" borderId="48" xfId="0" applyFont="1" applyFill="1" applyBorder="1" applyAlignment="1">
      <alignment horizontal="left" vertical="center"/>
    </xf>
    <xf numFmtId="165" fontId="38" fillId="32" borderId="2" xfId="4" applyFont="1" applyFill="1" applyBorder="1" applyAlignment="1" applyProtection="1">
      <alignment vertical="center"/>
    </xf>
    <xf numFmtId="3" fontId="38" fillId="32" borderId="2" xfId="4" applyNumberFormat="1" applyFont="1" applyFill="1" applyBorder="1" applyAlignment="1" applyProtection="1">
      <alignment horizontal="right" vertical="center"/>
      <protection locked="0"/>
    </xf>
    <xf numFmtId="164" fontId="38" fillId="32" borderId="2" xfId="1" applyFont="1" applyFill="1" applyBorder="1" applyAlignment="1" applyProtection="1">
      <alignment horizontal="center" vertical="center"/>
      <protection locked="0"/>
    </xf>
    <xf numFmtId="182" fontId="38" fillId="32" borderId="2" xfId="1" applyNumberFormat="1" applyFont="1" applyFill="1" applyBorder="1" applyAlignment="1" applyProtection="1">
      <alignment horizontal="left" vertical="center"/>
      <protection locked="0"/>
    </xf>
    <xf numFmtId="168" fontId="38" fillId="32" borderId="2" xfId="2" applyNumberFormat="1" applyFont="1" applyFill="1" applyBorder="1" applyAlignment="1" applyProtection="1">
      <alignment horizontal="right" vertical="center"/>
      <protection locked="0"/>
    </xf>
    <xf numFmtId="0" fontId="38" fillId="32" borderId="49" xfId="0" applyFont="1" applyFill="1" applyBorder="1" applyAlignment="1">
      <alignment vertical="center"/>
    </xf>
    <xf numFmtId="182" fontId="38" fillId="32" borderId="28" xfId="1" applyNumberFormat="1" applyFont="1" applyFill="1" applyBorder="1" applyAlignment="1" applyProtection="1">
      <alignment horizontal="left" vertical="center"/>
      <protection locked="0"/>
    </xf>
    <xf numFmtId="0" fontId="38" fillId="32" borderId="47" xfId="0" applyFont="1" applyFill="1" applyBorder="1" applyAlignment="1">
      <alignment vertical="center"/>
    </xf>
    <xf numFmtId="0" fontId="65" fillId="32" borderId="45" xfId="0" applyFont="1" applyFill="1" applyBorder="1" applyAlignment="1">
      <alignment horizontal="left" vertical="center"/>
    </xf>
    <xf numFmtId="0" fontId="38" fillId="32" borderId="44" xfId="0" applyFont="1" applyFill="1" applyBorder="1" applyAlignment="1">
      <alignment horizontal="right" vertical="center"/>
    </xf>
    <xf numFmtId="0" fontId="66" fillId="32" borderId="45" xfId="0" applyFont="1" applyFill="1" applyBorder="1" applyAlignment="1">
      <alignment horizontal="left" vertical="center"/>
    </xf>
    <xf numFmtId="0" fontId="59" fillId="32" borderId="1" xfId="0" applyFont="1" applyFill="1" applyBorder="1" applyAlignment="1">
      <alignment horizontal="right" vertical="center"/>
    </xf>
    <xf numFmtId="3" fontId="38" fillId="32" borderId="1" xfId="4703" applyNumberFormat="1" applyFont="1" applyFill="1" applyBorder="1" applyAlignment="1" applyProtection="1">
      <alignment horizontal="right" vertical="center"/>
      <protection locked="0"/>
    </xf>
    <xf numFmtId="0" fontId="56" fillId="32" borderId="1" xfId="0" applyFont="1" applyFill="1" applyBorder="1" applyAlignment="1">
      <alignment horizontal="right" vertical="center"/>
    </xf>
    <xf numFmtId="168" fontId="38" fillId="32" borderId="1" xfId="2" applyNumberFormat="1" applyFont="1" applyFill="1" applyBorder="1" applyAlignment="1" applyProtection="1">
      <alignment horizontal="right" vertical="center"/>
      <protection locked="0"/>
    </xf>
    <xf numFmtId="168" fontId="38" fillId="32" borderId="30" xfId="2" applyNumberFormat="1" applyFont="1" applyFill="1" applyBorder="1" applyAlignment="1" applyProtection="1">
      <alignment horizontal="right" vertical="center"/>
      <protection locked="0"/>
    </xf>
    <xf numFmtId="0" fontId="56" fillId="32" borderId="61" xfId="0" applyFont="1" applyFill="1" applyBorder="1" applyAlignment="1">
      <alignment horizontal="left" vertical="center"/>
    </xf>
    <xf numFmtId="0" fontId="56" fillId="32" borderId="62" xfId="0" applyFont="1" applyFill="1" applyBorder="1" applyAlignment="1">
      <alignment horizontal="center" vertical="center"/>
    </xf>
    <xf numFmtId="0" fontId="44" fillId="32" borderId="61" xfId="0" applyFont="1" applyFill="1" applyBorder="1" applyAlignment="1">
      <alignment horizontal="left" vertical="center"/>
    </xf>
    <xf numFmtId="0" fontId="59" fillId="32" borderId="61" xfId="0" applyFont="1" applyFill="1" applyBorder="1" applyAlignment="1">
      <alignment horizontal="left" vertical="center"/>
    </xf>
    <xf numFmtId="0" fontId="56" fillId="32" borderId="64" xfId="0" applyFont="1" applyFill="1" applyBorder="1" applyAlignment="1">
      <alignment horizontal="center" vertical="center"/>
    </xf>
    <xf numFmtId="0" fontId="65" fillId="34" borderId="67" xfId="0" applyFont="1" applyFill="1" applyBorder="1" applyAlignment="1">
      <alignment horizontal="left" vertical="center"/>
    </xf>
    <xf numFmtId="165" fontId="44" fillId="34" borderId="68" xfId="4" applyFont="1" applyFill="1" applyBorder="1" applyAlignment="1" applyProtection="1">
      <alignment vertical="center"/>
    </xf>
    <xf numFmtId="165" fontId="38" fillId="34" borderId="68" xfId="4" applyFont="1" applyFill="1" applyBorder="1" applyAlignment="1" applyProtection="1">
      <alignment vertical="center"/>
    </xf>
    <xf numFmtId="3" fontId="38" fillId="34" borderId="68" xfId="4" applyNumberFormat="1" applyFont="1" applyFill="1" applyBorder="1" applyAlignment="1" applyProtection="1">
      <alignment horizontal="right" vertical="center"/>
      <protection locked="0"/>
    </xf>
    <xf numFmtId="164" fontId="38" fillId="34" borderId="68" xfId="1" applyFont="1" applyFill="1" applyBorder="1" applyAlignment="1" applyProtection="1">
      <alignment horizontal="center" vertical="center"/>
      <protection locked="0"/>
    </xf>
    <xf numFmtId="164" fontId="44" fillId="34" borderId="68" xfId="1" applyFont="1" applyFill="1" applyBorder="1" applyAlignment="1" applyProtection="1">
      <alignment horizontal="right" vertical="center"/>
      <protection locked="0"/>
    </xf>
    <xf numFmtId="164" fontId="44" fillId="34" borderId="68" xfId="1" applyFont="1" applyFill="1" applyBorder="1" applyAlignment="1" applyProtection="1">
      <alignment horizontal="left" vertical="center"/>
      <protection locked="0"/>
    </xf>
    <xf numFmtId="0" fontId="38" fillId="34" borderId="69" xfId="0" applyFont="1" applyFill="1" applyBorder="1" applyAlignment="1">
      <alignment vertical="center"/>
    </xf>
    <xf numFmtId="166" fontId="38" fillId="2" borderId="62" xfId="12" applyFont="1" applyFill="1" applyBorder="1" applyAlignment="1" applyProtection="1">
      <alignment vertical="center"/>
    </xf>
    <xf numFmtId="0" fontId="65" fillId="32" borderId="65" xfId="0" applyFont="1" applyFill="1" applyBorder="1" applyAlignment="1">
      <alignment horizontal="left" vertical="center"/>
    </xf>
    <xf numFmtId="0" fontId="38" fillId="32" borderId="66" xfId="0" applyFont="1" applyFill="1" applyBorder="1" applyAlignment="1">
      <alignment vertical="center"/>
    </xf>
    <xf numFmtId="0" fontId="59" fillId="32" borderId="63" xfId="0" applyFont="1" applyFill="1" applyBorder="1" applyAlignment="1">
      <alignment horizontal="left" vertical="center"/>
    </xf>
    <xf numFmtId="0" fontId="59" fillId="5" borderId="61" xfId="0" applyFont="1" applyFill="1" applyBorder="1" applyAlignment="1">
      <alignment horizontal="left" vertical="center"/>
    </xf>
    <xf numFmtId="1" fontId="81" fillId="24" borderId="5" xfId="0" applyNumberFormat="1" applyFont="1" applyFill="1" applyBorder="1" applyAlignment="1">
      <alignment vertical="center"/>
    </xf>
    <xf numFmtId="0" fontId="44" fillId="24" borderId="5" xfId="0" applyFont="1" applyFill="1" applyBorder="1" applyAlignment="1">
      <alignment horizontal="left" vertical="center"/>
    </xf>
    <xf numFmtId="165" fontId="38" fillId="24" borderId="5" xfId="4703" applyFont="1" applyFill="1" applyBorder="1" applyAlignment="1" applyProtection="1">
      <alignment vertical="center"/>
    </xf>
    <xf numFmtId="164" fontId="38" fillId="24" borderId="5" xfId="1" applyFont="1" applyFill="1" applyBorder="1" applyAlignment="1" applyProtection="1">
      <alignment horizontal="right" vertical="center"/>
      <protection locked="0"/>
    </xf>
    <xf numFmtId="3" fontId="38" fillId="24" borderId="5" xfId="4703" applyNumberFormat="1" applyFont="1" applyFill="1" applyBorder="1" applyAlignment="1" applyProtection="1">
      <alignment horizontal="right" vertical="center"/>
      <protection locked="0"/>
    </xf>
    <xf numFmtId="182" fontId="38" fillId="24" borderId="5" xfId="1" applyNumberFormat="1" applyFont="1" applyFill="1" applyBorder="1" applyAlignment="1" applyProtection="1">
      <alignment horizontal="left" vertical="center"/>
      <protection locked="0"/>
    </xf>
    <xf numFmtId="168" fontId="40" fillId="24" borderId="5" xfId="2" applyNumberFormat="1" applyFont="1" applyFill="1" applyBorder="1" applyAlignment="1" applyProtection="1">
      <alignment horizontal="right" vertical="center"/>
      <protection locked="0"/>
    </xf>
    <xf numFmtId="44" fontId="38" fillId="24" borderId="5" xfId="2" applyNumberFormat="1" applyFont="1" applyFill="1" applyBorder="1" applyAlignment="1" applyProtection="1">
      <alignment horizontal="right" vertical="center"/>
      <protection locked="0"/>
    </xf>
    <xf numFmtId="168" fontId="38" fillId="24" borderId="5" xfId="2" applyNumberFormat="1" applyFont="1" applyFill="1" applyBorder="1" applyAlignment="1" applyProtection="1">
      <alignment horizontal="right" vertical="center"/>
      <protection locked="0"/>
    </xf>
    <xf numFmtId="0" fontId="38" fillId="24" borderId="5" xfId="0" applyFont="1" applyFill="1" applyBorder="1" applyAlignment="1">
      <alignment vertical="center"/>
    </xf>
    <xf numFmtId="0" fontId="38" fillId="24" borderId="5" xfId="0" applyFont="1" applyFill="1" applyBorder="1" applyAlignment="1">
      <alignment horizontal="left" vertical="center"/>
    </xf>
    <xf numFmtId="0" fontId="38" fillId="24" borderId="6" xfId="0" applyFont="1" applyFill="1" applyBorder="1" applyAlignment="1">
      <alignment vertical="center"/>
    </xf>
    <xf numFmtId="0" fontId="38" fillId="24" borderId="7" xfId="0" applyFont="1" applyFill="1" applyBorder="1" applyAlignment="1">
      <alignment vertical="center"/>
    </xf>
    <xf numFmtId="0" fontId="38" fillId="24" borderId="8" xfId="0" applyFont="1" applyFill="1" applyBorder="1" applyAlignment="1">
      <alignment vertical="center"/>
    </xf>
    <xf numFmtId="0" fontId="52" fillId="24" borderId="7" xfId="0" applyFont="1" applyFill="1" applyBorder="1" applyAlignment="1">
      <alignment vertical="center"/>
    </xf>
    <xf numFmtId="0" fontId="38" fillId="24" borderId="7" xfId="0" applyFont="1" applyFill="1" applyBorder="1" applyAlignment="1">
      <alignment vertical="center" wrapText="1"/>
    </xf>
    <xf numFmtId="0" fontId="38" fillId="24" borderId="8" xfId="0" applyFont="1" applyFill="1" applyBorder="1" applyAlignment="1">
      <alignment vertical="center" wrapText="1"/>
    </xf>
    <xf numFmtId="0" fontId="44" fillId="31" borderId="7" xfId="0" applyFont="1" applyFill="1" applyBorder="1" applyAlignment="1">
      <alignment vertical="center"/>
    </xf>
    <xf numFmtId="0" fontId="44" fillId="31" borderId="8" xfId="0" applyFont="1" applyFill="1" applyBorder="1" applyAlignment="1">
      <alignment vertical="center"/>
    </xf>
    <xf numFmtId="0" fontId="44" fillId="31" borderId="7" xfId="0" applyFont="1" applyFill="1" applyBorder="1" applyAlignment="1">
      <alignment horizontal="left" vertical="center"/>
    </xf>
    <xf numFmtId="0" fontId="44" fillId="31" borderId="8" xfId="0" applyFont="1" applyFill="1" applyBorder="1" applyAlignment="1">
      <alignment horizontal="left" vertical="center"/>
    </xf>
    <xf numFmtId="0" fontId="68" fillId="31" borderId="8" xfId="0" applyFont="1" applyFill="1" applyBorder="1" applyAlignment="1">
      <alignment vertical="center"/>
    </xf>
    <xf numFmtId="0" fontId="68" fillId="31" borderId="7" xfId="0" applyFont="1" applyFill="1" applyBorder="1" applyAlignment="1">
      <alignment vertical="center"/>
    </xf>
    <xf numFmtId="0" fontId="50" fillId="31" borderId="7" xfId="0" applyFont="1" applyFill="1" applyBorder="1" applyAlignment="1">
      <alignment vertical="center"/>
    </xf>
    <xf numFmtId="0" fontId="50" fillId="31" borderId="8" xfId="0" applyFont="1" applyFill="1" applyBorder="1" applyAlignment="1">
      <alignment vertical="center"/>
    </xf>
    <xf numFmtId="0" fontId="38" fillId="31" borderId="7" xfId="0" applyFont="1" applyFill="1" applyBorder="1" applyAlignment="1">
      <alignment vertical="center"/>
    </xf>
    <xf numFmtId="0" fontId="67" fillId="31" borderId="8" xfId="0" applyFont="1" applyFill="1" applyBorder="1" applyAlignment="1">
      <alignment vertical="center"/>
    </xf>
    <xf numFmtId="0" fontId="55" fillId="31" borderId="7" xfId="0" applyFont="1" applyFill="1" applyBorder="1" applyAlignment="1">
      <alignment vertical="center"/>
    </xf>
    <xf numFmtId="0" fontId="82" fillId="31" borderId="8" xfId="0" applyFont="1" applyFill="1" applyBorder="1" applyAlignment="1">
      <alignment vertical="center"/>
    </xf>
    <xf numFmtId="0" fontId="44" fillId="31" borderId="9" xfId="0" applyFont="1" applyFill="1" applyBorder="1" applyAlignment="1">
      <alignment vertical="center"/>
    </xf>
    <xf numFmtId="0" fontId="81" fillId="31" borderId="10" xfId="0" applyFont="1" applyFill="1" applyBorder="1" applyAlignment="1">
      <alignment horizontal="left" vertical="center"/>
    </xf>
    <xf numFmtId="0" fontId="35" fillId="31" borderId="10" xfId="0" applyFont="1" applyFill="1" applyBorder="1" applyAlignment="1">
      <alignment horizontal="left" vertical="center"/>
    </xf>
    <xf numFmtId="171" fontId="47" fillId="31" borderId="10" xfId="2" applyNumberFormat="1" applyFont="1" applyFill="1" applyBorder="1" applyAlignment="1" applyProtection="1">
      <alignment horizontal="center" vertical="center"/>
    </xf>
    <xf numFmtId="0" fontId="68" fillId="31" borderId="11" xfId="0" applyFont="1" applyFill="1" applyBorder="1" applyAlignment="1">
      <alignment vertical="center"/>
    </xf>
    <xf numFmtId="0" fontId="44" fillId="0" borderId="70" xfId="0" applyFont="1" applyBorder="1" applyAlignment="1">
      <alignment horizontal="left" vertical="center" indent="2"/>
    </xf>
    <xf numFmtId="171" fontId="44" fillId="0" borderId="71" xfId="0" applyNumberFormat="1" applyFont="1" applyBorder="1" applyAlignment="1">
      <alignment horizontal="center" vertical="center"/>
    </xf>
    <xf numFmtId="0" fontId="44" fillId="32" borderId="43" xfId="0" applyFont="1" applyFill="1" applyBorder="1" applyAlignment="1">
      <alignment horizontal="center" vertical="center"/>
    </xf>
    <xf numFmtId="0" fontId="63" fillId="12" borderId="0" xfId="0" applyFont="1" applyFill="1" applyAlignment="1">
      <alignment horizontal="center" vertical="center"/>
    </xf>
    <xf numFmtId="164" fontId="85" fillId="6" borderId="0" xfId="1" applyFont="1" applyFill="1" applyBorder="1" applyAlignment="1">
      <alignment horizontal="left"/>
    </xf>
    <xf numFmtId="0" fontId="86" fillId="32" borderId="45" xfId="0" applyFont="1" applyFill="1" applyBorder="1" applyAlignment="1">
      <alignment horizontal="left" vertical="center"/>
    </xf>
    <xf numFmtId="165" fontId="40" fillId="6" borderId="0" xfId="4" applyFont="1" applyFill="1" applyBorder="1" applyAlignment="1" applyProtection="1"/>
    <xf numFmtId="0" fontId="62" fillId="27" borderId="0" xfId="0" applyFont="1" applyFill="1" applyAlignment="1">
      <alignment horizontal="center" vertical="center"/>
    </xf>
    <xf numFmtId="182" fontId="44" fillId="32" borderId="1" xfId="1" applyNumberFormat="1" applyFont="1" applyFill="1" applyBorder="1" applyAlignment="1" applyProtection="1">
      <alignment horizontal="left" vertical="center"/>
      <protection locked="0"/>
    </xf>
    <xf numFmtId="165" fontId="87" fillId="2" borderId="59" xfId="4703" applyFont="1" applyFill="1" applyBorder="1" applyAlignment="1" applyProtection="1">
      <alignment horizontal="center" vertical="center"/>
    </xf>
    <xf numFmtId="165" fontId="38" fillId="2" borderId="60" xfId="4703" applyFont="1" applyFill="1" applyBorder="1" applyAlignment="1" applyProtection="1">
      <alignment horizontal="left" vertical="center"/>
    </xf>
    <xf numFmtId="0" fontId="38" fillId="32" borderId="28" xfId="0" applyFont="1" applyFill="1" applyBorder="1" applyAlignment="1">
      <alignment horizontal="left" vertical="center"/>
    </xf>
    <xf numFmtId="188" fontId="38" fillId="0" borderId="0" xfId="1" applyNumberFormat="1" applyFont="1" applyFill="1" applyBorder="1" applyAlignment="1" applyProtection="1">
      <alignment vertical="center"/>
      <protection locked="0"/>
    </xf>
    <xf numFmtId="0" fontId="56" fillId="32" borderId="1" xfId="0" applyFont="1" applyFill="1" applyBorder="1" applyAlignment="1" applyProtection="1">
      <alignment horizontal="right" vertical="center"/>
      <protection locked="0"/>
    </xf>
    <xf numFmtId="0" fontId="44" fillId="6" borderId="0" xfId="5" applyNumberFormat="1" applyFont="1" applyFill="1" applyBorder="1" applyAlignment="1" applyProtection="1">
      <alignment horizontal="center" vertical="center"/>
      <protection locked="0"/>
    </xf>
    <xf numFmtId="49" fontId="38" fillId="6" borderId="0" xfId="4" applyNumberFormat="1" applyFont="1" applyFill="1" applyBorder="1" applyAlignment="1" applyProtection="1">
      <alignment horizontal="left"/>
      <protection locked="0"/>
    </xf>
    <xf numFmtId="0" fontId="44" fillId="5" borderId="0" xfId="5" applyNumberFormat="1" applyFont="1" applyFill="1" applyBorder="1" applyAlignment="1" applyProtection="1">
      <alignment horizontal="center" vertical="center"/>
      <protection locked="0"/>
    </xf>
    <xf numFmtId="0" fontId="68" fillId="5" borderId="0" xfId="5" applyNumberFormat="1" applyFont="1" applyFill="1" applyBorder="1" applyAlignment="1" applyProtection="1">
      <alignment horizontal="center" vertical="center"/>
      <protection locked="0"/>
    </xf>
    <xf numFmtId="165" fontId="44" fillId="2" borderId="0" xfId="4" applyFont="1" applyFill="1" applyBorder="1" applyAlignment="1" applyProtection="1">
      <alignment vertical="center"/>
      <protection locked="0"/>
    </xf>
    <xf numFmtId="165" fontId="43" fillId="32" borderId="28" xfId="4" applyFont="1" applyFill="1" applyBorder="1" applyAlignment="1" applyProtection="1">
      <alignment vertical="center"/>
      <protection locked="0"/>
    </xf>
    <xf numFmtId="165" fontId="38" fillId="2" borderId="0" xfId="4" quotePrefix="1" applyFont="1" applyFill="1" applyBorder="1" applyAlignment="1" applyProtection="1">
      <alignment horizontal="left" vertical="center"/>
      <protection locked="0"/>
    </xf>
    <xf numFmtId="166" fontId="38" fillId="2" borderId="0" xfId="5" applyFont="1" applyFill="1" applyBorder="1" applyAlignment="1" applyProtection="1">
      <alignment vertical="center"/>
      <protection locked="0"/>
    </xf>
    <xf numFmtId="166" fontId="38" fillId="2" borderId="0" xfId="12" applyFont="1" applyFill="1" applyBorder="1" applyAlignment="1" applyProtection="1">
      <alignment vertical="center"/>
      <protection locked="0"/>
    </xf>
    <xf numFmtId="0" fontId="81" fillId="5" borderId="0" xfId="5" applyNumberFormat="1" applyFont="1" applyFill="1" applyBorder="1" applyAlignment="1" applyProtection="1">
      <alignment horizontal="center" vertical="center"/>
      <protection locked="0"/>
    </xf>
    <xf numFmtId="165" fontId="38" fillId="0" borderId="0" xfId="4703" applyFont="1" applyFill="1" applyBorder="1" applyAlignment="1" applyProtection="1">
      <alignment horizontal="left" vertical="center"/>
      <protection locked="0"/>
    </xf>
    <xf numFmtId="174" fontId="35" fillId="31" borderId="10" xfId="0" applyNumberFormat="1" applyFont="1" applyFill="1" applyBorder="1" applyAlignment="1" applyProtection="1">
      <alignment horizontal="left" vertical="center"/>
      <protection locked="0"/>
    </xf>
    <xf numFmtId="164" fontId="38" fillId="0" borderId="0" xfId="1" applyFont="1" applyBorder="1" applyAlignment="1" applyProtection="1">
      <alignment vertical="center"/>
      <protection locked="0"/>
    </xf>
    <xf numFmtId="164" fontId="38" fillId="0" borderId="0" xfId="1" applyFont="1" applyAlignment="1" applyProtection="1">
      <alignment vertical="center"/>
      <protection locked="0"/>
    </xf>
    <xf numFmtId="44" fontId="44" fillId="2" borderId="0" xfId="4" applyNumberFormat="1" applyFont="1" applyFill="1" applyBorder="1" applyAlignment="1" applyProtection="1">
      <alignment vertical="center"/>
    </xf>
    <xf numFmtId="44" fontId="38" fillId="5" borderId="0" xfId="5" applyNumberFormat="1" applyFont="1" applyFill="1" applyBorder="1" applyAlignment="1" applyProtection="1">
      <alignment horizontal="center" vertical="center"/>
    </xf>
    <xf numFmtId="44" fontId="38" fillId="2" borderId="0" xfId="5" applyNumberFormat="1" applyFont="1" applyFill="1" applyBorder="1" applyAlignment="1" applyProtection="1">
      <alignment vertical="center"/>
    </xf>
    <xf numFmtId="44" fontId="38" fillId="2" borderId="0" xfId="12" applyNumberFormat="1" applyFont="1" applyFill="1" applyBorder="1" applyAlignment="1" applyProtection="1">
      <alignment vertical="center"/>
    </xf>
    <xf numFmtId="44" fontId="38" fillId="5" borderId="0" xfId="5" applyNumberFormat="1" applyFont="1" applyFill="1" applyBorder="1" applyAlignment="1" applyProtection="1">
      <alignment vertical="center"/>
      <protection locked="0"/>
    </xf>
    <xf numFmtId="44" fontId="44" fillId="32" borderId="2" xfId="0" applyNumberFormat="1" applyFont="1" applyFill="1" applyBorder="1" applyAlignment="1">
      <alignment vertical="center"/>
    </xf>
    <xf numFmtId="44" fontId="81" fillId="5" borderId="0" xfId="5" applyNumberFormat="1" applyFont="1" applyFill="1" applyBorder="1" applyAlignment="1" applyProtection="1">
      <alignment horizontal="center" vertical="center"/>
    </xf>
    <xf numFmtId="44" fontId="44" fillId="34" borderId="68" xfId="2" applyNumberFormat="1" applyFont="1" applyFill="1" applyBorder="1" applyAlignment="1" applyProtection="1">
      <alignment horizontal="right" vertical="center"/>
      <protection locked="0"/>
    </xf>
    <xf numFmtId="44" fontId="44" fillId="5" borderId="0" xfId="5" applyNumberFormat="1" applyFont="1" applyFill="1" applyBorder="1" applyAlignment="1" applyProtection="1">
      <alignment horizontal="center" vertical="center"/>
    </xf>
    <xf numFmtId="44" fontId="38" fillId="0" borderId="0" xfId="5" applyNumberFormat="1" applyFont="1" applyFill="1" applyBorder="1" applyAlignment="1" applyProtection="1">
      <alignment vertical="center"/>
    </xf>
    <xf numFmtId="44" fontId="35" fillId="31" borderId="10" xfId="0" applyNumberFormat="1" applyFont="1" applyFill="1" applyBorder="1" applyAlignment="1">
      <alignment vertical="center"/>
    </xf>
    <xf numFmtId="44" fontId="48" fillId="31" borderId="10" xfId="2" applyNumberFormat="1" applyFont="1" applyFill="1" applyBorder="1" applyAlignment="1" applyProtection="1">
      <alignment horizontal="left" vertical="center"/>
    </xf>
    <xf numFmtId="0" fontId="44" fillId="31" borderId="10" xfId="0" applyFont="1" applyFill="1" applyBorder="1" applyAlignment="1">
      <alignment horizontal="left" vertical="center"/>
    </xf>
    <xf numFmtId="14" fontId="44" fillId="32" borderId="1" xfId="1" applyNumberFormat="1" applyFont="1" applyFill="1" applyBorder="1" applyAlignment="1" applyProtection="1">
      <alignment horizontal="right" vertical="center"/>
      <protection locked="0"/>
    </xf>
    <xf numFmtId="0" fontId="44" fillId="32" borderId="1" xfId="0" applyFont="1" applyFill="1" applyBorder="1" applyAlignment="1">
      <alignment horizontal="center" vertical="center"/>
    </xf>
    <xf numFmtId="165" fontId="38" fillId="0" borderId="58" xfId="4703" quotePrefix="1" applyFont="1" applyFill="1" applyBorder="1" applyAlignment="1" applyProtection="1">
      <alignment horizontal="left" vertical="center"/>
    </xf>
    <xf numFmtId="165" fontId="41" fillId="2" borderId="59" xfId="4703" applyFont="1" applyFill="1" applyBorder="1" applyAlignment="1" applyProtection="1">
      <alignment horizontal="left" vertical="center"/>
    </xf>
    <xf numFmtId="166" fontId="38" fillId="0" borderId="59" xfId="12" applyFont="1" applyFill="1" applyBorder="1" applyAlignment="1" applyProtection="1">
      <alignment vertical="center"/>
    </xf>
    <xf numFmtId="171" fontId="44" fillId="0" borderId="8" xfId="0" applyNumberFormat="1" applyFont="1" applyBorder="1" applyAlignment="1">
      <alignment horizontal="center" vertical="center"/>
    </xf>
    <xf numFmtId="0" fontId="35" fillId="34" borderId="13" xfId="0" applyFont="1" applyFill="1" applyBorder="1" applyAlignment="1">
      <alignment horizontal="left" vertical="center"/>
    </xf>
    <xf numFmtId="14" fontId="44" fillId="34" borderId="14" xfId="0" applyNumberFormat="1" applyFont="1" applyFill="1" applyBorder="1" applyAlignment="1">
      <alignment horizontal="center" vertical="center"/>
    </xf>
    <xf numFmtId="1" fontId="81" fillId="6" borderId="0" xfId="0" applyNumberFormat="1" applyFont="1" applyFill="1" applyAlignment="1">
      <alignment vertical="center"/>
    </xf>
    <xf numFmtId="0" fontId="44" fillId="6" borderId="0" xfId="0" applyFont="1" applyFill="1" applyAlignment="1">
      <alignment horizontal="left" vertical="center"/>
    </xf>
    <xf numFmtId="0" fontId="38" fillId="6" borderId="0" xfId="0" applyFont="1" applyFill="1" applyAlignment="1">
      <alignment horizontal="right" vertical="center"/>
    </xf>
    <xf numFmtId="0" fontId="44" fillId="5" borderId="0" xfId="0" applyFont="1" applyFill="1" applyAlignment="1">
      <alignment horizontal="left" vertical="center"/>
    </xf>
    <xf numFmtId="0" fontId="38" fillId="5" borderId="0" xfId="0" applyFont="1" applyFill="1" applyAlignment="1">
      <alignment horizontal="right" vertical="center"/>
    </xf>
    <xf numFmtId="14" fontId="38" fillId="5" borderId="0" xfId="0" applyNumberFormat="1" applyFont="1" applyFill="1" applyAlignment="1">
      <alignment horizontal="left" vertical="center"/>
    </xf>
    <xf numFmtId="0" fontId="81" fillId="24" borderId="0" xfId="0" applyFont="1" applyFill="1" applyAlignment="1">
      <alignment vertical="center" wrapText="1"/>
    </xf>
    <xf numFmtId="0" fontId="44" fillId="24" borderId="0" xfId="0" applyFont="1" applyFill="1" applyAlignment="1">
      <alignment horizontal="left" vertical="center" wrapText="1"/>
    </xf>
    <xf numFmtId="0" fontId="38" fillId="24" borderId="0" xfId="0" applyFont="1" applyFill="1" applyAlignment="1">
      <alignment vertical="center" wrapText="1"/>
    </xf>
    <xf numFmtId="0" fontId="38" fillId="24" borderId="0" xfId="0" applyFont="1" applyFill="1" applyAlignment="1" applyProtection="1">
      <alignment vertical="center" wrapText="1"/>
      <protection locked="0"/>
    </xf>
    <xf numFmtId="168" fontId="38" fillId="24" borderId="0" xfId="0" applyNumberFormat="1" applyFont="1" applyFill="1" applyAlignment="1">
      <alignment vertical="center" wrapText="1"/>
    </xf>
    <xf numFmtId="1" fontId="38" fillId="6" borderId="0" xfId="0" applyNumberFormat="1" applyFont="1" applyFill="1"/>
    <xf numFmtId="49" fontId="38" fillId="6" borderId="0" xfId="0" applyNumberFormat="1" applyFont="1" applyFill="1" applyAlignment="1">
      <alignment horizontal="left"/>
    </xf>
    <xf numFmtId="49" fontId="38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left" vertical="center"/>
    </xf>
    <xf numFmtId="1" fontId="44" fillId="6" borderId="0" xfId="0" applyNumberFormat="1" applyFont="1" applyFill="1" applyAlignment="1">
      <alignment wrapText="1"/>
    </xf>
    <xf numFmtId="0" fontId="40" fillId="0" borderId="0" xfId="0" applyFont="1" applyAlignment="1">
      <alignment horizontal="left"/>
    </xf>
    <xf numFmtId="49" fontId="38" fillId="6" borderId="0" xfId="0" applyNumberFormat="1" applyFont="1" applyFill="1" applyAlignment="1">
      <alignment horizontal="left" vertical="center"/>
    </xf>
    <xf numFmtId="168" fontId="38" fillId="0" borderId="0" xfId="0" applyNumberFormat="1" applyFont="1"/>
    <xf numFmtId="0" fontId="38" fillId="0" borderId="0" xfId="0" applyFont="1" applyAlignment="1" applyProtection="1">
      <alignment horizontal="left"/>
      <protection locked="0"/>
    </xf>
    <xf numFmtId="0" fontId="81" fillId="31" borderId="0" xfId="0" applyFont="1" applyFill="1" applyAlignment="1">
      <alignment horizontal="left" vertical="center"/>
    </xf>
    <xf numFmtId="0" fontId="35" fillId="31" borderId="0" xfId="0" applyFont="1" applyFill="1" applyAlignment="1">
      <alignment horizontal="left" vertical="center"/>
    </xf>
    <xf numFmtId="174" fontId="35" fillId="31" borderId="0" xfId="0" applyNumberFormat="1" applyFont="1" applyFill="1" applyAlignment="1" applyProtection="1">
      <alignment horizontal="left" vertical="center"/>
      <protection locked="0"/>
    </xf>
    <xf numFmtId="168" fontId="35" fillId="31" borderId="0" xfId="0" applyNumberFormat="1" applyFont="1" applyFill="1" applyAlignment="1">
      <alignment vertical="center"/>
    </xf>
    <xf numFmtId="0" fontId="41" fillId="0" borderId="0" xfId="0" applyFont="1" applyAlignment="1" applyProtection="1">
      <alignment horizontal="left" vertical="center"/>
      <protection locked="0"/>
    </xf>
    <xf numFmtId="0" fontId="59" fillId="5" borderId="0" xfId="0" applyFont="1" applyFill="1" applyAlignment="1">
      <alignment horizontal="left" vertical="center"/>
    </xf>
    <xf numFmtId="0" fontId="38" fillId="0" borderId="58" xfId="0" applyFont="1" applyBorder="1" applyAlignment="1">
      <alignment horizontal="left" vertical="center"/>
    </xf>
    <xf numFmtId="165" fontId="38" fillId="2" borderId="0" xfId="4703" applyFont="1" applyFill="1" applyBorder="1" applyAlignment="1" applyProtection="1">
      <alignment horizontal="left"/>
    </xf>
    <xf numFmtId="0" fontId="88" fillId="23" borderId="0" xfId="0" applyFont="1" applyFill="1" applyAlignment="1">
      <alignment vertical="center"/>
    </xf>
    <xf numFmtId="0" fontId="42" fillId="20" borderId="0" xfId="0" applyFont="1" applyFill="1" applyAlignment="1">
      <alignment vertical="center"/>
    </xf>
    <xf numFmtId="0" fontId="89" fillId="20" borderId="0" xfId="0" applyFont="1" applyFill="1" applyAlignment="1">
      <alignment vertical="center"/>
    </xf>
    <xf numFmtId="0" fontId="48" fillId="23" borderId="0" xfId="0" applyFont="1" applyFill="1" applyAlignment="1">
      <alignment vertical="center"/>
    </xf>
    <xf numFmtId="0" fontId="42" fillId="20" borderId="0" xfId="0" applyFont="1" applyFill="1" applyAlignment="1">
      <alignment vertical="center" wrapText="1"/>
    </xf>
    <xf numFmtId="0" fontId="42" fillId="20" borderId="0" xfId="0" applyFont="1" applyFill="1" applyAlignment="1">
      <alignment horizontal="left" vertical="center" wrapText="1"/>
    </xf>
    <xf numFmtId="0" fontId="89" fillId="20" borderId="0" xfId="0" applyFont="1" applyFill="1" applyAlignment="1">
      <alignment vertical="center" wrapText="1"/>
    </xf>
    <xf numFmtId="189" fontId="48" fillId="23" borderId="0" xfId="0" applyNumberFormat="1" applyFont="1" applyFill="1" applyAlignment="1">
      <alignment vertical="center"/>
    </xf>
    <xf numFmtId="0" fontId="42" fillId="20" borderId="0" xfId="0" applyFont="1" applyFill="1" applyAlignment="1">
      <alignment horizontal="left" vertical="center"/>
    </xf>
    <xf numFmtId="0" fontId="90" fillId="20" borderId="0" xfId="0" applyFont="1" applyFill="1" applyAlignment="1">
      <alignment horizontal="center" vertical="center"/>
    </xf>
    <xf numFmtId="0" fontId="48" fillId="20" borderId="0" xfId="0" applyFont="1" applyFill="1" applyAlignment="1">
      <alignment horizontal="left" vertical="center"/>
    </xf>
    <xf numFmtId="0" fontId="48" fillId="20" borderId="0" xfId="0" applyFont="1" applyFill="1" applyAlignment="1">
      <alignment vertical="center"/>
    </xf>
    <xf numFmtId="0" fontId="89" fillId="20" borderId="0" xfId="0" applyFont="1" applyFill="1" applyAlignment="1">
      <alignment horizontal="left" vertical="center"/>
    </xf>
    <xf numFmtId="0" fontId="48" fillId="23" borderId="0" xfId="0" applyFont="1" applyFill="1" applyAlignment="1">
      <alignment horizontal="left" vertical="center"/>
    </xf>
    <xf numFmtId="0" fontId="48" fillId="20" borderId="0" xfId="0" applyFont="1" applyFill="1" applyAlignment="1">
      <alignment horizontal="center" vertical="center"/>
    </xf>
    <xf numFmtId="0" fontId="42" fillId="20" borderId="0" xfId="0" quotePrefix="1" applyFont="1" applyFill="1" applyAlignment="1">
      <alignment horizontal="center" vertical="center"/>
    </xf>
    <xf numFmtId="168" fontId="42" fillId="23" borderId="0" xfId="5" applyNumberFormat="1" applyFont="1" applyFill="1" applyBorder="1" applyAlignment="1" applyProtection="1">
      <alignment vertical="center"/>
    </xf>
    <xf numFmtId="0" fontId="91" fillId="20" borderId="0" xfId="0" applyFont="1" applyFill="1" applyAlignment="1">
      <alignment horizontal="center" vertical="center"/>
    </xf>
    <xf numFmtId="0" fontId="42" fillId="23" borderId="0" xfId="0" applyFont="1" applyFill="1" applyAlignment="1">
      <alignment vertical="center"/>
    </xf>
    <xf numFmtId="0" fontId="48" fillId="23" borderId="0" xfId="0" quotePrefix="1" applyFont="1" applyFill="1" applyAlignment="1">
      <alignment vertical="center"/>
    </xf>
    <xf numFmtId="0" fontId="92" fillId="23" borderId="0" xfId="0" applyFont="1" applyFill="1" applyAlignment="1">
      <alignment vertical="center"/>
    </xf>
    <xf numFmtId="0" fontId="92" fillId="20" borderId="0" xfId="0" applyFont="1" applyFill="1" applyAlignment="1">
      <alignment vertical="center"/>
    </xf>
    <xf numFmtId="0" fontId="92" fillId="20" borderId="0" xfId="0" applyFont="1" applyFill="1" applyAlignment="1">
      <alignment horizontal="left" vertical="center"/>
    </xf>
    <xf numFmtId="168" fontId="48" fillId="23" borderId="0" xfId="5" applyNumberFormat="1" applyFont="1" applyFill="1" applyBorder="1" applyAlignment="1" applyProtection="1">
      <alignment vertical="center"/>
    </xf>
    <xf numFmtId="171" fontId="48" fillId="20" borderId="0" xfId="0" applyNumberFormat="1" applyFont="1" applyFill="1" applyAlignment="1">
      <alignment horizontal="left" vertical="center"/>
    </xf>
    <xf numFmtId="0" fontId="89" fillId="20" borderId="0" xfId="0" applyFont="1" applyFill="1" applyAlignment="1">
      <alignment horizontal="center" vertical="center"/>
    </xf>
    <xf numFmtId="168" fontId="48" fillId="20" borderId="0" xfId="0" applyNumberFormat="1" applyFont="1" applyFill="1" applyAlignment="1">
      <alignment horizontal="center" vertical="center"/>
    </xf>
    <xf numFmtId="168" fontId="89" fillId="20" borderId="0" xfId="0" applyNumberFormat="1" applyFont="1" applyFill="1" applyAlignment="1">
      <alignment horizontal="center" vertical="center"/>
    </xf>
    <xf numFmtId="9" fontId="45" fillId="23" borderId="0" xfId="0" applyNumberFormat="1" applyFont="1" applyFill="1" applyAlignment="1">
      <alignment vertical="center"/>
    </xf>
    <xf numFmtId="0" fontId="93" fillId="23" borderId="0" xfId="0" applyFont="1" applyFill="1" applyAlignment="1">
      <alignment vertical="center"/>
    </xf>
    <xf numFmtId="0" fontId="44" fillId="0" borderId="4" xfId="0" applyFont="1" applyBorder="1" applyAlignment="1">
      <alignment horizontal="center" vertical="center"/>
    </xf>
    <xf numFmtId="170" fontId="84" fillId="0" borderId="5" xfId="0" applyNumberFormat="1" applyFont="1" applyBorder="1" applyAlignment="1">
      <alignment horizontal="left" vertical="center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23" borderId="0" xfId="5" applyNumberFormat="1" applyFont="1" applyFill="1" applyBorder="1" applyAlignment="1" applyProtection="1">
      <alignment horizontal="left" vertical="center"/>
    </xf>
    <xf numFmtId="165" fontId="38" fillId="0" borderId="60" xfId="4703" applyFont="1" applyFill="1" applyBorder="1" applyAlignment="1" applyProtection="1">
      <alignment horizontal="left" vertical="center"/>
    </xf>
    <xf numFmtId="166" fontId="38" fillId="2" borderId="58" xfId="5" applyFont="1" applyFill="1" applyBorder="1" applyAlignment="1" applyProtection="1">
      <alignment vertical="center"/>
    </xf>
    <xf numFmtId="165" fontId="38" fillId="0" borderId="60" xfId="4703" quotePrefix="1" applyFont="1" applyFill="1" applyBorder="1" applyAlignment="1" applyProtection="1">
      <alignment horizontal="left" vertical="center"/>
    </xf>
    <xf numFmtId="166" fontId="38" fillId="2" borderId="58" xfId="12" applyFont="1" applyFill="1" applyBorder="1" applyAlignment="1" applyProtection="1">
      <alignment vertical="center"/>
    </xf>
    <xf numFmtId="165" fontId="87" fillId="2" borderId="58" xfId="4703" applyFont="1" applyFill="1" applyBorder="1" applyAlignment="1" applyProtection="1">
      <alignment horizontal="center" vertical="center"/>
    </xf>
    <xf numFmtId="165" fontId="38" fillId="2" borderId="58" xfId="4703" quotePrefix="1" applyFont="1" applyFill="1" applyBorder="1" applyAlignment="1" applyProtection="1">
      <alignment vertical="center"/>
    </xf>
    <xf numFmtId="165" fontId="38" fillId="2" borderId="0" xfId="4703" quotePrefix="1" applyFont="1" applyFill="1" applyBorder="1" applyAlignment="1" applyProtection="1">
      <alignment vertical="center"/>
    </xf>
    <xf numFmtId="166" fontId="38" fillId="2" borderId="60" xfId="12" applyFont="1" applyFill="1" applyBorder="1" applyAlignment="1" applyProtection="1">
      <alignment vertical="center"/>
    </xf>
    <xf numFmtId="0" fontId="44" fillId="0" borderId="59" xfId="0" applyFont="1" applyBorder="1" applyAlignment="1">
      <alignment horizontal="left" vertical="center" indent="2"/>
    </xf>
    <xf numFmtId="0" fontId="95" fillId="0" borderId="0" xfId="8" applyFont="1" applyAlignment="1">
      <alignment horizontal="left" vertical="center"/>
    </xf>
    <xf numFmtId="0" fontId="96" fillId="8" borderId="0" xfId="8" applyFont="1" applyFill="1" applyAlignment="1">
      <alignment vertical="center"/>
    </xf>
    <xf numFmtId="181" fontId="94" fillId="20" borderId="0" xfId="215" applyFont="1" applyFill="1">
      <alignment vertical="center"/>
      <protection locked="0"/>
    </xf>
    <xf numFmtId="2" fontId="94" fillId="20" borderId="0" xfId="215" applyNumberFormat="1" applyFont="1" applyFill="1" applyAlignment="1">
      <alignment horizontal="center" vertical="center"/>
      <protection locked="0"/>
    </xf>
    <xf numFmtId="2" fontId="94" fillId="20" borderId="0" xfId="215" applyNumberFormat="1" applyFont="1" applyFill="1">
      <alignment vertical="center"/>
      <protection locked="0"/>
    </xf>
    <xf numFmtId="0" fontId="94" fillId="20" borderId="0" xfId="0" applyFont="1" applyFill="1" applyAlignment="1" applyProtection="1">
      <alignment vertical="center"/>
      <protection locked="0"/>
    </xf>
    <xf numFmtId="181" fontId="94" fillId="20" borderId="0" xfId="215" applyFont="1" applyFill="1" applyAlignment="1">
      <alignment horizontal="right" vertical="center"/>
      <protection locked="0"/>
    </xf>
    <xf numFmtId="2" fontId="95" fillId="0" borderId="0" xfId="0" applyNumberFormat="1" applyFont="1" applyAlignment="1" applyProtection="1">
      <alignment vertical="center"/>
      <protection locked="0"/>
    </xf>
    <xf numFmtId="181" fontId="94" fillId="0" borderId="0" xfId="215" applyFont="1" applyAlignment="1" applyProtection="1">
      <alignment horizontal="center" vertical="center"/>
    </xf>
    <xf numFmtId="0" fontId="94" fillId="0" borderId="0" xfId="0" applyFont="1" applyAlignment="1" applyProtection="1">
      <alignment vertical="center"/>
      <protection locked="0"/>
    </xf>
    <xf numFmtId="2" fontId="94" fillId="0" borderId="0" xfId="0" applyNumberFormat="1" applyFont="1" applyAlignment="1" applyProtection="1">
      <alignment horizontal="center" vertical="center" wrapText="1"/>
      <protection locked="0"/>
    </xf>
    <xf numFmtId="2" fontId="95" fillId="0" borderId="20" xfId="0" applyNumberFormat="1" applyFont="1" applyBorder="1" applyAlignment="1" applyProtection="1">
      <alignment horizontal="right" vertical="center" wrapText="1"/>
      <protection locked="0"/>
    </xf>
    <xf numFmtId="2" fontId="95" fillId="0" borderId="19" xfId="0" applyNumberFormat="1" applyFont="1" applyBorder="1" applyAlignment="1" applyProtection="1">
      <alignment horizontal="center" vertical="center" wrapText="1"/>
      <protection locked="0"/>
    </xf>
    <xf numFmtId="0" fontId="94" fillId="0" borderId="0" xfId="0" applyFont="1" applyAlignment="1" applyProtection="1">
      <alignment horizontal="center" vertical="center" wrapText="1"/>
      <protection locked="0"/>
    </xf>
    <xf numFmtId="181" fontId="95" fillId="0" borderId="0" xfId="215" applyFont="1" applyAlignment="1">
      <alignment horizontal="left" vertical="center"/>
      <protection locked="0"/>
    </xf>
    <xf numFmtId="174" fontId="94" fillId="10" borderId="17" xfId="1" applyNumberFormat="1" applyFont="1" applyFill="1" applyBorder="1" applyAlignment="1" applyProtection="1">
      <alignment horizontal="center" vertical="center"/>
    </xf>
    <xf numFmtId="0" fontId="94" fillId="10" borderId="25" xfId="0" applyFont="1" applyFill="1" applyBorder="1" applyAlignment="1" applyProtection="1">
      <alignment vertical="center"/>
      <protection locked="0"/>
    </xf>
    <xf numFmtId="165" fontId="94" fillId="10" borderId="17" xfId="1" applyNumberFormat="1" applyFont="1" applyFill="1" applyBorder="1" applyAlignment="1" applyProtection="1">
      <alignment horizontal="right" vertical="center"/>
    </xf>
    <xf numFmtId="165" fontId="94" fillId="10" borderId="25" xfId="0" applyNumberFormat="1" applyFont="1" applyFill="1" applyBorder="1" applyAlignment="1" applyProtection="1">
      <alignment vertical="center"/>
      <protection locked="0"/>
    </xf>
    <xf numFmtId="2" fontId="95" fillId="8" borderId="25" xfId="215" applyNumberFormat="1" applyFont="1" applyFill="1" applyBorder="1" applyAlignment="1">
      <alignment horizontal="center" vertical="center"/>
      <protection locked="0"/>
    </xf>
    <xf numFmtId="174" fontId="95" fillId="8" borderId="23" xfId="1" applyNumberFormat="1" applyFont="1" applyFill="1" applyBorder="1" applyAlignment="1" applyProtection="1">
      <alignment horizontal="left" vertical="center"/>
    </xf>
    <xf numFmtId="165" fontId="94" fillId="8" borderId="22" xfId="1" applyNumberFormat="1" applyFont="1" applyFill="1" applyBorder="1" applyAlignment="1" applyProtection="1">
      <alignment horizontal="right" vertical="center"/>
    </xf>
    <xf numFmtId="174" fontId="94" fillId="8" borderId="23" xfId="1" applyNumberFormat="1" applyFont="1" applyFill="1" applyBorder="1" applyAlignment="1" applyProtection="1">
      <alignment horizontal="left" vertical="center"/>
    </xf>
    <xf numFmtId="0" fontId="94" fillId="10" borderId="23" xfId="0" applyFont="1" applyFill="1" applyBorder="1" applyAlignment="1" applyProtection="1">
      <alignment vertical="center"/>
      <protection locked="0"/>
    </xf>
    <xf numFmtId="181" fontId="95" fillId="0" borderId="0" xfId="215" applyFont="1">
      <alignment vertical="center"/>
      <protection locked="0"/>
    </xf>
    <xf numFmtId="165" fontId="95" fillId="8" borderId="17" xfId="1" applyNumberFormat="1" applyFont="1" applyFill="1" applyBorder="1" applyAlignment="1" applyProtection="1">
      <alignment horizontal="right" vertical="center"/>
    </xf>
    <xf numFmtId="49" fontId="95" fillId="0" borderId="0" xfId="0" applyNumberFormat="1" applyFont="1" applyAlignment="1">
      <alignment horizontal="center" vertical="center" textRotation="90"/>
    </xf>
    <xf numFmtId="0" fontId="98" fillId="20" borderId="74" xfId="0" applyFont="1" applyFill="1" applyBorder="1" applyAlignment="1">
      <alignment vertical="center"/>
    </xf>
    <xf numFmtId="0" fontId="98" fillId="0" borderId="74" xfId="0" applyFont="1" applyBorder="1" applyAlignment="1" applyProtection="1">
      <alignment vertical="center"/>
      <protection locked="0"/>
    </xf>
    <xf numFmtId="0" fontId="100" fillId="20" borderId="74" xfId="0" applyFont="1" applyFill="1" applyBorder="1" applyAlignment="1">
      <alignment vertical="center"/>
    </xf>
    <xf numFmtId="0" fontId="99" fillId="0" borderId="83" xfId="0" applyFont="1" applyBorder="1" applyAlignment="1" applyProtection="1">
      <alignment vertical="center"/>
      <protection locked="0"/>
    </xf>
    <xf numFmtId="0" fontId="99" fillId="0" borderId="84" xfId="0" applyFont="1" applyBorder="1" applyAlignment="1" applyProtection="1">
      <alignment vertical="center"/>
      <protection locked="0"/>
    </xf>
    <xf numFmtId="0" fontId="94" fillId="0" borderId="84" xfId="8" applyFont="1" applyBorder="1" applyAlignment="1">
      <alignment vertical="center"/>
    </xf>
    <xf numFmtId="0" fontId="100" fillId="20" borderId="86" xfId="0" applyFont="1" applyFill="1" applyBorder="1" applyAlignment="1">
      <alignment vertical="center"/>
    </xf>
    <xf numFmtId="0" fontId="97" fillId="20" borderId="83" xfId="0" applyFont="1" applyFill="1" applyBorder="1" applyAlignment="1">
      <alignment vertical="center" wrapText="1"/>
    </xf>
    <xf numFmtId="0" fontId="99" fillId="20" borderId="84" xfId="0" applyFont="1" applyFill="1" applyBorder="1" applyAlignment="1">
      <alignment vertical="center" wrapText="1"/>
    </xf>
    <xf numFmtId="0" fontId="102" fillId="6" borderId="84" xfId="0" applyFont="1" applyFill="1" applyBorder="1" applyAlignment="1">
      <alignment vertical="center" wrapText="1"/>
    </xf>
    <xf numFmtId="0" fontId="99" fillId="20" borderId="74" xfId="0" applyFont="1" applyFill="1" applyBorder="1" applyAlignment="1">
      <alignment vertical="center" wrapText="1"/>
    </xf>
    <xf numFmtId="186" fontId="99" fillId="26" borderId="74" xfId="0" applyNumberFormat="1" applyFont="1" applyFill="1" applyBorder="1" applyAlignment="1" applyProtection="1">
      <alignment vertical="center" wrapText="1"/>
      <protection locked="0"/>
    </xf>
    <xf numFmtId="186" fontId="99" fillId="28" borderId="74" xfId="8" applyNumberFormat="1" applyFont="1" applyFill="1" applyBorder="1" applyAlignment="1">
      <alignment horizontal="left" vertical="center" wrapText="1"/>
    </xf>
    <xf numFmtId="186" fontId="99" fillId="13" borderId="74" xfId="8" applyNumberFormat="1" applyFont="1" applyFill="1" applyBorder="1" applyAlignment="1">
      <alignment horizontal="left" vertical="center" wrapText="1"/>
    </xf>
    <xf numFmtId="0" fontId="99" fillId="9" borderId="74" xfId="0" applyFont="1" applyFill="1" applyBorder="1" applyAlignment="1">
      <alignment vertical="center" wrapText="1"/>
    </xf>
    <xf numFmtId="1" fontId="95" fillId="0" borderId="20" xfId="0" applyNumberFormat="1" applyFont="1" applyBorder="1" applyAlignment="1">
      <alignment horizontal="left" vertical="center"/>
    </xf>
    <xf numFmtId="0" fontId="94" fillId="0" borderId="21" xfId="0" applyFont="1" applyBorder="1" applyAlignment="1" applyProtection="1">
      <alignment vertical="center"/>
      <protection locked="0"/>
    </xf>
    <xf numFmtId="1" fontId="95" fillId="0" borderId="21" xfId="0" applyNumberFormat="1" applyFont="1" applyBorder="1" applyAlignment="1">
      <alignment horizontal="left" vertical="center"/>
    </xf>
    <xf numFmtId="1" fontId="95" fillId="0" borderId="19" xfId="0" applyNumberFormat="1" applyFont="1" applyBorder="1" applyAlignment="1">
      <alignment horizontal="right" vertical="center"/>
    </xf>
    <xf numFmtId="1" fontId="95" fillId="0" borderId="22" xfId="0" applyNumberFormat="1" applyFont="1" applyBorder="1" applyAlignment="1">
      <alignment horizontal="left" vertical="center"/>
    </xf>
    <xf numFmtId="0" fontId="101" fillId="20" borderId="86" xfId="0" applyFont="1" applyFill="1" applyBorder="1" applyAlignment="1">
      <alignment horizontal="left" vertical="center"/>
    </xf>
    <xf numFmtId="0" fontId="101" fillId="20" borderId="88" xfId="0" applyFont="1" applyFill="1" applyBorder="1" applyAlignment="1">
      <alignment vertical="center"/>
    </xf>
    <xf numFmtId="0" fontId="101" fillId="20" borderId="74" xfId="0" applyFont="1" applyFill="1" applyBorder="1" applyAlignment="1">
      <alignment vertical="center"/>
    </xf>
    <xf numFmtId="0" fontId="101" fillId="20" borderId="74" xfId="0" applyFont="1" applyFill="1" applyBorder="1" applyAlignment="1">
      <alignment horizontal="center" vertical="center"/>
    </xf>
    <xf numFmtId="0" fontId="95" fillId="0" borderId="0" xfId="0" applyFont="1" applyAlignment="1" applyProtection="1">
      <alignment horizontal="left" vertical="center"/>
      <protection locked="0"/>
    </xf>
    <xf numFmtId="1" fontId="95" fillId="0" borderId="20" xfId="0" applyNumberFormat="1" applyFont="1" applyBorder="1" applyAlignment="1">
      <alignment vertical="center"/>
    </xf>
    <xf numFmtId="175" fontId="94" fillId="0" borderId="21" xfId="0" applyNumberFormat="1" applyFont="1" applyBorder="1" applyAlignment="1">
      <alignment vertical="center"/>
    </xf>
    <xf numFmtId="1" fontId="94" fillId="14" borderId="20" xfId="0" applyNumberFormat="1" applyFont="1" applyFill="1" applyBorder="1" applyAlignment="1">
      <alignment vertical="center"/>
    </xf>
    <xf numFmtId="1" fontId="95" fillId="0" borderId="22" xfId="0" applyNumberFormat="1" applyFont="1" applyBorder="1" applyAlignment="1">
      <alignment vertical="center"/>
    </xf>
    <xf numFmtId="0" fontId="99" fillId="20" borderId="74" xfId="0" applyFont="1" applyFill="1" applyBorder="1" applyAlignment="1">
      <alignment vertical="center"/>
    </xf>
    <xf numFmtId="0" fontId="94" fillId="6" borderId="0" xfId="0" applyFont="1" applyFill="1" applyAlignment="1">
      <alignment horizontal="left" vertical="center"/>
    </xf>
    <xf numFmtId="0" fontId="96" fillId="0" borderId="0" xfId="8" applyFont="1" applyAlignment="1">
      <alignment vertical="center"/>
    </xf>
    <xf numFmtId="176" fontId="94" fillId="0" borderId="0" xfId="21" applyNumberFormat="1" applyFont="1" applyAlignment="1">
      <alignment horizontal="center" vertical="center"/>
    </xf>
    <xf numFmtId="2" fontId="95" fillId="0" borderId="0" xfId="21" applyNumberFormat="1" applyFont="1" applyAlignment="1">
      <alignment horizontal="center" vertical="center"/>
    </xf>
    <xf numFmtId="0" fontId="94" fillId="0" borderId="0" xfId="8" applyFont="1" applyAlignment="1">
      <alignment vertical="center"/>
    </xf>
    <xf numFmtId="0" fontId="94" fillId="8" borderId="0" xfId="8" applyFont="1" applyFill="1" applyAlignment="1">
      <alignment vertical="center"/>
    </xf>
    <xf numFmtId="49" fontId="95" fillId="6" borderId="0" xfId="8" applyNumberFormat="1" applyFont="1" applyFill="1" applyAlignment="1">
      <alignment horizontal="left" vertical="center"/>
    </xf>
    <xf numFmtId="0" fontId="94" fillId="0" borderId="0" xfId="8" applyFont="1" applyAlignment="1">
      <alignment horizontal="left" vertical="center"/>
    </xf>
    <xf numFmtId="0" fontId="100" fillId="20" borderId="88" xfId="0" applyFont="1" applyFill="1" applyBorder="1" applyAlignment="1">
      <alignment vertical="center"/>
    </xf>
    <xf numFmtId="0" fontId="100" fillId="20" borderId="85" xfId="0" applyFont="1" applyFill="1" applyBorder="1" applyAlignment="1">
      <alignment vertical="center"/>
    </xf>
    <xf numFmtId="0" fontId="97" fillId="20" borderId="74" xfId="0" applyFont="1" applyFill="1" applyBorder="1" applyAlignment="1">
      <alignment vertical="center"/>
    </xf>
    <xf numFmtId="0" fontId="102" fillId="20" borderId="74" xfId="0" applyFont="1" applyFill="1" applyBorder="1" applyAlignment="1">
      <alignment vertical="center" wrapText="1"/>
    </xf>
    <xf numFmtId="0" fontId="101" fillId="0" borderId="0" xfId="0" applyFont="1" applyAlignment="1" applyProtection="1">
      <alignment vertical="center"/>
      <protection locked="0"/>
    </xf>
    <xf numFmtId="0" fontId="94" fillId="0" borderId="0" xfId="0" applyFont="1" applyAlignment="1" applyProtection="1">
      <alignment horizontal="right" vertical="center"/>
      <protection locked="0"/>
    </xf>
    <xf numFmtId="1" fontId="94" fillId="0" borderId="22" xfId="0" applyNumberFormat="1" applyFont="1" applyBorder="1" applyAlignment="1">
      <alignment horizontal="left" vertical="center"/>
    </xf>
    <xf numFmtId="175" fontId="94" fillId="0" borderId="17" xfId="1" applyNumberFormat="1" applyFont="1" applyFill="1" applyBorder="1" applyAlignment="1" applyProtection="1">
      <alignment horizontal="center" vertical="center"/>
    </xf>
    <xf numFmtId="0" fontId="94" fillId="10" borderId="0" xfId="0" applyFont="1" applyFill="1" applyAlignment="1" applyProtection="1">
      <alignment vertical="center"/>
      <protection locked="0"/>
    </xf>
    <xf numFmtId="165" fontId="94" fillId="0" borderId="17" xfId="1" applyNumberFormat="1" applyFont="1" applyFill="1" applyBorder="1" applyAlignment="1" applyProtection="1">
      <alignment horizontal="center" vertical="center"/>
    </xf>
    <xf numFmtId="174" fontId="94" fillId="10" borderId="17" xfId="1" applyNumberFormat="1" applyFont="1" applyFill="1" applyBorder="1" applyAlignment="1" applyProtection="1">
      <alignment horizontal="left" vertical="center"/>
    </xf>
    <xf numFmtId="1" fontId="94" fillId="0" borderId="20" xfId="0" applyNumberFormat="1" applyFont="1" applyBorder="1" applyAlignment="1">
      <alignment horizontal="left" vertical="center"/>
    </xf>
    <xf numFmtId="175" fontId="94" fillId="0" borderId="16" xfId="1" applyNumberFormat="1" applyFont="1" applyFill="1" applyBorder="1" applyAlignment="1" applyProtection="1">
      <alignment horizontal="center" vertical="center"/>
    </xf>
    <xf numFmtId="165" fontId="94" fillId="0" borderId="16" xfId="1" applyNumberFormat="1" applyFont="1" applyFill="1" applyBorder="1" applyAlignment="1" applyProtection="1">
      <alignment horizontal="center" vertical="center"/>
    </xf>
    <xf numFmtId="165" fontId="94" fillId="10" borderId="16" xfId="1" applyNumberFormat="1" applyFont="1" applyFill="1" applyBorder="1" applyAlignment="1" applyProtection="1">
      <alignment horizontal="right" vertical="center"/>
    </xf>
    <xf numFmtId="174" fontId="94" fillId="10" borderId="16" xfId="1" applyNumberFormat="1" applyFont="1" applyFill="1" applyBorder="1" applyAlignment="1" applyProtection="1">
      <alignment horizontal="left" vertical="center"/>
    </xf>
    <xf numFmtId="186" fontId="99" fillId="0" borderId="78" xfId="0" applyNumberFormat="1" applyFont="1" applyBorder="1" applyAlignment="1" applyProtection="1">
      <alignment vertical="center"/>
      <protection locked="0"/>
    </xf>
    <xf numFmtId="186" fontId="99" fillId="0" borderId="79" xfId="0" applyNumberFormat="1" applyFont="1" applyBorder="1" applyAlignment="1" applyProtection="1">
      <alignment vertical="center"/>
      <protection locked="0"/>
    </xf>
    <xf numFmtId="4" fontId="99" fillId="0" borderId="79" xfId="0" applyNumberFormat="1" applyFont="1" applyBorder="1" applyAlignment="1" applyProtection="1">
      <alignment vertical="center"/>
      <protection locked="0"/>
    </xf>
    <xf numFmtId="4" fontId="99" fillId="0" borderId="79" xfId="8" applyNumberFormat="1" applyFont="1" applyBorder="1" applyAlignment="1">
      <alignment horizontal="left" vertical="center"/>
    </xf>
    <xf numFmtId="4" fontId="99" fillId="0" borderId="80" xfId="8" applyNumberFormat="1" applyFont="1" applyBorder="1" applyAlignment="1">
      <alignment horizontal="left" vertical="center"/>
    </xf>
    <xf numFmtId="4" fontId="99" fillId="0" borderId="78" xfId="0" applyNumberFormat="1" applyFont="1" applyBorder="1" applyAlignment="1" applyProtection="1">
      <alignment vertical="center"/>
      <protection locked="0"/>
    </xf>
    <xf numFmtId="4" fontId="99" fillId="11" borderId="79" xfId="0" applyNumberFormat="1" applyFont="1" applyFill="1" applyBorder="1" applyAlignment="1" applyProtection="1">
      <alignment vertical="center"/>
      <protection locked="0"/>
    </xf>
    <xf numFmtId="4" fontId="99" fillId="22" borderId="79" xfId="8" applyNumberFormat="1" applyFont="1" applyFill="1" applyBorder="1" applyAlignment="1">
      <alignment horizontal="left" vertical="center"/>
    </xf>
    <xf numFmtId="4" fontId="99" fillId="29" borderId="79" xfId="8" applyNumberFormat="1" applyFont="1" applyFill="1" applyBorder="1" applyAlignment="1">
      <alignment horizontal="left" vertical="center"/>
    </xf>
    <xf numFmtId="4" fontId="99" fillId="18" borderId="80" xfId="8" applyNumberFormat="1" applyFont="1" applyFill="1" applyBorder="1" applyAlignment="1">
      <alignment horizontal="left" vertical="center"/>
    </xf>
    <xf numFmtId="0" fontId="94" fillId="0" borderId="79" xfId="8" applyFont="1" applyBorder="1" applyAlignment="1">
      <alignment vertical="center"/>
    </xf>
    <xf numFmtId="4" fontId="99" fillId="0" borderId="78" xfId="8" applyNumberFormat="1" applyFont="1" applyBorder="1" applyAlignment="1">
      <alignment horizontal="left" vertical="center"/>
    </xf>
    <xf numFmtId="4" fontId="99" fillId="0" borderId="80" xfId="0" applyNumberFormat="1" applyFont="1" applyBorder="1" applyAlignment="1" applyProtection="1">
      <alignment vertical="center"/>
      <protection locked="0"/>
    </xf>
    <xf numFmtId="4" fontId="99" fillId="29" borderId="80" xfId="8" applyNumberFormat="1" applyFont="1" applyFill="1" applyBorder="1" applyAlignment="1">
      <alignment horizontal="left" vertical="center"/>
    </xf>
    <xf numFmtId="186" fontId="99" fillId="0" borderId="81" xfId="0" applyNumberFormat="1" applyFont="1" applyBorder="1" applyAlignment="1" applyProtection="1">
      <alignment vertical="center"/>
      <protection locked="0"/>
    </xf>
    <xf numFmtId="186" fontId="99" fillId="0" borderId="0" xfId="0" applyNumberFormat="1" applyFont="1" applyAlignment="1" applyProtection="1">
      <alignment vertical="center"/>
      <protection locked="0"/>
    </xf>
    <xf numFmtId="4" fontId="99" fillId="0" borderId="0" xfId="0" applyNumberFormat="1" applyFont="1" applyAlignment="1" applyProtection="1">
      <alignment vertical="center"/>
      <protection locked="0"/>
    </xf>
    <xf numFmtId="4" fontId="99" fillId="0" borderId="0" xfId="8" applyNumberFormat="1" applyFont="1" applyAlignment="1">
      <alignment horizontal="left" vertical="center"/>
    </xf>
    <xf numFmtId="4" fontId="99" fillId="0" borderId="82" xfId="8" applyNumberFormat="1" applyFont="1" applyBorder="1" applyAlignment="1">
      <alignment horizontal="left" vertical="center"/>
    </xf>
    <xf numFmtId="4" fontId="99" fillId="0" borderId="81" xfId="0" applyNumberFormat="1" applyFont="1" applyBorder="1" applyAlignment="1" applyProtection="1">
      <alignment vertical="center"/>
      <protection locked="0"/>
    </xf>
    <xf numFmtId="4" fontId="99" fillId="11" borderId="0" xfId="0" applyNumberFormat="1" applyFont="1" applyFill="1" applyAlignment="1" applyProtection="1">
      <alignment vertical="center"/>
      <protection locked="0"/>
    </xf>
    <xf numFmtId="4" fontId="99" fillId="22" borderId="0" xfId="8" applyNumberFormat="1" applyFont="1" applyFill="1" applyAlignment="1">
      <alignment horizontal="left" vertical="center"/>
    </xf>
    <xf numFmtId="4" fontId="99" fillId="29" borderId="0" xfId="8" applyNumberFormat="1" applyFont="1" applyFill="1" applyAlignment="1">
      <alignment horizontal="left" vertical="center"/>
    </xf>
    <xf numFmtId="4" fontId="99" fillId="18" borderId="82" xfId="8" applyNumberFormat="1" applyFont="1" applyFill="1" applyBorder="1" applyAlignment="1">
      <alignment horizontal="left" vertical="center"/>
    </xf>
    <xf numFmtId="4" fontId="99" fillId="0" borderId="81" xfId="8" applyNumberFormat="1" applyFont="1" applyBorder="1" applyAlignment="1">
      <alignment horizontal="left" vertical="center"/>
    </xf>
    <xf numFmtId="4" fontId="99" fillId="0" borderId="82" xfId="0" applyNumberFormat="1" applyFont="1" applyBorder="1" applyAlignment="1" applyProtection="1">
      <alignment vertical="center"/>
      <protection locked="0"/>
    </xf>
    <xf numFmtId="4" fontId="99" fillId="29" borderId="82" xfId="8" applyNumberFormat="1" applyFont="1" applyFill="1" applyBorder="1" applyAlignment="1">
      <alignment horizontal="left" vertical="center"/>
    </xf>
    <xf numFmtId="0" fontId="102" fillId="6" borderId="0" xfId="0" applyFont="1" applyFill="1" applyAlignment="1">
      <alignment vertical="center" wrapText="1"/>
    </xf>
    <xf numFmtId="0" fontId="99" fillId="20" borderId="87" xfId="0" applyFont="1" applyFill="1" applyBorder="1" applyAlignment="1">
      <alignment vertical="center" wrapText="1"/>
    </xf>
    <xf numFmtId="4" fontId="99" fillId="20" borderId="83" xfId="0" applyNumberFormat="1" applyFont="1" applyFill="1" applyBorder="1" applyAlignment="1">
      <alignment vertical="center" wrapText="1"/>
    </xf>
    <xf numFmtId="4" fontId="99" fillId="16" borderId="84" xfId="0" applyNumberFormat="1" applyFont="1" applyFill="1" applyBorder="1" applyAlignment="1" applyProtection="1">
      <alignment vertical="center"/>
      <protection locked="0"/>
    </xf>
    <xf numFmtId="4" fontId="99" fillId="20" borderId="84" xfId="0" applyNumberFormat="1" applyFont="1" applyFill="1" applyBorder="1" applyAlignment="1">
      <alignment vertical="center" wrapText="1"/>
    </xf>
    <xf numFmtId="4" fontId="99" fillId="30" borderId="84" xfId="0" applyNumberFormat="1" applyFont="1" applyFill="1" applyBorder="1" applyAlignment="1" applyProtection="1">
      <alignment vertical="center"/>
      <protection locked="0"/>
    </xf>
    <xf numFmtId="4" fontId="99" fillId="17" borderId="84" xfId="0" applyNumberFormat="1" applyFont="1" applyFill="1" applyBorder="1" applyAlignment="1" applyProtection="1">
      <alignment vertical="center"/>
      <protection locked="0"/>
    </xf>
    <xf numFmtId="4" fontId="99" fillId="3" borderId="87" xfId="0" applyNumberFormat="1" applyFont="1" applyFill="1" applyBorder="1" applyAlignment="1">
      <alignment vertical="center" wrapText="1"/>
    </xf>
    <xf numFmtId="0" fontId="99" fillId="20" borderId="83" xfId="0" applyFont="1" applyFill="1" applyBorder="1" applyAlignment="1">
      <alignment vertical="center" wrapText="1"/>
    </xf>
    <xf numFmtId="4" fontId="99" fillId="17" borderId="87" xfId="0" applyNumberFormat="1" applyFont="1" applyFill="1" applyBorder="1" applyAlignment="1" applyProtection="1">
      <alignment vertical="center"/>
      <protection locked="0"/>
    </xf>
    <xf numFmtId="0" fontId="99" fillId="0" borderId="0" xfId="0" applyFont="1" applyAlignment="1" applyProtection="1">
      <alignment vertical="center"/>
      <protection locked="0"/>
    </xf>
    <xf numFmtId="9" fontId="99" fillId="11" borderId="0" xfId="0" applyNumberFormat="1" applyFont="1" applyFill="1" applyAlignment="1" applyProtection="1">
      <alignment vertical="center"/>
      <protection locked="0"/>
    </xf>
    <xf numFmtId="0" fontId="99" fillId="6" borderId="0" xfId="0" applyFont="1" applyFill="1" applyAlignment="1" applyProtection="1">
      <alignment vertical="center"/>
      <protection locked="0"/>
    </xf>
    <xf numFmtId="4" fontId="99" fillId="16" borderId="0" xfId="0" applyNumberFormat="1" applyFont="1" applyFill="1" applyAlignment="1" applyProtection="1">
      <alignment vertical="center"/>
      <protection locked="0"/>
    </xf>
    <xf numFmtId="2" fontId="94" fillId="0" borderId="0" xfId="215" applyNumberFormat="1" applyFont="1" applyAlignment="1">
      <alignment horizontal="center" vertical="center"/>
      <protection locked="0"/>
    </xf>
    <xf numFmtId="2" fontId="94" fillId="0" borderId="0" xfId="215" applyNumberFormat="1" applyFont="1">
      <alignment vertical="center"/>
      <protection locked="0"/>
    </xf>
    <xf numFmtId="181" fontId="94" fillId="0" borderId="0" xfId="215" applyFont="1" applyAlignment="1">
      <alignment horizontal="right" vertical="center"/>
      <protection locked="0"/>
    </xf>
    <xf numFmtId="181" fontId="94" fillId="0" borderId="0" xfId="215" applyFont="1">
      <alignment vertical="center"/>
      <protection locked="0"/>
    </xf>
    <xf numFmtId="0" fontId="94" fillId="0" borderId="0" xfId="0" applyFont="1" applyAlignment="1" applyProtection="1">
      <alignment horizontal="center" vertical="center"/>
      <protection locked="0"/>
    </xf>
    <xf numFmtId="2" fontId="95" fillId="0" borderId="0" xfId="0" applyNumberFormat="1" applyFont="1" applyAlignment="1" applyProtection="1">
      <alignment horizontal="center" vertical="center"/>
      <protection locked="0"/>
    </xf>
    <xf numFmtId="2" fontId="95" fillId="0" borderId="0" xfId="0" applyNumberFormat="1" applyFont="1" applyAlignment="1" applyProtection="1">
      <alignment horizontal="right" vertical="center"/>
      <protection locked="0"/>
    </xf>
    <xf numFmtId="2" fontId="95" fillId="0" borderId="0" xfId="21" applyNumberFormat="1" applyFont="1" applyFill="1" applyBorder="1" applyAlignment="1">
      <alignment horizontal="right" vertical="center"/>
    </xf>
    <xf numFmtId="1" fontId="94" fillId="0" borderId="0" xfId="0" applyNumberFormat="1" applyFont="1" applyAlignment="1">
      <alignment vertical="center"/>
    </xf>
    <xf numFmtId="1" fontId="94" fillId="0" borderId="25" xfId="0" applyNumberFormat="1" applyFont="1" applyBorder="1" applyAlignment="1">
      <alignment vertical="center"/>
    </xf>
    <xf numFmtId="175" fontId="94" fillId="0" borderId="74" xfId="1" applyNumberFormat="1" applyFont="1" applyFill="1" applyBorder="1" applyAlignment="1" applyProtection="1">
      <alignment horizontal="center" vertical="center"/>
    </xf>
    <xf numFmtId="165" fontId="94" fillId="0" borderId="89" xfId="1" applyNumberFormat="1" applyFont="1" applyFill="1" applyBorder="1" applyAlignment="1" applyProtection="1">
      <alignment horizontal="center" vertical="center"/>
    </xf>
    <xf numFmtId="175" fontId="94" fillId="0" borderId="89" xfId="1" applyNumberFormat="1" applyFont="1" applyFill="1" applyBorder="1" applyAlignment="1" applyProtection="1">
      <alignment horizontal="center" vertical="center"/>
    </xf>
    <xf numFmtId="186" fontId="94" fillId="0" borderId="0" xfId="8" applyNumberFormat="1" applyFont="1" applyAlignment="1">
      <alignment horizontal="left" vertical="center"/>
    </xf>
    <xf numFmtId="1" fontId="94" fillId="0" borderId="29" xfId="0" applyNumberFormat="1" applyFont="1" applyBorder="1" applyAlignment="1">
      <alignment horizontal="left" vertical="center"/>
    </xf>
    <xf numFmtId="0" fontId="94" fillId="0" borderId="0" xfId="0" applyFont="1" applyAlignment="1" applyProtection="1">
      <alignment horizontal="left" vertical="center"/>
      <protection locked="0"/>
    </xf>
    <xf numFmtId="165" fontId="95" fillId="10" borderId="89" xfId="1" applyNumberFormat="1" applyFont="1" applyFill="1" applyBorder="1" applyAlignment="1" applyProtection="1">
      <alignment horizontal="center" vertical="center"/>
    </xf>
    <xf numFmtId="0" fontId="95" fillId="10" borderId="30" xfId="0" applyFont="1" applyFill="1" applyBorder="1" applyAlignment="1" applyProtection="1">
      <alignment vertical="center"/>
      <protection locked="0"/>
    </xf>
    <xf numFmtId="175" fontId="94" fillId="0" borderId="18" xfId="1" applyNumberFormat="1" applyFont="1" applyFill="1" applyBorder="1" applyAlignment="1" applyProtection="1">
      <alignment horizontal="center" vertical="center"/>
    </xf>
    <xf numFmtId="165" fontId="94" fillId="0" borderId="18" xfId="1" applyNumberFormat="1" applyFont="1" applyFill="1" applyBorder="1" applyAlignment="1" applyProtection="1">
      <alignment horizontal="center" vertical="center"/>
    </xf>
    <xf numFmtId="165" fontId="95" fillId="10" borderId="31" xfId="1" applyNumberFormat="1" applyFont="1" applyFill="1" applyBorder="1" applyAlignment="1" applyProtection="1">
      <alignment horizontal="center" vertical="center"/>
    </xf>
    <xf numFmtId="176" fontId="95" fillId="0" borderId="0" xfId="21" applyNumberFormat="1" applyFont="1" applyAlignment="1">
      <alignment horizontal="center" vertical="center"/>
    </xf>
    <xf numFmtId="0" fontId="94" fillId="0" borderId="0" xfId="8" applyFont="1" applyAlignment="1" applyProtection="1">
      <alignment vertical="center"/>
      <protection locked="0"/>
    </xf>
    <xf numFmtId="1" fontId="95" fillId="0" borderId="0" xfId="8" applyNumberFormat="1" applyFont="1" applyAlignment="1">
      <alignment horizontal="left" vertical="center"/>
    </xf>
    <xf numFmtId="1" fontId="103" fillId="0" borderId="0" xfId="0" applyNumberFormat="1" applyFont="1" applyAlignment="1">
      <alignment vertical="center"/>
    </xf>
    <xf numFmtId="174" fontId="94" fillId="0" borderId="25" xfId="1" applyNumberFormat="1" applyFont="1" applyFill="1" applyBorder="1" applyAlignment="1" applyProtection="1">
      <alignment horizontal="right" vertical="center"/>
    </xf>
    <xf numFmtId="1" fontId="95" fillId="0" borderId="25" xfId="1" applyNumberFormat="1" applyFont="1" applyFill="1" applyBorder="1" applyAlignment="1" applyProtection="1">
      <alignment horizontal="left" vertical="center"/>
    </xf>
    <xf numFmtId="0" fontId="95" fillId="0" borderId="23" xfId="0" applyFont="1" applyBorder="1" applyAlignment="1" applyProtection="1">
      <alignment vertical="center"/>
      <protection locked="0"/>
    </xf>
    <xf numFmtId="1" fontId="95" fillId="0" borderId="0" xfId="0" applyNumberFormat="1" applyFont="1" applyAlignment="1">
      <alignment vertical="center"/>
    </xf>
    <xf numFmtId="175" fontId="94" fillId="0" borderId="26" xfId="1" applyNumberFormat="1" applyFont="1" applyBorder="1" applyAlignment="1" applyProtection="1">
      <alignment horizontal="left" vertical="center"/>
    </xf>
    <xf numFmtId="175" fontId="94" fillId="0" borderId="0" xfId="1" applyNumberFormat="1" applyFont="1" applyBorder="1" applyAlignment="1" applyProtection="1">
      <alignment horizontal="left" vertical="center"/>
    </xf>
    <xf numFmtId="175" fontId="94" fillId="0" borderId="27" xfId="1" applyNumberFormat="1" applyFont="1" applyBorder="1" applyAlignment="1" applyProtection="1">
      <alignment horizontal="left" vertical="center"/>
    </xf>
    <xf numFmtId="165" fontId="95" fillId="10" borderId="16" xfId="1" applyNumberFormat="1" applyFont="1" applyFill="1" applyBorder="1" applyAlignment="1" applyProtection="1">
      <alignment horizontal="left" vertical="center"/>
    </xf>
    <xf numFmtId="0" fontId="95" fillId="0" borderId="0" xfId="0" applyFont="1" applyAlignment="1" applyProtection="1">
      <alignment vertical="center"/>
      <protection locked="0"/>
    </xf>
    <xf numFmtId="165" fontId="94" fillId="0" borderId="21" xfId="0" applyNumberFormat="1" applyFont="1" applyBorder="1" applyAlignment="1">
      <alignment vertical="center"/>
    </xf>
    <xf numFmtId="165" fontId="94" fillId="0" borderId="21" xfId="1" applyNumberFormat="1" applyFont="1" applyFill="1" applyBorder="1" applyAlignment="1" applyProtection="1">
      <alignment horizontal="right" vertical="center"/>
    </xf>
    <xf numFmtId="165" fontId="95" fillId="0" borderId="21" xfId="1" applyNumberFormat="1" applyFont="1" applyFill="1" applyBorder="1" applyAlignment="1" applyProtection="1">
      <alignment horizontal="left" vertical="center"/>
    </xf>
    <xf numFmtId="0" fontId="94" fillId="0" borderId="26" xfId="0" applyFont="1" applyBorder="1" applyAlignment="1" applyProtection="1">
      <alignment vertical="center"/>
      <protection locked="0"/>
    </xf>
    <xf numFmtId="175" fontId="94" fillId="0" borderId="0" xfId="1" applyNumberFormat="1" applyFont="1" applyBorder="1" applyAlignment="1" applyProtection="1">
      <alignment horizontal="right" vertical="center"/>
    </xf>
    <xf numFmtId="0" fontId="94" fillId="0" borderId="0" xfId="0" quotePrefix="1" applyFont="1" applyAlignment="1" applyProtection="1">
      <alignment vertical="center"/>
      <protection locked="0"/>
    </xf>
    <xf numFmtId="179" fontId="94" fillId="0" borderId="0" xfId="0" applyNumberFormat="1" applyFont="1" applyAlignment="1" applyProtection="1">
      <alignment vertical="center"/>
      <protection locked="0"/>
    </xf>
    <xf numFmtId="1" fontId="94" fillId="14" borderId="21" xfId="0" applyNumberFormat="1" applyFont="1" applyFill="1" applyBorder="1" applyAlignment="1">
      <alignment vertical="center"/>
    </xf>
    <xf numFmtId="1" fontId="94" fillId="14" borderId="19" xfId="0" applyNumberFormat="1" applyFont="1" applyFill="1" applyBorder="1" applyAlignment="1">
      <alignment vertical="center"/>
    </xf>
    <xf numFmtId="174" fontId="94" fillId="14" borderId="16" xfId="1" applyNumberFormat="1" applyFont="1" applyFill="1" applyBorder="1" applyAlignment="1" applyProtection="1">
      <alignment horizontal="right" vertical="center"/>
    </xf>
    <xf numFmtId="175" fontId="94" fillId="0" borderId="24" xfId="1" applyNumberFormat="1" applyFont="1" applyBorder="1" applyAlignment="1" applyProtection="1">
      <alignment horizontal="left" vertical="center"/>
    </xf>
    <xf numFmtId="165" fontId="94" fillId="10" borderId="19" xfId="1" applyNumberFormat="1" applyFont="1" applyFill="1" applyBorder="1" applyAlignment="1" applyProtection="1">
      <alignment horizontal="right" vertical="center"/>
    </xf>
    <xf numFmtId="175" fontId="94" fillId="0" borderId="26" xfId="1" applyNumberFormat="1" applyFont="1" applyFill="1" applyBorder="1" applyAlignment="1" applyProtection="1">
      <alignment horizontal="left" vertical="center"/>
    </xf>
    <xf numFmtId="175" fontId="94" fillId="0" borderId="0" xfId="1" applyNumberFormat="1" applyFont="1" applyFill="1" applyBorder="1" applyAlignment="1" applyProtection="1">
      <alignment horizontal="left" vertical="center"/>
    </xf>
    <xf numFmtId="175" fontId="94" fillId="0" borderId="27" xfId="1" applyNumberFormat="1" applyFont="1" applyFill="1" applyBorder="1" applyAlignment="1" applyProtection="1">
      <alignment horizontal="left" vertical="center"/>
    </xf>
    <xf numFmtId="165" fontId="94" fillId="0" borderId="16" xfId="1" applyNumberFormat="1" applyFont="1" applyFill="1" applyBorder="1" applyAlignment="1" applyProtection="1">
      <alignment horizontal="right" vertical="center"/>
    </xf>
    <xf numFmtId="165" fontId="95" fillId="0" borderId="16" xfId="1" applyNumberFormat="1" applyFont="1" applyFill="1" applyBorder="1" applyAlignment="1" applyProtection="1">
      <alignment horizontal="left" vertical="center"/>
    </xf>
    <xf numFmtId="165" fontId="95" fillId="0" borderId="0" xfId="8" applyNumberFormat="1" applyFont="1" applyAlignment="1">
      <alignment horizontal="left" vertical="center"/>
    </xf>
    <xf numFmtId="175" fontId="94" fillId="0" borderId="26" xfId="1" applyNumberFormat="1" applyFont="1" applyBorder="1" applyAlignment="1">
      <alignment horizontal="left" vertical="center"/>
    </xf>
    <xf numFmtId="175" fontId="94" fillId="0" borderId="0" xfId="1" applyNumberFormat="1" applyFont="1" applyBorder="1" applyAlignment="1">
      <alignment horizontal="left" vertical="center"/>
    </xf>
    <xf numFmtId="165" fontId="94" fillId="10" borderId="18" xfId="1" applyNumberFormat="1" applyFont="1" applyFill="1" applyBorder="1" applyAlignment="1" applyProtection="1">
      <alignment horizontal="right" vertical="center"/>
    </xf>
    <xf numFmtId="165" fontId="95" fillId="10" borderId="18" xfId="1" applyNumberFormat="1" applyFont="1" applyFill="1" applyBorder="1" applyAlignment="1" applyProtection="1">
      <alignment horizontal="left" vertical="center"/>
    </xf>
    <xf numFmtId="1" fontId="94" fillId="0" borderId="24" xfId="0" applyNumberFormat="1" applyFont="1" applyBorder="1" applyAlignment="1">
      <alignment vertical="center"/>
    </xf>
    <xf numFmtId="165" fontId="94" fillId="14" borderId="18" xfId="1" applyNumberFormat="1" applyFont="1" applyFill="1" applyBorder="1" applyAlignment="1" applyProtection="1">
      <alignment horizontal="right" vertical="center"/>
    </xf>
    <xf numFmtId="165" fontId="95" fillId="14" borderId="18" xfId="1" applyNumberFormat="1" applyFont="1" applyFill="1" applyBorder="1" applyAlignment="1" applyProtection="1">
      <alignment horizontal="left" vertical="center"/>
    </xf>
    <xf numFmtId="1" fontId="95" fillId="0" borderId="0" xfId="0" applyNumberFormat="1" applyFont="1" applyAlignment="1">
      <alignment horizontal="left" vertical="center"/>
    </xf>
    <xf numFmtId="174" fontId="95" fillId="0" borderId="0" xfId="0" applyNumberFormat="1" applyFont="1" applyAlignment="1">
      <alignment vertical="center"/>
    </xf>
    <xf numFmtId="1" fontId="95" fillId="0" borderId="0" xfId="1" applyNumberFormat="1" applyFont="1" applyFill="1" applyBorder="1" applyAlignment="1" applyProtection="1">
      <alignment horizontal="left" vertical="center"/>
    </xf>
    <xf numFmtId="180" fontId="95" fillId="0" borderId="0" xfId="0" applyNumberFormat="1" applyFont="1" applyAlignment="1">
      <alignment vertical="center"/>
    </xf>
    <xf numFmtId="1" fontId="95" fillId="0" borderId="21" xfId="0" applyNumberFormat="1" applyFont="1" applyBorder="1" applyAlignment="1">
      <alignment horizontal="right" vertical="center"/>
    </xf>
    <xf numFmtId="1" fontId="95" fillId="0" borderId="21" xfId="0" applyNumberFormat="1" applyFont="1" applyBorder="1" applyAlignment="1">
      <alignment horizontal="center" vertical="center"/>
    </xf>
    <xf numFmtId="178" fontId="95" fillId="0" borderId="21" xfId="0" applyNumberFormat="1" applyFont="1" applyBorder="1" applyAlignment="1">
      <alignment horizontal="center" vertical="center"/>
    </xf>
    <xf numFmtId="177" fontId="95" fillId="0" borderId="21" xfId="0" applyNumberFormat="1" applyFont="1" applyBorder="1" applyAlignment="1">
      <alignment horizontal="left" vertical="center"/>
    </xf>
    <xf numFmtId="177" fontId="95" fillId="0" borderId="21" xfId="0" applyNumberFormat="1" applyFont="1" applyBorder="1" applyAlignment="1">
      <alignment horizontal="right" vertical="center"/>
    </xf>
    <xf numFmtId="0" fontId="95" fillId="0" borderId="19" xfId="0" applyFont="1" applyBorder="1" applyAlignment="1" applyProtection="1">
      <alignment vertical="center"/>
      <protection locked="0"/>
    </xf>
    <xf numFmtId="174" fontId="94" fillId="0" borderId="16" xfId="1" applyNumberFormat="1" applyFont="1" applyFill="1" applyBorder="1" applyAlignment="1" applyProtection="1">
      <alignment horizontal="center" vertical="center"/>
    </xf>
    <xf numFmtId="1" fontId="95" fillId="0" borderId="0" xfId="0" applyNumberFormat="1" applyFont="1" applyAlignment="1">
      <alignment horizontal="center" vertical="center"/>
    </xf>
    <xf numFmtId="2" fontId="95" fillId="0" borderId="0" xfId="0" applyNumberFormat="1" applyFont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95" fillId="0" borderId="0" xfId="0" applyNumberFormat="1" applyFont="1" applyAlignment="1">
      <alignment vertical="center"/>
    </xf>
    <xf numFmtId="2" fontId="94" fillId="0" borderId="0" xfId="0" applyNumberFormat="1" applyFont="1" applyAlignment="1" applyProtection="1">
      <alignment vertical="center"/>
      <protection locked="0"/>
    </xf>
    <xf numFmtId="0" fontId="101" fillId="20" borderId="88" xfId="0" applyFont="1" applyFill="1" applyBorder="1" applyAlignment="1">
      <alignment horizontal="left" vertical="center"/>
    </xf>
    <xf numFmtId="174" fontId="94" fillId="0" borderId="17" xfId="1" applyNumberFormat="1" applyFont="1" applyFill="1" applyBorder="1" applyAlignment="1" applyProtection="1">
      <alignment horizontal="center" vertical="center"/>
    </xf>
    <xf numFmtId="2" fontId="104" fillId="6" borderId="0" xfId="23" applyNumberFormat="1" applyFont="1" applyFill="1" applyBorder="1" applyAlignment="1" applyProtection="1">
      <alignment vertical="center"/>
      <protection locked="0"/>
    </xf>
    <xf numFmtId="0" fontId="94" fillId="6" borderId="0" xfId="0" applyFont="1" applyFill="1" applyAlignment="1" applyProtection="1">
      <alignment vertical="center"/>
      <protection locked="0"/>
    </xf>
    <xf numFmtId="0" fontId="94" fillId="6" borderId="0" xfId="0" applyFont="1" applyFill="1"/>
    <xf numFmtId="2" fontId="95" fillId="0" borderId="0" xfId="1" applyNumberFormat="1" applyFont="1" applyFill="1" applyBorder="1" applyAlignment="1" applyProtection="1">
      <alignment horizontal="right" vertical="center"/>
    </xf>
    <xf numFmtId="2" fontId="105" fillId="0" borderId="0" xfId="23" applyNumberFormat="1" applyFont="1" applyFill="1" applyBorder="1" applyAlignment="1">
      <alignment horizontal="right" vertical="center"/>
    </xf>
    <xf numFmtId="49" fontId="94" fillId="0" borderId="0" xfId="8" applyNumberFormat="1" applyFont="1" applyAlignment="1">
      <alignment horizontal="center" vertical="center"/>
    </xf>
    <xf numFmtId="0" fontId="94" fillId="0" borderId="0" xfId="8" applyFont="1" applyAlignment="1">
      <alignment horizontal="center" vertical="center"/>
    </xf>
    <xf numFmtId="185" fontId="36" fillId="6" borderId="0" xfId="4703" applyNumberFormat="1" applyFont="1" applyFill="1" applyBorder="1" applyAlignment="1" applyProtection="1">
      <alignment horizontal="left" vertical="center"/>
      <protection locked="0"/>
    </xf>
    <xf numFmtId="1" fontId="38" fillId="0" borderId="58" xfId="1" applyNumberFormat="1" applyFont="1" applyFill="1" applyBorder="1" applyAlignment="1" applyProtection="1">
      <alignment vertical="center"/>
      <protection locked="0"/>
    </xf>
    <xf numFmtId="1" fontId="38" fillId="0" borderId="58" xfId="1" applyNumberFormat="1" applyFont="1" applyFill="1" applyBorder="1" applyAlignment="1" applyProtection="1">
      <alignment horizontal="left" vertical="center"/>
      <protection locked="0"/>
    </xf>
    <xf numFmtId="185" fontId="38" fillId="6" borderId="58" xfId="4703" applyNumberFormat="1" applyFont="1" applyFill="1" applyBorder="1" applyAlignment="1" applyProtection="1">
      <alignment horizontal="left" vertical="center"/>
      <protection locked="0"/>
    </xf>
    <xf numFmtId="14" fontId="38" fillId="0" borderId="58" xfId="1" applyNumberFormat="1" applyFont="1" applyFill="1" applyBorder="1" applyAlignment="1" applyProtection="1">
      <alignment horizontal="left" vertical="center"/>
      <protection locked="0"/>
    </xf>
    <xf numFmtId="0" fontId="44" fillId="32" borderId="90" xfId="0" applyFont="1" applyFill="1" applyBorder="1" applyAlignment="1">
      <alignment horizontal="left" vertical="center"/>
    </xf>
    <xf numFmtId="0" fontId="44" fillId="32" borderId="91" xfId="0" applyFont="1" applyFill="1" applyBorder="1" applyAlignment="1">
      <alignment horizontal="left" vertical="center"/>
    </xf>
    <xf numFmtId="165" fontId="43" fillId="32" borderId="91" xfId="4" applyFont="1" applyFill="1" applyBorder="1" applyAlignment="1" applyProtection="1">
      <alignment vertical="center"/>
    </xf>
    <xf numFmtId="165" fontId="43" fillId="32" borderId="91" xfId="4" applyFont="1" applyFill="1" applyBorder="1" applyAlignment="1" applyProtection="1">
      <alignment vertical="center"/>
      <protection locked="0"/>
    </xf>
    <xf numFmtId="0" fontId="56" fillId="32" borderId="92" xfId="0" applyFont="1" applyFill="1" applyBorder="1" applyAlignment="1">
      <alignment horizontal="center" vertical="center"/>
    </xf>
    <xf numFmtId="168" fontId="38" fillId="5" borderId="62" xfId="5" applyNumberFormat="1" applyFont="1" applyFill="1" applyBorder="1" applyAlignment="1" applyProtection="1">
      <alignment vertical="center"/>
      <protection locked="0"/>
    </xf>
    <xf numFmtId="165" fontId="38" fillId="0" borderId="61" xfId="4703" applyFont="1" applyFill="1" applyBorder="1" applyAlignment="1" applyProtection="1">
      <alignment horizontal="left" vertical="center"/>
    </xf>
    <xf numFmtId="165" fontId="83" fillId="32" borderId="91" xfId="4" applyFont="1" applyFill="1" applyBorder="1" applyAlignment="1" applyProtection="1">
      <alignment vertical="center"/>
    </xf>
    <xf numFmtId="165" fontId="63" fillId="32" borderId="91" xfId="4" applyFont="1" applyFill="1" applyBorder="1" applyAlignment="1" applyProtection="1">
      <alignment vertical="center"/>
    </xf>
    <xf numFmtId="165" fontId="71" fillId="32" borderId="91" xfId="4" applyFont="1" applyFill="1" applyBorder="1" applyAlignment="1" applyProtection="1">
      <alignment horizontal="right" vertical="center"/>
    </xf>
    <xf numFmtId="0" fontId="65" fillId="34" borderId="90" xfId="0" applyFont="1" applyFill="1" applyBorder="1" applyAlignment="1">
      <alignment horizontal="left" vertical="center"/>
    </xf>
    <xf numFmtId="165" fontId="44" fillId="34" borderId="91" xfId="4" applyFont="1" applyFill="1" applyBorder="1" applyAlignment="1" applyProtection="1">
      <alignment vertical="center"/>
    </xf>
    <xf numFmtId="165" fontId="38" fillId="34" borderId="91" xfId="4" applyFont="1" applyFill="1" applyBorder="1" applyAlignment="1" applyProtection="1">
      <alignment vertical="center"/>
    </xf>
    <xf numFmtId="3" fontId="38" fillId="34" borderId="91" xfId="4" applyNumberFormat="1" applyFont="1" applyFill="1" applyBorder="1" applyAlignment="1" applyProtection="1">
      <alignment horizontal="right" vertical="center"/>
      <protection locked="0"/>
    </xf>
    <xf numFmtId="164" fontId="38" fillId="34" borderId="91" xfId="1" applyFont="1" applyFill="1" applyBorder="1" applyAlignment="1" applyProtection="1">
      <alignment horizontal="center" vertical="center"/>
      <protection locked="0"/>
    </xf>
    <xf numFmtId="182" fontId="38" fillId="34" borderId="91" xfId="1" applyNumberFormat="1" applyFont="1" applyFill="1" applyBorder="1" applyAlignment="1" applyProtection="1">
      <alignment horizontal="left" vertical="center"/>
      <protection locked="0"/>
    </xf>
    <xf numFmtId="164" fontId="44" fillId="34" borderId="91" xfId="1" applyFont="1" applyFill="1" applyBorder="1" applyAlignment="1" applyProtection="1">
      <alignment horizontal="right" vertical="center"/>
      <protection locked="0"/>
    </xf>
    <xf numFmtId="0" fontId="38" fillId="34" borderId="92" xfId="0" applyFont="1" applyFill="1" applyBorder="1" applyAlignment="1">
      <alignment vertical="center"/>
    </xf>
    <xf numFmtId="0" fontId="65" fillId="32" borderId="93" xfId="0" applyFont="1" applyFill="1" applyBorder="1" applyAlignment="1">
      <alignment horizontal="left" vertical="center"/>
    </xf>
    <xf numFmtId="3" fontId="38" fillId="32" borderId="94" xfId="4" applyNumberFormat="1" applyFont="1" applyFill="1" applyBorder="1" applyAlignment="1" applyProtection="1">
      <alignment horizontal="right" vertical="center"/>
      <protection locked="0"/>
    </xf>
    <xf numFmtId="0" fontId="38" fillId="32" borderId="95" xfId="0" applyFont="1" applyFill="1" applyBorder="1" applyAlignment="1">
      <alignment vertical="center"/>
    </xf>
    <xf numFmtId="44" fontId="44" fillId="32" borderId="97" xfId="2" applyNumberFormat="1" applyFont="1" applyFill="1" applyBorder="1" applyAlignment="1" applyProtection="1">
      <alignment horizontal="right" vertical="center"/>
      <protection locked="0"/>
    </xf>
    <xf numFmtId="0" fontId="56" fillId="5" borderId="62" xfId="0" applyFont="1" applyFill="1" applyBorder="1" applyAlignment="1">
      <alignment horizontal="center" vertical="center"/>
    </xf>
    <xf numFmtId="188" fontId="38" fillId="0" borderId="91" xfId="1" applyNumberFormat="1" applyFont="1" applyFill="1" applyBorder="1" applyAlignment="1" applyProtection="1">
      <alignment vertical="center"/>
      <protection locked="0"/>
    </xf>
    <xf numFmtId="188" fontId="38" fillId="0" borderId="91" xfId="1" applyNumberFormat="1" applyFont="1" applyFill="1" applyBorder="1" applyAlignment="1" applyProtection="1">
      <alignment vertical="center"/>
    </xf>
    <xf numFmtId="44" fontId="64" fillId="32" borderId="62" xfId="2" applyNumberFormat="1" applyFont="1" applyFill="1" applyBorder="1" applyAlignment="1" applyProtection="1">
      <alignment horizontal="center" vertical="center"/>
      <protection locked="0"/>
    </xf>
    <xf numFmtId="0" fontId="65" fillId="32" borderId="96" xfId="0" applyFont="1" applyFill="1" applyBorder="1" applyAlignment="1">
      <alignment horizontal="left" vertical="center"/>
    </xf>
    <xf numFmtId="165" fontId="44" fillId="32" borderId="97" xfId="4" applyFont="1" applyFill="1" applyBorder="1" applyAlignment="1" applyProtection="1">
      <alignment vertical="center"/>
    </xf>
    <xf numFmtId="165" fontId="38" fillId="32" borderId="97" xfId="4" applyFont="1" applyFill="1" applyBorder="1" applyAlignment="1" applyProtection="1">
      <alignment vertical="center"/>
    </xf>
    <xf numFmtId="3" fontId="38" fillId="32" borderId="97" xfId="4" applyNumberFormat="1" applyFont="1" applyFill="1" applyBorder="1" applyAlignment="1" applyProtection="1">
      <alignment horizontal="right" vertical="center"/>
      <protection locked="0"/>
    </xf>
    <xf numFmtId="164" fontId="38" fillId="32" borderId="97" xfId="1" applyFont="1" applyFill="1" applyBorder="1" applyAlignment="1" applyProtection="1">
      <alignment horizontal="center" vertical="center"/>
      <protection locked="0"/>
    </xf>
    <xf numFmtId="0" fontId="38" fillId="32" borderId="98" xfId="0" applyFont="1" applyFill="1" applyBorder="1" applyAlignment="1">
      <alignment vertical="center"/>
    </xf>
    <xf numFmtId="0" fontId="44" fillId="32" borderId="65" xfId="0" applyFont="1" applyFill="1" applyBorder="1" applyAlignment="1">
      <alignment horizontal="left" vertical="center"/>
    </xf>
    <xf numFmtId="0" fontId="56" fillId="32" borderId="66" xfId="0" applyFont="1" applyFill="1" applyBorder="1" applyAlignment="1">
      <alignment horizontal="center" vertical="center"/>
    </xf>
    <xf numFmtId="165" fontId="38" fillId="0" borderId="99" xfId="4703" applyFont="1" applyFill="1" applyBorder="1" applyAlignment="1" applyProtection="1">
      <alignment horizontal="left" vertical="center"/>
    </xf>
    <xf numFmtId="168" fontId="38" fillId="5" borderId="62" xfId="5" applyNumberFormat="1" applyFont="1" applyFill="1" applyBorder="1" applyAlignment="1" applyProtection="1">
      <alignment vertical="center"/>
    </xf>
    <xf numFmtId="0" fontId="44" fillId="32" borderId="63" xfId="0" applyFont="1" applyFill="1" applyBorder="1" applyAlignment="1">
      <alignment horizontal="left" vertical="center"/>
    </xf>
    <xf numFmtId="165" fontId="38" fillId="6" borderId="61" xfId="4703" applyFont="1" applyFill="1" applyBorder="1" applyAlignment="1" applyProtection="1">
      <alignment horizontal="left" vertical="center"/>
    </xf>
    <xf numFmtId="0" fontId="44" fillId="34" borderId="63" xfId="0" applyFont="1" applyFill="1" applyBorder="1" applyAlignment="1">
      <alignment horizontal="left" vertical="center"/>
    </xf>
    <xf numFmtId="165" fontId="38" fillId="2" borderId="61" xfId="4" applyFont="1" applyFill="1" applyBorder="1" applyAlignment="1" applyProtection="1">
      <alignment horizontal="left"/>
    </xf>
    <xf numFmtId="44" fontId="64" fillId="32" borderId="64" xfId="2" applyNumberFormat="1" applyFont="1" applyFill="1" applyBorder="1" applyAlignment="1" applyProtection="1">
      <alignment horizontal="center" vertical="center"/>
      <protection locked="0"/>
    </xf>
    <xf numFmtId="0" fontId="56" fillId="5" borderId="61" xfId="0" applyFont="1" applyFill="1" applyBorder="1" applyAlignment="1">
      <alignment horizontal="left" vertical="center"/>
    </xf>
    <xf numFmtId="168" fontId="55" fillId="5" borderId="62" xfId="5" applyNumberFormat="1" applyFont="1" applyFill="1" applyBorder="1" applyAlignment="1" applyProtection="1">
      <alignment vertical="center"/>
      <protection locked="0"/>
    </xf>
    <xf numFmtId="0" fontId="81" fillId="5" borderId="61" xfId="5" applyNumberFormat="1" applyFont="1" applyFill="1" applyBorder="1" applyAlignment="1" applyProtection="1">
      <alignment horizontal="center" vertical="center"/>
    </xf>
    <xf numFmtId="0" fontId="81" fillId="5" borderId="62" xfId="5" applyNumberFormat="1" applyFont="1" applyFill="1" applyBorder="1" applyAlignment="1" applyProtection="1">
      <alignment horizontal="center" vertical="center"/>
    </xf>
    <xf numFmtId="0" fontId="65" fillId="34" borderId="96" xfId="0" applyFont="1" applyFill="1" applyBorder="1" applyAlignment="1">
      <alignment horizontal="left" vertical="center"/>
    </xf>
    <xf numFmtId="165" fontId="44" fillId="34" borderId="97" xfId="4" applyFont="1" applyFill="1" applyBorder="1" applyAlignment="1" applyProtection="1">
      <alignment vertical="center"/>
    </xf>
    <xf numFmtId="165" fontId="38" fillId="34" borderId="97" xfId="4" applyFont="1" applyFill="1" applyBorder="1" applyAlignment="1" applyProtection="1">
      <alignment vertical="center"/>
    </xf>
    <xf numFmtId="3" fontId="38" fillId="34" borderId="97" xfId="4" applyNumberFormat="1" applyFont="1" applyFill="1" applyBorder="1" applyAlignment="1" applyProtection="1">
      <alignment horizontal="right" vertical="center"/>
      <protection locked="0"/>
    </xf>
    <xf numFmtId="164" fontId="38" fillId="34" borderId="97" xfId="1" applyFont="1" applyFill="1" applyBorder="1" applyAlignment="1" applyProtection="1">
      <alignment horizontal="center" vertical="center"/>
      <protection locked="0"/>
    </xf>
    <xf numFmtId="164" fontId="44" fillId="34" borderId="97" xfId="1" applyFont="1" applyFill="1" applyBorder="1" applyAlignment="1" applyProtection="1">
      <alignment horizontal="right" vertical="center"/>
      <protection locked="0"/>
    </xf>
    <xf numFmtId="164" fontId="44" fillId="34" borderId="97" xfId="1" applyFont="1" applyFill="1" applyBorder="1" applyAlignment="1" applyProtection="1">
      <alignment horizontal="left" vertical="center"/>
      <protection locked="0"/>
    </xf>
    <xf numFmtId="44" fontId="44" fillId="34" borderId="97" xfId="2" applyNumberFormat="1" applyFont="1" applyFill="1" applyBorder="1" applyAlignment="1" applyProtection="1">
      <alignment horizontal="right" vertical="center"/>
      <protection locked="0"/>
    </xf>
    <xf numFmtId="0" fontId="38" fillId="34" borderId="98" xfId="0" applyFont="1" applyFill="1" applyBorder="1" applyAlignment="1">
      <alignment vertical="center"/>
    </xf>
    <xf numFmtId="0" fontId="44" fillId="32" borderId="91" xfId="0" applyFont="1" applyFill="1" applyBorder="1" applyAlignment="1" applyProtection="1">
      <alignment horizontal="left" vertical="center"/>
      <protection locked="0"/>
    </xf>
    <xf numFmtId="44" fontId="64" fillId="32" borderId="92" xfId="2" applyNumberFormat="1" applyFont="1" applyFill="1" applyBorder="1" applyAlignment="1" applyProtection="1">
      <alignment horizontal="center" vertical="center"/>
      <protection locked="0"/>
    </xf>
    <xf numFmtId="0" fontId="44" fillId="5" borderId="61" xfId="0" applyFont="1" applyFill="1" applyBorder="1" applyAlignment="1">
      <alignment horizontal="left" vertical="center"/>
    </xf>
    <xf numFmtId="165" fontId="38" fillId="32" borderId="94" xfId="4" applyFont="1" applyFill="1" applyBorder="1" applyAlignment="1" applyProtection="1">
      <alignment vertical="center"/>
    </xf>
    <xf numFmtId="164" fontId="38" fillId="32" borderId="94" xfId="1" applyFont="1" applyFill="1" applyBorder="1" applyAlignment="1" applyProtection="1">
      <alignment horizontal="center" vertical="center"/>
      <protection locked="0"/>
    </xf>
    <xf numFmtId="182" fontId="38" fillId="32" borderId="94" xfId="1" applyNumberFormat="1" applyFont="1" applyFill="1" applyBorder="1" applyAlignment="1" applyProtection="1">
      <alignment horizontal="left" vertical="center"/>
      <protection locked="0"/>
    </xf>
    <xf numFmtId="168" fontId="38" fillId="32" borderId="94" xfId="2" applyNumberFormat="1" applyFont="1" applyFill="1" applyBorder="1" applyAlignment="1" applyProtection="1">
      <alignment horizontal="right" vertical="center"/>
      <protection locked="0"/>
    </xf>
    <xf numFmtId="0" fontId="44" fillId="32" borderId="90" xfId="0" applyFont="1" applyFill="1" applyBorder="1" applyAlignment="1">
      <alignment horizontal="center" vertical="center"/>
    </xf>
    <xf numFmtId="165" fontId="44" fillId="32" borderId="91" xfId="4" applyFont="1" applyFill="1" applyBorder="1" applyAlignment="1" applyProtection="1">
      <alignment vertical="center"/>
    </xf>
    <xf numFmtId="165" fontId="46" fillId="32" borderId="91" xfId="4" applyFont="1" applyFill="1" applyBorder="1" applyAlignment="1" applyProtection="1">
      <alignment vertical="center"/>
    </xf>
    <xf numFmtId="165" fontId="38" fillId="32" borderId="91" xfId="4" applyFont="1" applyFill="1" applyBorder="1" applyAlignment="1" applyProtection="1">
      <alignment vertical="center"/>
    </xf>
    <xf numFmtId="3" fontId="38" fillId="32" borderId="91" xfId="4" applyNumberFormat="1" applyFont="1" applyFill="1" applyBorder="1" applyAlignment="1" applyProtection="1">
      <alignment horizontal="right" vertical="center"/>
      <protection locked="0"/>
    </xf>
    <xf numFmtId="164" fontId="38" fillId="32" borderId="91" xfId="1" applyFont="1" applyFill="1" applyBorder="1" applyAlignment="1" applyProtection="1">
      <alignment horizontal="center" vertical="center"/>
      <protection locked="0"/>
    </xf>
    <xf numFmtId="182" fontId="38" fillId="32" borderId="91" xfId="1" applyNumberFormat="1" applyFont="1" applyFill="1" applyBorder="1" applyAlignment="1" applyProtection="1">
      <alignment vertical="center"/>
      <protection locked="0"/>
    </xf>
    <xf numFmtId="168" fontId="38" fillId="32" borderId="91" xfId="2" applyNumberFormat="1" applyFont="1" applyFill="1" applyBorder="1" applyAlignment="1" applyProtection="1">
      <alignment horizontal="right" vertical="center"/>
      <protection locked="0"/>
    </xf>
    <xf numFmtId="168" fontId="38" fillId="32" borderId="91" xfId="2" applyNumberFormat="1" applyFont="1" applyFill="1" applyBorder="1" applyAlignment="1" applyProtection="1">
      <alignment horizontal="center" vertical="center"/>
      <protection locked="0"/>
    </xf>
    <xf numFmtId="169" fontId="38" fillId="32" borderId="100" xfId="1" applyNumberFormat="1" applyFont="1" applyFill="1" applyBorder="1" applyAlignment="1" applyProtection="1">
      <alignment vertical="center"/>
      <protection locked="0"/>
    </xf>
    <xf numFmtId="166" fontId="38" fillId="32" borderId="100" xfId="5" applyFont="1" applyFill="1" applyBorder="1" applyAlignment="1" applyProtection="1">
      <alignment vertical="center"/>
    </xf>
    <xf numFmtId="182" fontId="38" fillId="32" borderId="100" xfId="1" applyNumberFormat="1" applyFont="1" applyFill="1" applyBorder="1" applyAlignment="1" applyProtection="1">
      <alignment vertical="center"/>
      <protection locked="0"/>
    </xf>
    <xf numFmtId="168" fontId="38" fillId="32" borderId="100" xfId="5" applyNumberFormat="1" applyFont="1" applyFill="1" applyBorder="1" applyAlignment="1" applyProtection="1">
      <alignment vertical="center"/>
      <protection locked="0"/>
    </xf>
    <xf numFmtId="168" fontId="38" fillId="32" borderId="28" xfId="5" applyNumberFormat="1" applyFont="1" applyFill="1" applyBorder="1" applyAlignment="1" applyProtection="1">
      <alignment vertical="center"/>
      <protection locked="0"/>
    </xf>
    <xf numFmtId="0" fontId="42" fillId="23" borderId="0" xfId="0" applyFont="1" applyFill="1" applyAlignment="1">
      <alignment vertical="center" wrapText="1"/>
    </xf>
    <xf numFmtId="165" fontId="54" fillId="0" borderId="59" xfId="4703" quotePrefix="1" applyFont="1" applyFill="1" applyBorder="1" applyAlignment="1" applyProtection="1">
      <alignment horizontal="left" vertical="center"/>
    </xf>
    <xf numFmtId="171" fontId="44" fillId="23" borderId="0" xfId="5" applyNumberFormat="1" applyFont="1" applyFill="1" applyBorder="1" applyAlignment="1" applyProtection="1">
      <alignment horizontal="left" vertical="center"/>
    </xf>
    <xf numFmtId="42" fontId="51" fillId="2" borderId="58" xfId="4703" applyNumberFormat="1" applyFont="1" applyFill="1" applyBorder="1" applyAlignment="1" applyProtection="1">
      <alignment horizontal="right" vertical="center"/>
    </xf>
    <xf numFmtId="0" fontId="38" fillId="12" borderId="86" xfId="0" applyFont="1" applyFill="1" applyBorder="1" applyAlignment="1">
      <alignment vertical="center"/>
    </xf>
    <xf numFmtId="0" fontId="38" fillId="20" borderId="86" xfId="0" applyFont="1" applyFill="1" applyBorder="1" applyAlignment="1">
      <alignment vertical="center"/>
    </xf>
    <xf numFmtId="0" fontId="61" fillId="12" borderId="86" xfId="0" applyFont="1" applyFill="1" applyBorder="1" applyAlignment="1">
      <alignment horizontal="left" vertical="center"/>
    </xf>
    <xf numFmtId="0" fontId="61" fillId="12" borderId="86" xfId="0" applyFont="1" applyFill="1" applyBorder="1" applyAlignment="1">
      <alignment vertical="center"/>
    </xf>
    <xf numFmtId="0" fontId="61" fillId="12" borderId="86" xfId="0" applyFont="1" applyFill="1" applyBorder="1" applyAlignment="1">
      <alignment horizontal="right" vertical="center"/>
    </xf>
    <xf numFmtId="0" fontId="44" fillId="7" borderId="86" xfId="0" applyFont="1" applyFill="1" applyBorder="1" applyAlignment="1">
      <alignment horizontal="left" vertical="center"/>
    </xf>
    <xf numFmtId="0" fontId="44" fillId="7" borderId="86" xfId="0" applyFont="1" applyFill="1" applyBorder="1" applyAlignment="1">
      <alignment vertical="center"/>
    </xf>
    <xf numFmtId="43" fontId="44" fillId="7" borderId="86" xfId="0" applyNumberFormat="1" applyFont="1" applyFill="1" applyBorder="1" applyAlignment="1">
      <alignment vertical="center"/>
    </xf>
    <xf numFmtId="43" fontId="67" fillId="0" borderId="104" xfId="10" applyNumberFormat="1" applyFont="1" applyBorder="1" applyAlignment="1">
      <alignment vertical="center"/>
    </xf>
    <xf numFmtId="43" fontId="67" fillId="0" borderId="86" xfId="0" applyNumberFormat="1" applyFont="1" applyBorder="1" applyAlignment="1">
      <alignment vertical="center"/>
    </xf>
    <xf numFmtId="43" fontId="67" fillId="0" borderId="104" xfId="0" applyNumberFormat="1" applyFont="1" applyBorder="1" applyAlignment="1">
      <alignment vertical="center"/>
    </xf>
    <xf numFmtId="0" fontId="67" fillId="0" borderId="86" xfId="0" applyFont="1" applyBorder="1" applyAlignment="1">
      <alignment vertical="center"/>
    </xf>
    <xf numFmtId="0" fontId="38" fillId="0" borderId="86" xfId="0" applyFont="1" applyBorder="1" applyAlignment="1">
      <alignment vertical="center"/>
    </xf>
    <xf numFmtId="164" fontId="44" fillId="7" borderId="86" xfId="1" applyFont="1" applyFill="1" applyBorder="1" applyAlignment="1">
      <alignment horizontal="right" vertical="center"/>
    </xf>
    <xf numFmtId="0" fontId="38" fillId="0" borderId="86" xfId="0" applyFont="1" applyBorder="1" applyAlignment="1">
      <alignment horizontal="left" vertical="center"/>
    </xf>
    <xf numFmtId="164" fontId="38" fillId="0" borderId="86" xfId="1" applyFont="1" applyBorder="1" applyAlignment="1">
      <alignment horizontal="right" vertical="center"/>
    </xf>
    <xf numFmtId="43" fontId="38" fillId="0" borderId="86" xfId="0" applyNumberFormat="1" applyFont="1" applyBorder="1" applyAlignment="1">
      <alignment vertical="center"/>
    </xf>
    <xf numFmtId="0" fontId="67" fillId="0" borderId="86" xfId="0" applyFont="1" applyBorder="1" applyAlignment="1">
      <alignment horizontal="left" vertical="center"/>
    </xf>
    <xf numFmtId="0" fontId="38" fillId="15" borderId="86" xfId="0" applyFont="1" applyFill="1" applyBorder="1" applyAlignment="1">
      <alignment horizontal="left" vertical="center"/>
    </xf>
    <xf numFmtId="0" fontId="38" fillId="15" borderId="86" xfId="0" applyFont="1" applyFill="1" applyBorder="1" applyAlignment="1">
      <alignment vertical="center"/>
    </xf>
    <xf numFmtId="43" fontId="38" fillId="15" borderId="86" xfId="0" applyNumberFormat="1" applyFont="1" applyFill="1" applyBorder="1" applyAlignment="1">
      <alignment vertical="center"/>
    </xf>
    <xf numFmtId="0" fontId="38" fillId="15" borderId="86" xfId="0" applyFont="1" applyFill="1" applyBorder="1" applyAlignment="1">
      <alignment horizontal="right" vertical="center"/>
    </xf>
    <xf numFmtId="14" fontId="38" fillId="0" borderId="86" xfId="0" applyNumberFormat="1" applyFont="1" applyBorder="1" applyAlignment="1">
      <alignment vertical="center"/>
    </xf>
    <xf numFmtId="0" fontId="63" fillId="0" borderId="86" xfId="0" applyFont="1" applyBorder="1" applyAlignment="1">
      <alignment horizontal="left" vertical="center"/>
    </xf>
    <xf numFmtId="0" fontId="42" fillId="0" borderId="86" xfId="0" applyFont="1" applyBorder="1" applyAlignment="1">
      <alignment vertical="center"/>
    </xf>
    <xf numFmtId="43" fontId="42" fillId="0" borderId="86" xfId="0" applyNumberFormat="1" applyFont="1" applyBorder="1" applyAlignment="1">
      <alignment vertical="center"/>
    </xf>
    <xf numFmtId="164" fontId="67" fillId="0" borderId="86" xfId="1" applyFont="1" applyBorder="1" applyAlignment="1">
      <alignment horizontal="right" vertical="center"/>
    </xf>
    <xf numFmtId="2" fontId="67" fillId="0" borderId="104" xfId="10" applyNumberFormat="1" applyFont="1" applyBorder="1" applyAlignment="1">
      <alignment vertical="center"/>
    </xf>
    <xf numFmtId="0" fontId="67" fillId="0" borderId="104" xfId="10" applyFont="1" applyBorder="1" applyAlignment="1">
      <alignment vertical="center"/>
    </xf>
    <xf numFmtId="2" fontId="67" fillId="0" borderId="104" xfId="0" applyNumberFormat="1" applyFont="1" applyBorder="1" applyAlignment="1">
      <alignment vertical="center"/>
    </xf>
    <xf numFmtId="49" fontId="67" fillId="0" borderId="104" xfId="0" applyNumberFormat="1" applyFont="1" applyBorder="1" applyAlignment="1">
      <alignment vertical="center"/>
    </xf>
    <xf numFmtId="4" fontId="67" fillId="0" borderId="104" xfId="0" applyNumberFormat="1" applyFont="1" applyBorder="1" applyAlignment="1">
      <alignment vertical="center"/>
    </xf>
    <xf numFmtId="165" fontId="67" fillId="0" borderId="86" xfId="4703" applyFont="1" applyFill="1" applyBorder="1" applyAlignment="1" applyProtection="1">
      <alignment horizontal="left" vertical="center"/>
    </xf>
    <xf numFmtId="2" fontId="38" fillId="0" borderId="104" xfId="0" applyNumberFormat="1" applyFont="1" applyBorder="1" applyAlignment="1">
      <alignment vertical="center"/>
    </xf>
    <xf numFmtId="49" fontId="38" fillId="0" borderId="104" xfId="0" applyNumberFormat="1" applyFont="1" applyBorder="1" applyAlignment="1">
      <alignment vertical="center"/>
    </xf>
    <xf numFmtId="43" fontId="38" fillId="0" borderId="104" xfId="0" applyNumberFormat="1" applyFont="1" applyBorder="1" applyAlignment="1">
      <alignment vertical="center"/>
    </xf>
    <xf numFmtId="49" fontId="38" fillId="0" borderId="86" xfId="0" applyNumberFormat="1" applyFont="1" applyBorder="1" applyAlignment="1">
      <alignment vertical="center"/>
    </xf>
    <xf numFmtId="165" fontId="38" fillId="0" borderId="86" xfId="4703" applyFont="1" applyFill="1" applyBorder="1" applyAlignment="1" applyProtection="1">
      <alignment horizontal="left" vertical="center"/>
    </xf>
    <xf numFmtId="164" fontId="63" fillId="0" borderId="86" xfId="1" applyFont="1" applyBorder="1" applyAlignment="1">
      <alignment horizontal="right" vertical="center"/>
    </xf>
    <xf numFmtId="0" fontId="63" fillId="0" borderId="86" xfId="0" applyFont="1" applyBorder="1" applyAlignment="1">
      <alignment vertical="center"/>
    </xf>
    <xf numFmtId="43" fontId="63" fillId="0" borderId="86" xfId="0" applyNumberFormat="1" applyFont="1" applyBorder="1" applyAlignment="1">
      <alignment vertical="center"/>
    </xf>
    <xf numFmtId="164" fontId="38" fillId="0" borderId="86" xfId="1" applyFont="1" applyFill="1" applyBorder="1" applyAlignment="1">
      <alignment horizontal="right" vertical="center"/>
    </xf>
    <xf numFmtId="2" fontId="42" fillId="0" borderId="86" xfId="0" applyNumberFormat="1" applyFont="1" applyBorder="1" applyAlignment="1">
      <alignment vertical="center"/>
    </xf>
    <xf numFmtId="0" fontId="38" fillId="0" borderId="86" xfId="0" quotePrefix="1" applyFont="1" applyBorder="1" applyAlignment="1">
      <alignment vertical="center"/>
    </xf>
    <xf numFmtId="165" fontId="107" fillId="2" borderId="59" xfId="4703" applyFont="1" applyFill="1" applyBorder="1" applyAlignment="1" applyProtection="1">
      <alignment horizontal="right" vertical="center"/>
    </xf>
    <xf numFmtId="165" fontId="44" fillId="0" borderId="58" xfId="4703" applyFont="1" applyFill="1" applyBorder="1" applyAlignment="1" applyProtection="1">
      <alignment horizontal="left" vertical="center"/>
    </xf>
    <xf numFmtId="16" fontId="56" fillId="32" borderId="62" xfId="0" applyNumberFormat="1" applyFont="1" applyFill="1" applyBorder="1" applyAlignment="1">
      <alignment horizontal="center" vertical="center"/>
    </xf>
    <xf numFmtId="165" fontId="106" fillId="2" borderId="58" xfId="4703" applyFont="1" applyFill="1" applyBorder="1" applyAlignment="1" applyProtection="1">
      <alignment horizontal="center" vertical="center"/>
    </xf>
    <xf numFmtId="0" fontId="44" fillId="0" borderId="86" xfId="0" applyFont="1" applyBorder="1" applyAlignment="1">
      <alignment vertical="center"/>
    </xf>
    <xf numFmtId="0" fontId="44" fillId="0" borderId="86" xfId="0" applyFont="1" applyBorder="1" applyAlignment="1">
      <alignment horizontal="left" vertical="center"/>
    </xf>
    <xf numFmtId="164" fontId="44" fillId="0" borderId="86" xfId="1" applyFont="1" applyFill="1" applyBorder="1" applyAlignment="1">
      <alignment horizontal="right" vertical="center"/>
    </xf>
    <xf numFmtId="43" fontId="44" fillId="0" borderId="86" xfId="0" applyNumberFormat="1" applyFont="1" applyBorder="1" applyAlignment="1">
      <alignment vertical="center"/>
    </xf>
    <xf numFmtId="165" fontId="40" fillId="23" borderId="59" xfId="4703" applyFont="1" applyFill="1" applyBorder="1" applyAlignment="1" applyProtection="1">
      <alignment horizontal="left" vertical="center"/>
    </xf>
    <xf numFmtId="0" fontId="44" fillId="20" borderId="0" xfId="0" applyFont="1" applyFill="1" applyAlignment="1">
      <alignment horizontal="center" vertical="center"/>
    </xf>
    <xf numFmtId="0" fontId="44" fillId="20" borderId="0" xfId="0" applyFont="1" applyFill="1" applyAlignment="1">
      <alignment horizontal="left" vertical="center"/>
    </xf>
    <xf numFmtId="0" fontId="81" fillId="35" borderId="0" xfId="0" applyFont="1" applyFill="1" applyAlignment="1" applyProtection="1">
      <alignment horizontal="left" vertical="center"/>
      <protection locked="0"/>
    </xf>
    <xf numFmtId="0" fontId="108" fillId="20" borderId="0" xfId="0" applyFont="1" applyFill="1" applyAlignment="1" applyProtection="1">
      <alignment horizontal="center" vertical="center"/>
      <protection locked="0"/>
    </xf>
    <xf numFmtId="0" fontId="38" fillId="20" borderId="0" xfId="0" applyFont="1" applyFill="1" applyAlignment="1" applyProtection="1">
      <alignment horizontal="center" vertical="center"/>
      <protection locked="0"/>
    </xf>
    <xf numFmtId="0" fontId="81" fillId="20" borderId="0" xfId="0" applyFont="1" applyFill="1" applyAlignment="1">
      <alignment horizontal="left" vertical="center"/>
    </xf>
    <xf numFmtId="44" fontId="71" fillId="20" borderId="0" xfId="0" applyNumberFormat="1" applyFont="1" applyFill="1" applyAlignment="1">
      <alignment vertical="center"/>
    </xf>
    <xf numFmtId="44" fontId="71" fillId="23" borderId="0" xfId="0" applyNumberFormat="1" applyFont="1" applyFill="1" applyAlignment="1">
      <alignment vertical="center"/>
    </xf>
    <xf numFmtId="44" fontId="109" fillId="23" borderId="0" xfId="0" applyNumberFormat="1" applyFont="1" applyFill="1" applyAlignment="1">
      <alignment vertical="center"/>
    </xf>
    <xf numFmtId="44" fontId="110" fillId="23" borderId="0" xfId="0" applyNumberFormat="1" applyFont="1" applyFill="1" applyAlignment="1">
      <alignment vertical="center"/>
    </xf>
    <xf numFmtId="44" fontId="71" fillId="20" borderId="0" xfId="0" applyNumberFormat="1" applyFont="1" applyFill="1" applyAlignment="1">
      <alignment vertical="center" wrapText="1"/>
    </xf>
    <xf numFmtId="44" fontId="71" fillId="20" borderId="0" xfId="0" applyNumberFormat="1" applyFont="1" applyFill="1"/>
    <xf numFmtId="44" fontId="71" fillId="23" borderId="0" xfId="5" applyNumberFormat="1" applyFont="1" applyFill="1" applyBorder="1" applyAlignment="1" applyProtection="1">
      <alignment vertical="center"/>
    </xf>
    <xf numFmtId="44" fontId="111" fillId="23" borderId="0" xfId="0" applyNumberFormat="1" applyFont="1" applyFill="1" applyAlignment="1">
      <alignment vertical="center"/>
    </xf>
    <xf numFmtId="44" fontId="45" fillId="23" borderId="0" xfId="0" applyNumberFormat="1" applyFont="1" applyFill="1" applyAlignment="1">
      <alignment vertical="center"/>
    </xf>
    <xf numFmtId="0" fontId="44" fillId="23" borderId="0" xfId="0" applyFont="1" applyFill="1" applyAlignment="1">
      <alignment vertical="center"/>
    </xf>
    <xf numFmtId="9" fontId="38" fillId="5" borderId="0" xfId="3" applyFont="1" applyFill="1" applyBorder="1" applyAlignment="1" applyProtection="1">
      <alignment vertical="center"/>
    </xf>
    <xf numFmtId="165" fontId="44" fillId="23" borderId="59" xfId="4703" applyFont="1" applyFill="1" applyBorder="1" applyAlignment="1" applyProtection="1">
      <alignment horizontal="left" vertical="center"/>
    </xf>
    <xf numFmtId="0" fontId="112" fillId="0" borderId="0" xfId="0" applyFont="1" applyAlignment="1">
      <alignment horizontal="left" vertical="center" indent="5"/>
    </xf>
    <xf numFmtId="0" fontId="113" fillId="0" borderId="0" xfId="0" applyFont="1" applyAlignment="1">
      <alignment horizontal="left" vertical="center" indent="1"/>
    </xf>
    <xf numFmtId="0" fontId="113" fillId="0" borderId="0" xfId="0" applyFont="1"/>
    <xf numFmtId="0" fontId="38" fillId="20" borderId="86" xfId="0" applyFont="1" applyFill="1" applyBorder="1" applyAlignment="1">
      <alignment horizontal="center" vertical="center"/>
    </xf>
    <xf numFmtId="0" fontId="69" fillId="20" borderId="101" xfId="0" applyFont="1" applyFill="1" applyBorder="1" applyAlignment="1">
      <alignment horizontal="right" vertical="center"/>
    </xf>
    <xf numFmtId="0" fontId="69" fillId="20" borderId="102" xfId="0" applyFont="1" applyFill="1" applyBorder="1" applyAlignment="1">
      <alignment horizontal="left" vertical="center"/>
    </xf>
    <xf numFmtId="43" fontId="69" fillId="20" borderId="102" xfId="0" applyNumberFormat="1" applyFont="1" applyFill="1" applyBorder="1" applyAlignment="1">
      <alignment horizontal="right" vertical="center"/>
    </xf>
    <xf numFmtId="0" fontId="48" fillId="20" borderId="86" xfId="0" applyFont="1" applyFill="1" applyBorder="1" applyAlignment="1">
      <alignment horizontal="left" vertical="center"/>
    </xf>
    <xf numFmtId="0" fontId="48" fillId="20" borderId="86" xfId="0" applyFont="1" applyFill="1" applyBorder="1" applyAlignment="1">
      <alignment vertical="center"/>
    </xf>
    <xf numFmtId="0" fontId="48" fillId="20" borderId="86" xfId="0" applyFont="1" applyFill="1" applyBorder="1" applyAlignment="1">
      <alignment horizontal="right" vertical="center"/>
    </xf>
    <xf numFmtId="0" fontId="42" fillId="20" borderId="86" xfId="0" applyFont="1" applyFill="1" applyBorder="1" applyAlignment="1">
      <alignment vertical="center"/>
    </xf>
    <xf numFmtId="43" fontId="42" fillId="20" borderId="86" xfId="0" applyNumberFormat="1" applyFont="1" applyFill="1" applyBorder="1" applyAlignment="1">
      <alignment vertical="center"/>
    </xf>
    <xf numFmtId="1" fontId="42" fillId="20" borderId="86" xfId="0" applyNumberFormat="1" applyFont="1" applyFill="1" applyBorder="1" applyAlignment="1">
      <alignment vertical="center"/>
    </xf>
    <xf numFmtId="0" fontId="38" fillId="19" borderId="105" xfId="0" applyFont="1" applyFill="1" applyBorder="1" applyAlignment="1">
      <alignment vertical="center"/>
    </xf>
    <xf numFmtId="0" fontId="38" fillId="19" borderId="106" xfId="0" applyFont="1" applyFill="1" applyBorder="1" applyAlignment="1">
      <alignment vertical="center"/>
    </xf>
    <xf numFmtId="0" fontId="38" fillId="0" borderId="107" xfId="0" applyFont="1" applyBorder="1" applyAlignment="1">
      <alignment vertical="center"/>
    </xf>
    <xf numFmtId="9" fontId="38" fillId="0" borderId="108" xfId="3" applyFont="1" applyBorder="1" applyAlignment="1">
      <alignment horizontal="center" vertical="center"/>
    </xf>
    <xf numFmtId="0" fontId="38" fillId="0" borderId="109" xfId="0" applyFont="1" applyBorder="1" applyAlignment="1">
      <alignment vertical="center"/>
    </xf>
    <xf numFmtId="9" fontId="38" fillId="0" borderId="110" xfId="3" applyFont="1" applyBorder="1" applyAlignment="1">
      <alignment horizontal="center" vertical="center"/>
    </xf>
    <xf numFmtId="9" fontId="38" fillId="0" borderId="0" xfId="3" applyFont="1" applyBorder="1" applyAlignment="1">
      <alignment horizontal="center" vertical="center"/>
    </xf>
    <xf numFmtId="165" fontId="43" fillId="32" borderId="28" xfId="4" applyFont="1" applyFill="1" applyBorder="1" applyAlignment="1" applyProtection="1">
      <alignment horizontal="center" vertical="center" wrapText="1"/>
    </xf>
    <xf numFmtId="16" fontId="38" fillId="0" borderId="86" xfId="0" applyNumberFormat="1" applyFont="1" applyBorder="1" applyAlignment="1">
      <alignment horizontal="left" vertical="center"/>
    </xf>
    <xf numFmtId="0" fontId="115" fillId="24" borderId="4" xfId="0" applyFont="1" applyFill="1" applyBorder="1" applyAlignment="1">
      <alignment vertical="center"/>
    </xf>
    <xf numFmtId="0" fontId="34" fillId="20" borderId="0" xfId="0" applyFont="1" applyFill="1" applyAlignment="1">
      <alignment horizontal="left" vertical="center"/>
    </xf>
    <xf numFmtId="0" fontId="67" fillId="20" borderId="0" xfId="0" applyFont="1" applyFill="1" applyAlignment="1">
      <alignment vertical="center"/>
    </xf>
    <xf numFmtId="0" fontId="43" fillId="20" borderId="0" xfId="0" applyFont="1" applyFill="1" applyAlignment="1">
      <alignment vertical="center"/>
    </xf>
    <xf numFmtId="0" fontId="55" fillId="20" borderId="0" xfId="0" applyFont="1" applyFill="1" applyAlignment="1">
      <alignment vertical="center"/>
    </xf>
    <xf numFmtId="0" fontId="44" fillId="36" borderId="91" xfId="0" applyFont="1" applyFill="1" applyBorder="1" applyAlignment="1">
      <alignment horizontal="left" vertical="center"/>
    </xf>
    <xf numFmtId="0" fontId="38" fillId="15" borderId="79" xfId="0" applyFont="1" applyFill="1" applyBorder="1" applyAlignment="1">
      <alignment horizontal="left" vertical="center"/>
    </xf>
    <xf numFmtId="0" fontId="38" fillId="15" borderId="79" xfId="0" applyFont="1" applyFill="1" applyBorder="1" applyAlignment="1">
      <alignment vertical="center"/>
    </xf>
    <xf numFmtId="0" fontId="38" fillId="15" borderId="79" xfId="0" applyFont="1" applyFill="1" applyBorder="1" applyAlignment="1">
      <alignment horizontal="right" vertical="center"/>
    </xf>
    <xf numFmtId="43" fontId="38" fillId="15" borderId="79" xfId="0" applyNumberFormat="1" applyFont="1" applyFill="1" applyBorder="1" applyAlignment="1">
      <alignment vertical="center"/>
    </xf>
    <xf numFmtId="0" fontId="38" fillId="15" borderId="84" xfId="0" applyFont="1" applyFill="1" applyBorder="1" applyAlignment="1">
      <alignment horizontal="left" vertical="center"/>
    </xf>
    <xf numFmtId="0" fontId="38" fillId="15" borderId="84" xfId="0" applyFont="1" applyFill="1" applyBorder="1" applyAlignment="1">
      <alignment vertical="center"/>
    </xf>
    <xf numFmtId="0" fontId="38" fillId="15" borderId="84" xfId="0" applyFont="1" applyFill="1" applyBorder="1" applyAlignment="1">
      <alignment horizontal="right" vertical="center"/>
    </xf>
    <xf numFmtId="43" fontId="38" fillId="15" borderId="84" xfId="0" applyNumberFormat="1" applyFont="1" applyFill="1" applyBorder="1" applyAlignment="1">
      <alignment vertical="center"/>
    </xf>
    <xf numFmtId="0" fontId="48" fillId="25" borderId="91" xfId="0" applyFont="1" applyFill="1" applyBorder="1" applyAlignment="1">
      <alignment horizontal="left" vertical="center"/>
    </xf>
    <xf numFmtId="0" fontId="48" fillId="25" borderId="91" xfId="0" applyFont="1" applyFill="1" applyBorder="1" applyAlignment="1">
      <alignment horizontal="right" vertical="center"/>
    </xf>
    <xf numFmtId="0" fontId="42" fillId="25" borderId="91" xfId="0" applyFont="1" applyFill="1" applyBorder="1" applyAlignment="1">
      <alignment vertical="center"/>
    </xf>
    <xf numFmtId="43" fontId="42" fillId="25" borderId="91" xfId="0" applyNumberFormat="1" applyFont="1" applyFill="1" applyBorder="1" applyAlignment="1">
      <alignment vertical="center"/>
    </xf>
    <xf numFmtId="1" fontId="42" fillId="25" borderId="91" xfId="0" applyNumberFormat="1" applyFont="1" applyFill="1" applyBorder="1" applyAlignment="1">
      <alignment vertical="center"/>
    </xf>
    <xf numFmtId="0" fontId="38" fillId="0" borderId="79" xfId="0" applyFont="1" applyBorder="1" applyAlignment="1">
      <alignment vertical="center"/>
    </xf>
    <xf numFmtId="0" fontId="38" fillId="0" borderId="84" xfId="0" applyFont="1" applyBorder="1" applyAlignment="1">
      <alignment vertical="center"/>
    </xf>
    <xf numFmtId="0" fontId="44" fillId="7" borderId="84" xfId="0" applyFont="1" applyFill="1" applyBorder="1" applyAlignment="1">
      <alignment horizontal="left" vertical="center"/>
    </xf>
    <xf numFmtId="0" fontId="44" fillId="7" borderId="84" xfId="0" applyFont="1" applyFill="1" applyBorder="1" applyAlignment="1">
      <alignment vertical="center"/>
    </xf>
    <xf numFmtId="164" fontId="44" fillId="7" borderId="84" xfId="1" applyFont="1" applyFill="1" applyBorder="1" applyAlignment="1">
      <alignment horizontal="right" vertical="center"/>
    </xf>
    <xf numFmtId="43" fontId="44" fillId="7" borderId="84" xfId="0" applyNumberFormat="1" applyFont="1" applyFill="1" applyBorder="1" applyAlignment="1">
      <alignment vertical="center"/>
    </xf>
    <xf numFmtId="0" fontId="38" fillId="0" borderId="91" xfId="0" applyFont="1" applyBorder="1" applyAlignment="1">
      <alignment vertical="center"/>
    </xf>
    <xf numFmtId="165" fontId="63" fillId="0" borderId="86" xfId="4703" applyFont="1" applyFill="1" applyBorder="1" applyAlignment="1" applyProtection="1">
      <alignment horizontal="left" vertical="center"/>
    </xf>
    <xf numFmtId="0" fontId="38" fillId="6" borderId="86" xfId="0" applyFont="1" applyFill="1" applyBorder="1" applyAlignment="1">
      <alignment horizontal="left" vertical="center"/>
    </xf>
    <xf numFmtId="0" fontId="118" fillId="23" borderId="0" xfId="0" applyFont="1" applyFill="1" applyAlignment="1">
      <alignment vertical="center"/>
    </xf>
    <xf numFmtId="0" fontId="119" fillId="23" borderId="0" xfId="0" applyFont="1" applyFill="1" applyAlignment="1">
      <alignment vertical="center"/>
    </xf>
    <xf numFmtId="44" fontId="119" fillId="23" borderId="0" xfId="0" applyNumberFormat="1" applyFont="1" applyFill="1" applyAlignment="1">
      <alignment vertical="center"/>
    </xf>
    <xf numFmtId="168" fontId="119" fillId="23" borderId="0" xfId="5" applyNumberFormat="1" applyFont="1" applyFill="1" applyBorder="1" applyAlignment="1" applyProtection="1">
      <alignment vertical="center"/>
    </xf>
    <xf numFmtId="168" fontId="44" fillId="34" borderId="14" xfId="0" applyNumberFormat="1" applyFont="1" applyFill="1" applyBorder="1" applyAlignment="1">
      <alignment horizontal="center" vertical="center"/>
    </xf>
    <xf numFmtId="0" fontId="38" fillId="0" borderId="59" xfId="0" applyFont="1" applyBorder="1" applyAlignment="1">
      <alignment horizontal="left" vertical="center" indent="2"/>
    </xf>
    <xf numFmtId="0" fontId="38" fillId="0" borderId="60" xfId="0" applyFont="1" applyBorder="1" applyAlignment="1">
      <alignment horizontal="left" vertical="center" indent="2"/>
    </xf>
    <xf numFmtId="0" fontId="44" fillId="34" borderId="12" xfId="0" applyFont="1" applyFill="1" applyBorder="1" applyAlignment="1">
      <alignment horizontal="left" vertical="center"/>
    </xf>
    <xf numFmtId="0" fontId="44" fillId="0" borderId="111" xfId="0" applyFont="1" applyBorder="1" applyAlignment="1">
      <alignment horizontal="left" vertical="center" indent="2"/>
    </xf>
    <xf numFmtId="0" fontId="120" fillId="23" borderId="0" xfId="5" applyNumberFormat="1" applyFont="1" applyFill="1" applyBorder="1" applyAlignment="1" applyProtection="1">
      <alignment horizontal="left" vertical="center"/>
    </xf>
    <xf numFmtId="0" fontId="54" fillId="0" borderId="59" xfId="0" applyFont="1" applyBorder="1" applyAlignment="1">
      <alignment horizontal="left" vertical="center" indent="2"/>
    </xf>
    <xf numFmtId="0" fontId="69" fillId="20" borderId="86" xfId="0" applyFont="1" applyFill="1" applyBorder="1" applyAlignment="1">
      <alignment horizontal="left" vertical="center"/>
    </xf>
    <xf numFmtId="0" fontId="67" fillId="0" borderId="113" xfId="0" applyFont="1" applyBorder="1" applyAlignment="1">
      <alignment horizontal="left" vertical="center"/>
    </xf>
    <xf numFmtId="0" fontId="38" fillId="0" borderId="113" xfId="0" applyFont="1" applyBorder="1" applyAlignment="1">
      <alignment horizontal="left" vertical="center"/>
    </xf>
    <xf numFmtId="0" fontId="67" fillId="0" borderId="113" xfId="10" applyFont="1" applyBorder="1" applyAlignment="1">
      <alignment horizontal="left" vertical="center"/>
    </xf>
    <xf numFmtId="0" fontId="69" fillId="20" borderId="101" xfId="0" applyFont="1" applyFill="1" applyBorder="1" applyAlignment="1">
      <alignment vertical="center"/>
    </xf>
    <xf numFmtId="0" fontId="67" fillId="0" borderId="114" xfId="0" applyFont="1" applyBorder="1" applyAlignment="1">
      <alignment vertical="center" wrapText="1"/>
    </xf>
    <xf numFmtId="4" fontId="67" fillId="0" borderId="114" xfId="0" applyNumberFormat="1" applyFont="1" applyBorder="1" applyAlignment="1">
      <alignment vertical="center" wrapText="1"/>
    </xf>
    <xf numFmtId="0" fontId="38" fillId="0" borderId="114" xfId="0" applyFont="1" applyBorder="1" applyAlignment="1">
      <alignment vertical="center" wrapText="1"/>
    </xf>
    <xf numFmtId="0" fontId="67" fillId="0" borderId="114" xfId="10" applyFont="1" applyBorder="1" applyAlignment="1">
      <alignment vertical="center" wrapText="1"/>
    </xf>
    <xf numFmtId="0" fontId="38" fillId="20" borderId="112" xfId="0" applyFont="1" applyFill="1" applyBorder="1" applyAlignment="1">
      <alignment vertical="center"/>
    </xf>
    <xf numFmtId="0" fontId="38" fillId="20" borderId="115" xfId="0" applyFont="1" applyFill="1" applyBorder="1" applyAlignment="1">
      <alignment vertical="center"/>
    </xf>
    <xf numFmtId="0" fontId="38" fillId="25" borderId="116" xfId="0" applyFont="1" applyFill="1" applyBorder="1" applyAlignment="1">
      <alignment vertical="center"/>
    </xf>
    <xf numFmtId="0" fontId="38" fillId="20" borderId="117" xfId="0" applyFont="1" applyFill="1" applyBorder="1" applyAlignment="1">
      <alignment vertical="center"/>
    </xf>
    <xf numFmtId="0" fontId="94" fillId="20" borderId="112" xfId="0" applyFont="1" applyFill="1" applyBorder="1" applyAlignment="1">
      <alignment vertical="center"/>
    </xf>
    <xf numFmtId="0" fontId="67" fillId="20" borderId="112" xfId="0" applyFont="1" applyFill="1" applyBorder="1" applyAlignment="1">
      <alignment vertical="center"/>
    </xf>
    <xf numFmtId="0" fontId="38" fillId="0" borderId="112" xfId="0" applyFont="1" applyBorder="1" applyAlignment="1">
      <alignment vertical="center"/>
    </xf>
    <xf numFmtId="0" fontId="67" fillId="20" borderId="112" xfId="10" applyFont="1" applyFill="1" applyBorder="1" applyAlignment="1">
      <alignment vertical="center"/>
    </xf>
    <xf numFmtId="0" fontId="67" fillId="0" borderId="114" xfId="10" applyFont="1" applyBorder="1" applyAlignment="1">
      <alignment horizontal="left" vertical="center" wrapText="1" indent="1"/>
    </xf>
    <xf numFmtId="0" fontId="38" fillId="12" borderId="112" xfId="0" applyFont="1" applyFill="1" applyBorder="1" applyAlignment="1">
      <alignment vertical="center"/>
    </xf>
    <xf numFmtId="0" fontId="67" fillId="12" borderId="112" xfId="0" applyFont="1" applyFill="1" applyBorder="1" applyAlignment="1">
      <alignment vertical="center"/>
    </xf>
    <xf numFmtId="0" fontId="63" fillId="12" borderId="112" xfId="0" applyFont="1" applyFill="1" applyBorder="1" applyAlignment="1">
      <alignment vertical="center"/>
    </xf>
    <xf numFmtId="43" fontId="38" fillId="12" borderId="112" xfId="0" applyNumberFormat="1" applyFont="1" applyFill="1" applyBorder="1" applyAlignment="1">
      <alignment vertical="center"/>
    </xf>
    <xf numFmtId="0" fontId="121" fillId="0" borderId="0" xfId="0" applyFont="1"/>
    <xf numFmtId="0" fontId="122" fillId="20" borderId="0" xfId="0" applyFont="1" applyFill="1" applyAlignment="1">
      <alignment vertical="center"/>
    </xf>
    <xf numFmtId="0" fontId="123" fillId="20" borderId="0" xfId="0" applyFont="1" applyFill="1" applyAlignment="1">
      <alignment vertical="center"/>
    </xf>
    <xf numFmtId="165" fontId="51" fillId="2" borderId="58" xfId="4703" applyFont="1" applyFill="1" applyBorder="1" applyAlignment="1" applyProtection="1">
      <alignment horizontal="left" vertical="center"/>
    </xf>
    <xf numFmtId="49" fontId="38" fillId="5" borderId="0" xfId="5" applyNumberFormat="1" applyFont="1" applyFill="1" applyBorder="1" applyAlignment="1" applyProtection="1">
      <alignment horizontal="center" vertical="center"/>
    </xf>
    <xf numFmtId="0" fontId="124" fillId="20" borderId="0" xfId="0" applyFont="1" applyFill="1" applyAlignment="1">
      <alignment vertical="center"/>
    </xf>
    <xf numFmtId="165" fontId="63" fillId="2" borderId="58" xfId="4703" applyFont="1" applyFill="1" applyBorder="1" applyAlignment="1" applyProtection="1">
      <alignment horizontal="left" vertical="center"/>
    </xf>
    <xf numFmtId="165" fontId="63" fillId="2" borderId="59" xfId="4703" applyFont="1" applyFill="1" applyBorder="1" applyAlignment="1" applyProtection="1">
      <alignment horizontal="left" vertical="center"/>
    </xf>
    <xf numFmtId="166" fontId="63" fillId="2" borderId="58" xfId="5" applyFont="1" applyFill="1" applyBorder="1" applyAlignment="1" applyProtection="1">
      <alignment vertical="center"/>
    </xf>
    <xf numFmtId="166" fontId="63" fillId="2" borderId="59" xfId="5" applyFont="1" applyFill="1" applyBorder="1" applyAlignment="1" applyProtection="1">
      <alignment vertical="center"/>
    </xf>
    <xf numFmtId="165" fontId="63" fillId="0" borderId="59" xfId="4703" applyFont="1" applyFill="1" applyBorder="1" applyAlignment="1" applyProtection="1">
      <alignment horizontal="left" vertical="center"/>
    </xf>
    <xf numFmtId="0" fontId="126" fillId="20" borderId="0" xfId="0" applyFont="1" applyFill="1" applyAlignment="1">
      <alignment vertical="center"/>
    </xf>
    <xf numFmtId="0" fontId="62" fillId="20" borderId="0" xfId="0" applyFont="1" applyFill="1" applyAlignment="1">
      <alignment vertical="center"/>
    </xf>
    <xf numFmtId="0" fontId="38" fillId="0" borderId="112" xfId="0" applyFont="1" applyBorder="1" applyAlignment="1">
      <alignment horizontal="left" vertical="center"/>
    </xf>
    <xf numFmtId="164" fontId="38" fillId="0" borderId="112" xfId="1" applyFont="1" applyBorder="1" applyAlignment="1">
      <alignment horizontal="right" vertical="center"/>
    </xf>
    <xf numFmtId="43" fontId="38" fillId="0" borderId="112" xfId="0" applyNumberFormat="1" applyFont="1" applyBorder="1" applyAlignment="1">
      <alignment vertical="center"/>
    </xf>
    <xf numFmtId="44" fontId="38" fillId="0" borderId="112" xfId="0" applyNumberFormat="1" applyFont="1" applyBorder="1" applyAlignment="1">
      <alignment vertical="center"/>
    </xf>
    <xf numFmtId="165" fontId="63" fillId="0" borderId="0" xfId="4703" applyFont="1" applyFill="1" applyBorder="1" applyAlignment="1" applyProtection="1">
      <alignment horizontal="left" vertical="center"/>
    </xf>
    <xf numFmtId="165" fontId="42" fillId="0" borderId="86" xfId="4703" applyFont="1" applyFill="1" applyBorder="1" applyAlignment="1" applyProtection="1">
      <alignment horizontal="left" vertical="center"/>
    </xf>
    <xf numFmtId="4" fontId="38" fillId="0" borderId="104" xfId="0" applyNumberFormat="1" applyFont="1" applyBorder="1" applyAlignment="1">
      <alignment vertical="center"/>
    </xf>
    <xf numFmtId="43" fontId="38" fillId="0" borderId="104" xfId="10" applyNumberFormat="1" applyFont="1" applyBorder="1" applyAlignment="1">
      <alignment vertical="center"/>
    </xf>
    <xf numFmtId="0" fontId="38" fillId="0" borderId="104" xfId="0" applyFont="1" applyBorder="1" applyAlignment="1">
      <alignment vertical="center"/>
    </xf>
    <xf numFmtId="4" fontId="38" fillId="0" borderId="114" xfId="0" applyNumberFormat="1" applyFont="1" applyBorder="1" applyAlignment="1">
      <alignment vertical="center" wrapText="1"/>
    </xf>
    <xf numFmtId="0" fontId="42" fillId="0" borderId="114" xfId="0" applyFont="1" applyBorder="1" applyAlignment="1">
      <alignment vertical="center" wrapText="1"/>
    </xf>
    <xf numFmtId="2" fontId="42" fillId="0" borderId="104" xfId="0" applyNumberFormat="1" applyFont="1" applyBorder="1" applyAlignment="1">
      <alignment vertical="center"/>
    </xf>
    <xf numFmtId="4" fontId="42" fillId="0" borderId="104" xfId="0" applyNumberFormat="1" applyFont="1" applyBorder="1" applyAlignment="1">
      <alignment vertical="center"/>
    </xf>
    <xf numFmtId="43" fontId="42" fillId="0" borderId="104" xfId="0" applyNumberFormat="1" applyFont="1" applyBorder="1" applyAlignment="1">
      <alignment vertical="center"/>
    </xf>
    <xf numFmtId="49" fontId="42" fillId="0" borderId="104" xfId="0" applyNumberFormat="1" applyFont="1" applyBorder="1" applyAlignment="1">
      <alignment vertical="center"/>
    </xf>
    <xf numFmtId="165" fontId="45" fillId="2" borderId="58" xfId="4703" applyFont="1" applyFill="1" applyBorder="1" applyAlignment="1" applyProtection="1">
      <alignment horizontal="left" vertical="center"/>
    </xf>
    <xf numFmtId="0" fontId="45" fillId="32" borderId="28" xfId="0" applyFont="1" applyFill="1" applyBorder="1" applyAlignment="1">
      <alignment horizontal="left" vertical="center"/>
    </xf>
    <xf numFmtId="182" fontId="63" fillId="5" borderId="0" xfId="1" applyNumberFormat="1" applyFont="1" applyFill="1" applyBorder="1" applyAlignment="1" applyProtection="1">
      <alignment vertical="center"/>
      <protection locked="0"/>
    </xf>
    <xf numFmtId="0" fontId="71" fillId="0" borderId="86" xfId="0" applyFont="1" applyBorder="1" applyAlignment="1">
      <alignment vertical="center"/>
    </xf>
    <xf numFmtId="164" fontId="71" fillId="0" borderId="86" xfId="1" applyFont="1" applyBorder="1" applyAlignment="1">
      <alignment horizontal="right" vertical="center"/>
    </xf>
    <xf numFmtId="43" fontId="71" fillId="0" borderId="86" xfId="0" applyNumberFormat="1" applyFont="1" applyBorder="1" applyAlignment="1">
      <alignment vertical="center"/>
    </xf>
    <xf numFmtId="0" fontId="71" fillId="12" borderId="112" xfId="0" applyFont="1" applyFill="1" applyBorder="1" applyAlignment="1">
      <alignment vertical="center"/>
    </xf>
    <xf numFmtId="0" fontId="40" fillId="32" borderId="28" xfId="0" applyFont="1" applyFill="1" applyBorder="1" applyAlignment="1">
      <alignment horizontal="left" vertical="center"/>
    </xf>
    <xf numFmtId="165" fontId="63" fillId="2" borderId="0" xfId="4703" applyFont="1" applyFill="1" applyBorder="1" applyAlignment="1" applyProtection="1">
      <alignment horizontal="left" vertical="center"/>
    </xf>
    <xf numFmtId="0" fontId="38" fillId="0" borderId="114" xfId="10" applyFont="1" applyBorder="1" applyAlignment="1">
      <alignment vertical="center" wrapText="1"/>
    </xf>
    <xf numFmtId="2" fontId="38" fillId="0" borderId="104" xfId="10" applyNumberFormat="1" applyFont="1" applyBorder="1" applyAlignment="1">
      <alignment vertical="center"/>
    </xf>
    <xf numFmtId="0" fontId="38" fillId="0" borderId="104" xfId="10" applyFont="1" applyBorder="1" applyAlignment="1">
      <alignment vertical="center"/>
    </xf>
    <xf numFmtId="165" fontId="127" fillId="23" borderId="58" xfId="4703" applyFont="1" applyFill="1" applyBorder="1" applyAlignment="1" applyProtection="1">
      <alignment horizontal="left" vertical="center"/>
    </xf>
    <xf numFmtId="165" fontId="63" fillId="0" borderId="58" xfId="4703" applyFont="1" applyFill="1" applyBorder="1" applyAlignment="1" applyProtection="1">
      <alignment horizontal="left" vertical="center"/>
    </xf>
    <xf numFmtId="166" fontId="71" fillId="2" borderId="58" xfId="5" applyFont="1" applyFill="1" applyBorder="1" applyAlignment="1" applyProtection="1">
      <alignment vertical="center"/>
    </xf>
    <xf numFmtId="0" fontId="128" fillId="32" borderId="61" xfId="0" applyFont="1" applyFill="1" applyBorder="1" applyAlignment="1">
      <alignment horizontal="left" vertical="center"/>
    </xf>
    <xf numFmtId="169" fontId="63" fillId="5" borderId="0" xfId="1" applyNumberFormat="1" applyFont="1" applyFill="1" applyBorder="1" applyAlignment="1" applyProtection="1">
      <alignment vertical="center"/>
      <protection locked="0"/>
    </xf>
    <xf numFmtId="0" fontId="63" fillId="0" borderId="112" xfId="0" applyFont="1" applyBorder="1" applyAlignment="1">
      <alignment vertical="center"/>
    </xf>
    <xf numFmtId="0" fontId="40" fillId="23" borderId="0" xfId="0" applyFont="1" applyFill="1" applyAlignment="1">
      <alignment vertical="center"/>
    </xf>
    <xf numFmtId="165" fontId="58" fillId="2" borderId="58" xfId="4703" applyFont="1" applyFill="1" applyBorder="1" applyAlignment="1" applyProtection="1">
      <alignment horizontal="left" vertical="center"/>
    </xf>
    <xf numFmtId="165" fontId="58" fillId="2" borderId="59" xfId="4703" applyFont="1" applyFill="1" applyBorder="1" applyAlignment="1" applyProtection="1">
      <alignment horizontal="left" vertical="center"/>
    </xf>
    <xf numFmtId="0" fontId="130" fillId="32" borderId="61" xfId="0" applyFont="1" applyFill="1" applyBorder="1" applyAlignment="1">
      <alignment horizontal="left" vertical="center"/>
    </xf>
    <xf numFmtId="165" fontId="131" fillId="0" borderId="58" xfId="4703" applyFont="1" applyFill="1" applyBorder="1" applyAlignment="1" applyProtection="1">
      <alignment horizontal="left" vertical="center"/>
    </xf>
    <xf numFmtId="165" fontId="49" fillId="2" borderId="58" xfId="4703" applyFont="1" applyFill="1" applyBorder="1" applyAlignment="1" applyProtection="1">
      <alignment horizontal="left" vertical="center"/>
    </xf>
    <xf numFmtId="165" fontId="49" fillId="2" borderId="59" xfId="4703" applyFont="1" applyFill="1" applyBorder="1" applyAlignment="1" applyProtection="1">
      <alignment horizontal="left" vertical="center"/>
    </xf>
    <xf numFmtId="166" fontId="49" fillId="2" borderId="59" xfId="5" applyFont="1" applyFill="1" applyBorder="1" applyAlignment="1" applyProtection="1">
      <alignment vertical="center"/>
    </xf>
    <xf numFmtId="164" fontId="49" fillId="0" borderId="0" xfId="1" applyFont="1" applyFill="1" applyBorder="1" applyAlignment="1" applyProtection="1">
      <alignment horizontal="center" vertical="center"/>
      <protection locked="0"/>
    </xf>
    <xf numFmtId="44" fontId="49" fillId="5" borderId="0" xfId="5" applyNumberFormat="1" applyFont="1" applyFill="1" applyBorder="1" applyAlignment="1" applyProtection="1">
      <alignment vertical="center"/>
    </xf>
    <xf numFmtId="0" fontId="132" fillId="32" borderId="61" xfId="0" applyFont="1" applyFill="1" applyBorder="1" applyAlignment="1">
      <alignment horizontal="left" vertical="center"/>
    </xf>
    <xf numFmtId="165" fontId="49" fillId="0" borderId="59" xfId="4703" applyFont="1" applyFill="1" applyBorder="1" applyAlignment="1" applyProtection="1">
      <alignment horizontal="left" vertical="center"/>
    </xf>
    <xf numFmtId="188" fontId="49" fillId="0" borderId="0" xfId="1" applyNumberFormat="1" applyFont="1" applyFill="1" applyBorder="1" applyAlignment="1" applyProtection="1">
      <alignment vertical="center"/>
      <protection locked="0"/>
    </xf>
    <xf numFmtId="166" fontId="49" fillId="2" borderId="0" xfId="12" applyFont="1" applyFill="1" applyBorder="1" applyAlignment="1" applyProtection="1">
      <alignment vertical="center"/>
    </xf>
    <xf numFmtId="182" fontId="49" fillId="5" borderId="0" xfId="1" applyNumberFormat="1" applyFont="1" applyFill="1" applyBorder="1" applyAlignment="1" applyProtection="1">
      <alignment vertical="center"/>
    </xf>
    <xf numFmtId="166" fontId="49" fillId="2" borderId="59" xfId="12" applyFont="1" applyFill="1" applyBorder="1" applyAlignment="1" applyProtection="1">
      <alignment vertical="center"/>
    </xf>
    <xf numFmtId="166" fontId="49" fillId="2" borderId="0" xfId="12" applyFont="1" applyFill="1" applyBorder="1" applyAlignment="1" applyProtection="1">
      <alignment vertical="center"/>
      <protection locked="0"/>
    </xf>
    <xf numFmtId="0" fontId="131" fillId="32" borderId="61" xfId="0" applyFont="1" applyFill="1" applyBorder="1" applyAlignment="1">
      <alignment horizontal="left" vertical="center"/>
    </xf>
    <xf numFmtId="165" fontId="49" fillId="0" borderId="0" xfId="4703" applyFont="1" applyFill="1" applyBorder="1" applyAlignment="1" applyProtection="1">
      <alignment horizontal="left" vertical="center"/>
    </xf>
    <xf numFmtId="165" fontId="49" fillId="2" borderId="0" xfId="4" applyFont="1" applyFill="1" applyBorder="1" applyAlignment="1" applyProtection="1">
      <alignment horizontal="left"/>
    </xf>
    <xf numFmtId="166" fontId="49" fillId="2" borderId="0" xfId="5" applyFont="1" applyFill="1" applyBorder="1" applyAlignment="1" applyProtection="1">
      <alignment vertical="center"/>
    </xf>
    <xf numFmtId="164" fontId="49" fillId="2" borderId="0" xfId="1" applyFont="1" applyFill="1" applyBorder="1" applyAlignment="1" applyProtection="1">
      <alignment vertical="center"/>
      <protection locked="0"/>
    </xf>
    <xf numFmtId="165" fontId="49" fillId="0" borderId="58" xfId="4703" applyFont="1" applyFill="1" applyBorder="1" applyAlignment="1" applyProtection="1">
      <alignment horizontal="left" vertical="center"/>
    </xf>
    <xf numFmtId="165" fontId="38" fillId="6" borderId="58" xfId="4703" applyFont="1" applyFill="1" applyBorder="1" applyAlignment="1" applyProtection="1">
      <alignment horizontal="left" vertical="center"/>
    </xf>
    <xf numFmtId="165" fontId="38" fillId="6" borderId="59" xfId="4703" applyFont="1" applyFill="1" applyBorder="1" applyAlignment="1" applyProtection="1">
      <alignment horizontal="left" vertical="center"/>
    </xf>
    <xf numFmtId="44" fontId="44" fillId="34" borderId="91" xfId="2" applyNumberFormat="1" applyFont="1" applyFill="1" applyBorder="1" applyAlignment="1" applyProtection="1">
      <alignment horizontal="right" vertical="center"/>
      <protection locked="0"/>
    </xf>
    <xf numFmtId="190" fontId="44" fillId="0" borderId="71" xfId="0" applyNumberFormat="1" applyFont="1" applyBorder="1" applyAlignment="1">
      <alignment horizontal="center" vertical="center"/>
    </xf>
    <xf numFmtId="190" fontId="44" fillId="34" borderId="14" xfId="0" applyNumberFormat="1" applyFont="1" applyFill="1" applyBorder="1" applyAlignment="1">
      <alignment horizontal="center" vertical="center"/>
    </xf>
    <xf numFmtId="0" fontId="132" fillId="12" borderId="86" xfId="0" applyFont="1" applyFill="1" applyBorder="1" applyAlignment="1">
      <alignment horizontal="center" vertical="center"/>
    </xf>
    <xf numFmtId="0" fontId="132" fillId="20" borderId="112" xfId="0" applyFont="1" applyFill="1" applyBorder="1" applyAlignment="1">
      <alignment horizontal="center" vertical="center"/>
    </xf>
    <xf numFmtId="0" fontId="132" fillId="12" borderId="86" xfId="0" applyFont="1" applyFill="1" applyBorder="1" applyAlignment="1">
      <alignment horizontal="right" vertical="center"/>
    </xf>
    <xf numFmtId="0" fontId="132" fillId="12" borderId="86" xfId="4" applyNumberFormat="1" applyFont="1" applyFill="1" applyBorder="1" applyAlignment="1" applyProtection="1">
      <alignment horizontal="center" vertical="center"/>
    </xf>
    <xf numFmtId="0" fontId="132" fillId="12" borderId="86" xfId="1" applyNumberFormat="1" applyFont="1" applyFill="1" applyBorder="1" applyAlignment="1">
      <alignment horizontal="center" vertical="center"/>
    </xf>
    <xf numFmtId="0" fontId="132" fillId="12" borderId="112" xfId="0" applyFont="1" applyFill="1" applyBorder="1" applyAlignment="1">
      <alignment horizontal="center" vertical="center"/>
    </xf>
    <xf numFmtId="0" fontId="56" fillId="0" borderId="86" xfId="0" applyFont="1" applyBorder="1" applyAlignment="1">
      <alignment vertical="center"/>
    </xf>
    <xf numFmtId="165" fontId="133" fillId="0" borderId="59" xfId="4703" applyFont="1" applyFill="1" applyBorder="1" applyAlignment="1" applyProtection="1">
      <alignment horizontal="left" vertical="center"/>
    </xf>
    <xf numFmtId="44" fontId="132" fillId="12" borderId="86" xfId="5" applyNumberFormat="1" applyFont="1" applyFill="1" applyBorder="1" applyAlignment="1">
      <alignment horizontal="center" vertical="center"/>
    </xf>
    <xf numFmtId="44" fontId="132" fillId="12" borderId="86" xfId="1" applyNumberFormat="1" applyFont="1" applyFill="1" applyBorder="1" applyAlignment="1">
      <alignment horizontal="center" vertical="center"/>
    </xf>
    <xf numFmtId="44" fontId="38" fillId="12" borderId="86" xfId="0" applyNumberFormat="1" applyFont="1" applyFill="1" applyBorder="1" applyAlignment="1">
      <alignment vertical="center"/>
    </xf>
    <xf numFmtId="44" fontId="69" fillId="20" borderId="102" xfId="0" applyNumberFormat="1" applyFont="1" applyFill="1" applyBorder="1" applyAlignment="1">
      <alignment horizontal="right" vertical="center"/>
    </xf>
    <xf numFmtId="44" fontId="69" fillId="20" borderId="103" xfId="0" applyNumberFormat="1" applyFont="1" applyFill="1" applyBorder="1" applyAlignment="1">
      <alignment horizontal="right" vertical="center"/>
    </xf>
    <xf numFmtId="44" fontId="42" fillId="20" borderId="86" xfId="0" applyNumberFormat="1" applyFont="1" applyFill="1" applyBorder="1" applyAlignment="1">
      <alignment vertical="center"/>
    </xf>
    <xf numFmtId="44" fontId="38" fillId="15" borderId="79" xfId="0" applyNumberFormat="1" applyFont="1" applyFill="1" applyBorder="1" applyAlignment="1">
      <alignment vertical="center"/>
    </xf>
    <xf numFmtId="44" fontId="42" fillId="25" borderId="91" xfId="0" applyNumberFormat="1" applyFont="1" applyFill="1" applyBorder="1" applyAlignment="1">
      <alignment vertical="center"/>
    </xf>
    <xf numFmtId="44" fontId="38" fillId="15" borderId="84" xfId="0" applyNumberFormat="1" applyFont="1" applyFill="1" applyBorder="1" applyAlignment="1">
      <alignment vertical="center"/>
    </xf>
    <xf numFmtId="44" fontId="44" fillId="7" borderId="86" xfId="0" applyNumberFormat="1" applyFont="1" applyFill="1" applyBorder="1" applyAlignment="1">
      <alignment vertical="center"/>
    </xf>
    <xf numFmtId="44" fontId="38" fillId="0" borderId="86" xfId="0" applyNumberFormat="1" applyFont="1" applyBorder="1" applyAlignment="1">
      <alignment vertical="center"/>
    </xf>
    <xf numFmtId="44" fontId="38" fillId="15" borderId="86" xfId="0" applyNumberFormat="1" applyFont="1" applyFill="1" applyBorder="1" applyAlignment="1">
      <alignment vertical="center"/>
    </xf>
    <xf numFmtId="44" fontId="67" fillId="0" borderId="86" xfId="0" applyNumberFormat="1" applyFont="1" applyBorder="1" applyAlignment="1">
      <alignment vertical="center"/>
    </xf>
    <xf numFmtId="44" fontId="67" fillId="0" borderId="104" xfId="0" applyNumberFormat="1" applyFont="1" applyBorder="1" applyAlignment="1">
      <alignment vertical="center"/>
    </xf>
    <xf numFmtId="44" fontId="67" fillId="0" borderId="113" xfId="0" applyNumberFormat="1" applyFont="1" applyBorder="1" applyAlignment="1">
      <alignment vertical="center"/>
    </xf>
    <xf numFmtId="44" fontId="67" fillId="0" borderId="104" xfId="10" applyNumberFormat="1" applyFont="1" applyBorder="1" applyAlignment="1">
      <alignment vertical="center"/>
    </xf>
    <xf numFmtId="44" fontId="42" fillId="0" borderId="86" xfId="0" applyNumberFormat="1" applyFont="1" applyBorder="1" applyAlignment="1">
      <alignment vertical="center"/>
    </xf>
    <xf numFmtId="44" fontId="38" fillId="0" borderId="86" xfId="4703" applyNumberFormat="1" applyFont="1" applyFill="1" applyBorder="1" applyAlignment="1" applyProtection="1">
      <alignment horizontal="left" vertical="center"/>
    </xf>
    <xf numFmtId="44" fontId="38" fillId="0" borderId="104" xfId="0" applyNumberFormat="1" applyFont="1" applyBorder="1" applyAlignment="1">
      <alignment vertical="center"/>
    </xf>
    <xf numFmtId="44" fontId="38" fillId="0" borderId="113" xfId="0" applyNumberFormat="1" applyFont="1" applyBorder="1" applyAlignment="1">
      <alignment vertical="center"/>
    </xf>
    <xf numFmtId="44" fontId="38" fillId="0" borderId="104" xfId="10" applyNumberFormat="1" applyFont="1" applyBorder="1" applyAlignment="1">
      <alignment vertical="center"/>
    </xf>
    <xf numFmtId="44" fontId="42" fillId="0" borderId="104" xfId="0" applyNumberFormat="1" applyFont="1" applyBorder="1" applyAlignment="1">
      <alignment vertical="center"/>
    </xf>
    <xf numFmtId="44" fontId="42" fillId="0" borderId="113" xfId="0" applyNumberFormat="1" applyFont="1" applyBorder="1" applyAlignment="1">
      <alignment vertical="center"/>
    </xf>
    <xf numFmtId="44" fontId="38" fillId="0" borderId="86" xfId="1" applyNumberFormat="1" applyFont="1" applyBorder="1" applyAlignment="1">
      <alignment horizontal="right" vertical="center"/>
    </xf>
    <xf numFmtId="44" fontId="71" fillId="0" borderId="86" xfId="0" applyNumberFormat="1" applyFont="1" applyBorder="1" applyAlignment="1">
      <alignment vertical="center"/>
    </xf>
    <xf numFmtId="44" fontId="117" fillId="0" borderId="86" xfId="0" applyNumberFormat="1" applyFont="1" applyBorder="1" applyAlignment="1">
      <alignment vertical="center"/>
    </xf>
    <xf numFmtId="44" fontId="44" fillId="7" borderId="84" xfId="0" applyNumberFormat="1" applyFont="1" applyFill="1" applyBorder="1" applyAlignment="1">
      <alignment vertical="center"/>
    </xf>
    <xf numFmtId="44" fontId="63" fillId="0" borderId="86" xfId="0" applyNumberFormat="1" applyFont="1" applyBorder="1" applyAlignment="1">
      <alignment vertical="center"/>
    </xf>
    <xf numFmtId="44" fontId="42" fillId="0" borderId="86" xfId="4703" applyNumberFormat="1" applyFont="1" applyFill="1" applyBorder="1" applyAlignment="1" applyProtection="1">
      <alignment horizontal="left" vertical="center"/>
    </xf>
    <xf numFmtId="44" fontId="67" fillId="0" borderId="86" xfId="4703" applyNumberFormat="1" applyFont="1" applyFill="1" applyBorder="1" applyAlignment="1" applyProtection="1">
      <alignment horizontal="left" vertical="center"/>
    </xf>
    <xf numFmtId="44" fontId="44" fillId="0" borderId="86" xfId="0" applyNumberFormat="1" applyFont="1" applyBorder="1" applyAlignment="1">
      <alignment vertical="center"/>
    </xf>
    <xf numFmtId="0" fontId="38" fillId="7" borderId="86" xfId="0" applyFont="1" applyFill="1" applyBorder="1" applyAlignment="1">
      <alignment vertical="center"/>
    </xf>
    <xf numFmtId="0" fontId="38" fillId="7" borderId="84" xfId="0" applyFont="1" applyFill="1" applyBorder="1" applyAlignment="1">
      <alignment vertical="center"/>
    </xf>
    <xf numFmtId="44" fontId="134" fillId="8" borderId="86" xfId="0" applyNumberFormat="1" applyFont="1" applyFill="1" applyBorder="1" applyAlignment="1">
      <alignment vertical="center"/>
    </xf>
    <xf numFmtId="0" fontId="134" fillId="20" borderId="112" xfId="0" applyFont="1" applyFill="1" applyBorder="1" applyAlignment="1">
      <alignment vertical="center"/>
    </xf>
    <xf numFmtId="0" fontId="134" fillId="8" borderId="86" xfId="0" applyFont="1" applyFill="1" applyBorder="1" applyAlignment="1">
      <alignment vertical="center"/>
    </xf>
    <xf numFmtId="0" fontId="134" fillId="8" borderId="86" xfId="0" applyFont="1" applyFill="1" applyBorder="1" applyAlignment="1">
      <alignment horizontal="right" vertical="center"/>
    </xf>
    <xf numFmtId="43" fontId="134" fillId="8" borderId="86" xfId="0" applyNumberFormat="1" applyFont="1" applyFill="1" applyBorder="1" applyAlignment="1">
      <alignment vertical="center"/>
    </xf>
    <xf numFmtId="0" fontId="134" fillId="0" borderId="86" xfId="0" applyFont="1" applyBorder="1" applyAlignment="1">
      <alignment vertical="center"/>
    </xf>
    <xf numFmtId="0" fontId="135" fillId="20" borderId="86" xfId="0" applyFont="1" applyFill="1" applyBorder="1" applyAlignment="1">
      <alignment vertical="center"/>
    </xf>
    <xf numFmtId="0" fontId="135" fillId="9" borderId="86" xfId="0" applyFont="1" applyFill="1" applyBorder="1" applyAlignment="1">
      <alignment vertical="center"/>
    </xf>
    <xf numFmtId="0" fontId="135" fillId="9" borderId="112" xfId="0" applyFont="1" applyFill="1" applyBorder="1" applyAlignment="1">
      <alignment vertical="center"/>
    </xf>
    <xf numFmtId="43" fontId="135" fillId="9" borderId="86" xfId="0" applyNumberFormat="1" applyFont="1" applyFill="1" applyBorder="1" applyAlignment="1">
      <alignment vertical="center"/>
    </xf>
    <xf numFmtId="1" fontId="135" fillId="9" borderId="86" xfId="0" applyNumberFormat="1" applyFont="1" applyFill="1" applyBorder="1" applyAlignment="1">
      <alignment vertical="center"/>
    </xf>
    <xf numFmtId="44" fontId="135" fillId="9" borderId="86" xfId="0" applyNumberFormat="1" applyFont="1" applyFill="1" applyBorder="1" applyAlignment="1">
      <alignment vertical="center"/>
    </xf>
    <xf numFmtId="0" fontId="135" fillId="20" borderId="112" xfId="0" applyFont="1" applyFill="1" applyBorder="1" applyAlignment="1">
      <alignment vertical="center"/>
    </xf>
    <xf numFmtId="0" fontId="136" fillId="8" borderId="86" xfId="0" applyFont="1" applyFill="1" applyBorder="1" applyAlignment="1">
      <alignment horizontal="left" vertical="center"/>
    </xf>
    <xf numFmtId="0" fontId="38" fillId="20" borderId="116" xfId="0" applyFont="1" applyFill="1" applyBorder="1" applyAlignment="1">
      <alignment vertical="center"/>
    </xf>
    <xf numFmtId="0" fontId="132" fillId="20" borderId="86" xfId="0" applyFont="1" applyFill="1" applyBorder="1" applyAlignment="1">
      <alignment horizontal="center" vertical="center"/>
    </xf>
    <xf numFmtId="0" fontId="136" fillId="20" borderId="86" xfId="0" applyFont="1" applyFill="1" applyBorder="1" applyAlignment="1">
      <alignment horizontal="left" vertical="center"/>
    </xf>
    <xf numFmtId="0" fontId="38" fillId="20" borderId="79" xfId="0" applyFont="1" applyFill="1" applyBorder="1" applyAlignment="1">
      <alignment vertical="center"/>
    </xf>
    <xf numFmtId="0" fontId="38" fillId="20" borderId="91" xfId="0" applyFont="1" applyFill="1" applyBorder="1" applyAlignment="1">
      <alignment vertical="center"/>
    </xf>
    <xf numFmtId="0" fontId="38" fillId="20" borderId="84" xfId="0" applyFont="1" applyFill="1" applyBorder="1" applyAlignment="1">
      <alignment vertical="center"/>
    </xf>
    <xf numFmtId="0" fontId="67" fillId="20" borderId="86" xfId="0" applyFont="1" applyFill="1" applyBorder="1" applyAlignment="1">
      <alignment vertical="center"/>
    </xf>
    <xf numFmtId="0" fontId="67" fillId="20" borderId="86" xfId="0" applyFont="1" applyFill="1" applyBorder="1" applyAlignment="1">
      <alignment horizontal="center" vertical="center"/>
    </xf>
    <xf numFmtId="0" fontId="71" fillId="20" borderId="86" xfId="0" applyFont="1" applyFill="1" applyBorder="1" applyAlignment="1">
      <alignment vertical="center"/>
    </xf>
    <xf numFmtId="0" fontId="38" fillId="7" borderId="112" xfId="0" applyFont="1" applyFill="1" applyBorder="1" applyAlignment="1">
      <alignment vertical="center"/>
    </xf>
    <xf numFmtId="0" fontId="38" fillId="7" borderId="117" xfId="0" applyFont="1" applyFill="1" applyBorder="1" applyAlignment="1">
      <alignment vertical="center"/>
    </xf>
    <xf numFmtId="165" fontId="87" fillId="2" borderId="60" xfId="4703" applyFont="1" applyFill="1" applyBorder="1" applyAlignment="1" applyProtection="1">
      <alignment horizontal="center" vertical="center"/>
    </xf>
    <xf numFmtId="166" fontId="38" fillId="2" borderId="60" xfId="5" applyFont="1" applyFill="1" applyBorder="1" applyAlignment="1" applyProtection="1">
      <alignment vertical="center"/>
    </xf>
    <xf numFmtId="165" fontId="63" fillId="2" borderId="60" xfId="4703" applyFont="1" applyFill="1" applyBorder="1" applyAlignment="1" applyProtection="1">
      <alignment horizontal="left" vertical="center"/>
    </xf>
    <xf numFmtId="166" fontId="63" fillId="2" borderId="0" xfId="5" applyFont="1" applyFill="1" applyBorder="1" applyAlignment="1" applyProtection="1">
      <alignment vertical="center"/>
    </xf>
    <xf numFmtId="182" fontId="38" fillId="5" borderId="58" xfId="1" applyNumberFormat="1" applyFont="1" applyFill="1" applyBorder="1" applyAlignment="1" applyProtection="1">
      <alignment vertical="center"/>
    </xf>
    <xf numFmtId="166" fontId="49" fillId="2" borderId="58" xfId="5" applyFont="1" applyFill="1" applyBorder="1" applyAlignment="1" applyProtection="1">
      <alignment vertical="center"/>
    </xf>
    <xf numFmtId="165" fontId="49" fillId="0" borderId="60" xfId="4703" applyFont="1" applyFill="1" applyBorder="1" applyAlignment="1" applyProtection="1">
      <alignment horizontal="left" vertical="center"/>
    </xf>
    <xf numFmtId="165" fontId="49" fillId="2" borderId="60" xfId="4703" applyFont="1" applyFill="1" applyBorder="1" applyAlignment="1" applyProtection="1">
      <alignment horizontal="left" vertical="center"/>
    </xf>
    <xf numFmtId="166" fontId="49" fillId="2" borderId="60" xfId="12" applyFont="1" applyFill="1" applyBorder="1" applyAlignment="1" applyProtection="1">
      <alignment vertical="center"/>
    </xf>
    <xf numFmtId="42" fontId="38" fillId="2" borderId="60" xfId="12" applyNumberFormat="1" applyFont="1" applyFill="1" applyBorder="1" applyAlignment="1" applyProtection="1">
      <alignment horizontal="right" vertical="center"/>
    </xf>
    <xf numFmtId="165" fontId="67" fillId="0" borderId="58" xfId="4703" applyFont="1" applyFill="1" applyBorder="1" applyAlignment="1" applyProtection="1">
      <alignment horizontal="left" vertical="center"/>
    </xf>
    <xf numFmtId="165" fontId="44" fillId="2" borderId="60" xfId="4" applyFont="1" applyFill="1" applyBorder="1" applyAlignment="1" applyProtection="1">
      <alignment vertical="center"/>
    </xf>
    <xf numFmtId="165" fontId="62" fillId="2" borderId="60" xfId="4703" applyFont="1" applyFill="1" applyBorder="1" applyAlignment="1" applyProtection="1">
      <alignment vertical="center"/>
    </xf>
    <xf numFmtId="165" fontId="62" fillId="2" borderId="60" xfId="4" applyFont="1" applyFill="1" applyBorder="1" applyAlignment="1" applyProtection="1">
      <alignment vertical="center"/>
    </xf>
    <xf numFmtId="165" fontId="40" fillId="0" borderId="58" xfId="4703" applyFont="1" applyFill="1" applyBorder="1" applyAlignment="1" applyProtection="1">
      <alignment horizontal="left" vertical="center"/>
    </xf>
    <xf numFmtId="166" fontId="71" fillId="2" borderId="60" xfId="5" applyFont="1" applyFill="1" applyBorder="1" applyAlignment="1" applyProtection="1">
      <alignment vertical="center"/>
    </xf>
    <xf numFmtId="49" fontId="132" fillId="10" borderId="0" xfId="0" applyNumberFormat="1" applyFont="1" applyFill="1" applyAlignment="1">
      <alignment horizontal="left" vertical="center"/>
    </xf>
    <xf numFmtId="0" fontId="56" fillId="10" borderId="0" xfId="0" applyFont="1" applyFill="1" applyAlignment="1">
      <alignment vertical="center"/>
    </xf>
    <xf numFmtId="43" fontId="134" fillId="10" borderId="0" xfId="0" applyNumberFormat="1" applyFont="1" applyFill="1" applyAlignment="1">
      <alignment vertical="center"/>
    </xf>
    <xf numFmtId="0" fontId="134" fillId="10" borderId="0" xfId="0" applyFont="1" applyFill="1" applyAlignment="1">
      <alignment vertical="center"/>
    </xf>
    <xf numFmtId="0" fontId="134" fillId="10" borderId="0" xfId="0" applyFont="1" applyFill="1" applyAlignment="1">
      <alignment horizontal="center" vertical="center"/>
    </xf>
    <xf numFmtId="0" fontId="38" fillId="10" borderId="0" xfId="0" applyFont="1" applyFill="1" applyAlignment="1">
      <alignment vertical="center"/>
    </xf>
    <xf numFmtId="49" fontId="135" fillId="10" borderId="0" xfId="0" applyNumberFormat="1" applyFont="1" applyFill="1" applyAlignment="1">
      <alignment vertical="center" wrapText="1"/>
    </xf>
    <xf numFmtId="0" fontId="135" fillId="10" borderId="0" xfId="0" applyFont="1" applyFill="1" applyAlignment="1">
      <alignment vertical="center"/>
    </xf>
    <xf numFmtId="0" fontId="38" fillId="10" borderId="0" xfId="0" applyFont="1" applyFill="1" applyAlignment="1">
      <alignment horizontal="center" vertical="center"/>
    </xf>
    <xf numFmtId="49" fontId="42" fillId="10" borderId="0" xfId="0" applyNumberFormat="1" applyFont="1" applyFill="1" applyAlignment="1">
      <alignment horizontal="left" vertical="center" wrapText="1"/>
    </xf>
    <xf numFmtId="43" fontId="38" fillId="10" borderId="0" xfId="0" applyNumberFormat="1" applyFont="1" applyFill="1" applyAlignment="1">
      <alignment vertical="center"/>
    </xf>
    <xf numFmtId="0" fontId="40" fillId="10" borderId="0" xfId="0" applyFont="1" applyFill="1" applyAlignment="1">
      <alignment vertical="center"/>
    </xf>
    <xf numFmtId="0" fontId="67" fillId="10" borderId="0" xfId="0" applyFont="1" applyFill="1" applyAlignment="1">
      <alignment vertical="center"/>
    </xf>
    <xf numFmtId="49" fontId="67" fillId="10" borderId="0" xfId="0" applyNumberFormat="1" applyFont="1" applyFill="1" applyAlignment="1">
      <alignment horizontal="left" vertical="center" wrapText="1"/>
    </xf>
    <xf numFmtId="43" fontId="67" fillId="10" borderId="0" xfId="0" applyNumberFormat="1" applyFont="1" applyFill="1" applyAlignment="1">
      <alignment vertical="center"/>
    </xf>
    <xf numFmtId="0" fontId="71" fillId="10" borderId="0" xfId="0" applyFont="1" applyFill="1" applyAlignment="1">
      <alignment vertical="center"/>
    </xf>
    <xf numFmtId="49" fontId="63" fillId="10" borderId="0" xfId="0" applyNumberFormat="1" applyFont="1" applyFill="1" applyAlignment="1">
      <alignment horizontal="left" vertical="center" wrapText="1"/>
    </xf>
    <xf numFmtId="0" fontId="63" fillId="10" borderId="0" xfId="0" applyFont="1" applyFill="1" applyAlignment="1">
      <alignment horizontal="left" vertical="center"/>
    </xf>
    <xf numFmtId="9" fontId="38" fillId="10" borderId="0" xfId="3" applyFont="1" applyFill="1" applyBorder="1" applyAlignment="1">
      <alignment horizontal="left" vertical="center" wrapText="1"/>
    </xf>
    <xf numFmtId="187" fontId="38" fillId="10" borderId="0" xfId="0" applyNumberFormat="1" applyFont="1" applyFill="1" applyAlignment="1">
      <alignment horizontal="left" vertical="center" wrapText="1"/>
    </xf>
    <xf numFmtId="49" fontId="38" fillId="10" borderId="0" xfId="0" applyNumberFormat="1" applyFont="1" applyFill="1" applyAlignment="1">
      <alignment horizontal="left" vertical="center" wrapText="1"/>
    </xf>
    <xf numFmtId="0" fontId="38" fillId="10" borderId="0" xfId="0" applyFont="1" applyFill="1" applyAlignment="1">
      <alignment horizontal="left" vertical="center"/>
    </xf>
    <xf numFmtId="9" fontId="63" fillId="10" borderId="0" xfId="3" applyFont="1" applyFill="1" applyBorder="1" applyAlignment="1">
      <alignment horizontal="left" vertical="center" wrapText="1"/>
    </xf>
    <xf numFmtId="187" fontId="63" fillId="10" borderId="0" xfId="0" applyNumberFormat="1" applyFont="1" applyFill="1" applyAlignment="1">
      <alignment horizontal="left" vertical="center" wrapText="1"/>
    </xf>
    <xf numFmtId="0" fontId="44" fillId="10" borderId="0" xfId="0" applyFont="1" applyFill="1" applyAlignment="1">
      <alignment vertical="center"/>
    </xf>
    <xf numFmtId="0" fontId="114" fillId="10" borderId="0" xfId="0" applyFont="1" applyFill="1" applyAlignment="1">
      <alignment vertical="center" wrapText="1"/>
    </xf>
    <xf numFmtId="0" fontId="114" fillId="10" borderId="0" xfId="0" applyFont="1" applyFill="1" applyAlignment="1">
      <alignment horizontal="right" vertical="center" wrapText="1"/>
    </xf>
    <xf numFmtId="9" fontId="134" fillId="8" borderId="86" xfId="0" applyNumberFormat="1" applyFont="1" applyFill="1" applyBorder="1" applyAlignment="1">
      <alignment vertical="center"/>
    </xf>
    <xf numFmtId="0" fontId="38" fillId="0" borderId="86" xfId="0" applyFont="1" applyBorder="1" applyAlignment="1">
      <alignment vertical="center" wrapText="1"/>
    </xf>
    <xf numFmtId="2" fontId="67" fillId="0" borderId="86" xfId="0" applyNumberFormat="1" applyFont="1" applyBorder="1" applyAlignment="1">
      <alignment vertical="center"/>
    </xf>
    <xf numFmtId="49" fontId="67" fillId="0" borderId="86" xfId="0" applyNumberFormat="1" applyFont="1" applyBorder="1" applyAlignment="1">
      <alignment vertical="center"/>
    </xf>
    <xf numFmtId="44" fontId="137" fillId="8" borderId="86" xfId="0" applyNumberFormat="1" applyFont="1" applyFill="1" applyBorder="1" applyAlignment="1">
      <alignment vertical="center"/>
    </xf>
    <xf numFmtId="9" fontId="137" fillId="8" borderId="86" xfId="3" applyFont="1" applyFill="1" applyBorder="1" applyAlignment="1">
      <alignment vertical="center"/>
    </xf>
    <xf numFmtId="172" fontId="137" fillId="8" borderId="86" xfId="0" applyNumberFormat="1" applyFont="1" applyFill="1" applyBorder="1" applyAlignment="1">
      <alignment vertical="center"/>
    </xf>
    <xf numFmtId="172" fontId="137" fillId="9" borderId="86" xfId="0" applyNumberFormat="1" applyFont="1" applyFill="1" applyBorder="1" applyAlignment="1">
      <alignment vertical="center"/>
    </xf>
    <xf numFmtId="1" fontId="137" fillId="9" borderId="86" xfId="0" applyNumberFormat="1" applyFont="1" applyFill="1" applyBorder="1" applyAlignment="1">
      <alignment vertical="center" wrapText="1"/>
    </xf>
    <xf numFmtId="44" fontId="137" fillId="9" borderId="86" xfId="0" applyNumberFormat="1" applyFont="1" applyFill="1" applyBorder="1" applyAlignment="1">
      <alignment vertical="center" wrapText="1"/>
    </xf>
    <xf numFmtId="0" fontId="135" fillId="7" borderId="86" xfId="0" applyFont="1" applyFill="1" applyBorder="1" applyAlignment="1">
      <alignment vertical="center"/>
    </xf>
    <xf numFmtId="0" fontId="135" fillId="7" borderId="112" xfId="0" applyFont="1" applyFill="1" applyBorder="1" applyAlignment="1">
      <alignment vertical="center"/>
    </xf>
    <xf numFmtId="43" fontId="138" fillId="7" borderId="86" xfId="0" applyNumberFormat="1" applyFont="1" applyFill="1" applyBorder="1" applyAlignment="1">
      <alignment vertical="center"/>
    </xf>
    <xf numFmtId="44" fontId="138" fillId="7" borderId="86" xfId="0" applyNumberFormat="1" applyFont="1" applyFill="1" applyBorder="1" applyAlignment="1">
      <alignment vertical="center"/>
    </xf>
    <xf numFmtId="0" fontId="139" fillId="12" borderId="86" xfId="0" applyFont="1" applyFill="1" applyBorder="1" applyAlignment="1">
      <alignment horizontal="center" vertical="center"/>
    </xf>
    <xf numFmtId="44" fontId="139" fillId="12" borderId="86" xfId="0" applyNumberFormat="1" applyFont="1" applyFill="1" applyBorder="1" applyAlignment="1">
      <alignment horizontal="center" vertical="center"/>
    </xf>
    <xf numFmtId="49" fontId="139" fillId="12" borderId="86" xfId="0" applyNumberFormat="1" applyFont="1" applyFill="1" applyBorder="1" applyAlignment="1">
      <alignment horizontal="center" vertical="center"/>
    </xf>
    <xf numFmtId="0" fontId="137" fillId="12" borderId="86" xfId="0" applyFont="1" applyFill="1" applyBorder="1" applyAlignment="1">
      <alignment vertical="center"/>
    </xf>
    <xf numFmtId="44" fontId="137" fillId="12" borderId="86" xfId="0" applyNumberFormat="1" applyFont="1" applyFill="1" applyBorder="1" applyAlignment="1">
      <alignment vertical="center"/>
    </xf>
    <xf numFmtId="172" fontId="137" fillId="20" borderId="86" xfId="0" applyNumberFormat="1" applyFont="1" applyFill="1" applyBorder="1" applyAlignment="1">
      <alignment horizontal="center" vertical="center"/>
    </xf>
    <xf numFmtId="0" fontId="137" fillId="20" borderId="103" xfId="0" applyFont="1" applyFill="1" applyBorder="1" applyAlignment="1">
      <alignment vertical="center"/>
    </xf>
    <xf numFmtId="44" fontId="137" fillId="20" borderId="103" xfId="0" applyNumberFormat="1" applyFont="1" applyFill="1" applyBorder="1" applyAlignment="1">
      <alignment vertical="center"/>
    </xf>
    <xf numFmtId="172" fontId="137" fillId="20" borderId="86" xfId="0" applyNumberFormat="1" applyFont="1" applyFill="1" applyBorder="1" applyAlignment="1">
      <alignment vertical="center"/>
    </xf>
    <xf numFmtId="44" fontId="137" fillId="20" borderId="86" xfId="0" applyNumberFormat="1" applyFont="1" applyFill="1" applyBorder="1" applyAlignment="1">
      <alignment vertical="center"/>
    </xf>
    <xf numFmtId="172" fontId="137" fillId="15" borderId="79" xfId="0" applyNumberFormat="1" applyFont="1" applyFill="1" applyBorder="1" applyAlignment="1">
      <alignment vertical="center"/>
    </xf>
    <xf numFmtId="44" fontId="137" fillId="15" borderId="79" xfId="0" applyNumberFormat="1" applyFont="1" applyFill="1" applyBorder="1" applyAlignment="1">
      <alignment vertical="center"/>
    </xf>
    <xf numFmtId="172" fontId="137" fillId="25" borderId="91" xfId="0" applyNumberFormat="1" applyFont="1" applyFill="1" applyBorder="1" applyAlignment="1">
      <alignment vertical="center"/>
    </xf>
    <xf numFmtId="44" fontId="137" fillId="25" borderId="91" xfId="0" applyNumberFormat="1" applyFont="1" applyFill="1" applyBorder="1" applyAlignment="1">
      <alignment vertical="center"/>
    </xf>
    <xf numFmtId="0" fontId="137" fillId="25" borderId="91" xfId="0" applyFont="1" applyFill="1" applyBorder="1" applyAlignment="1">
      <alignment vertical="center"/>
    </xf>
    <xf numFmtId="172" fontId="137" fillId="15" borderId="84" xfId="0" applyNumberFormat="1" applyFont="1" applyFill="1" applyBorder="1" applyAlignment="1">
      <alignment vertical="center"/>
    </xf>
    <xf numFmtId="44" fontId="137" fillId="15" borderId="84" xfId="0" applyNumberFormat="1" applyFont="1" applyFill="1" applyBorder="1" applyAlignment="1">
      <alignment vertical="center"/>
    </xf>
    <xf numFmtId="172" fontId="140" fillId="7" borderId="86" xfId="0" applyNumberFormat="1" applyFont="1" applyFill="1" applyBorder="1" applyAlignment="1">
      <alignment vertical="center"/>
    </xf>
    <xf numFmtId="49" fontId="140" fillId="7" borderId="86" xfId="0" applyNumberFormat="1" applyFont="1" applyFill="1" applyBorder="1" applyAlignment="1">
      <alignment vertical="center"/>
    </xf>
    <xf numFmtId="44" fontId="140" fillId="7" borderId="86" xfId="0" applyNumberFormat="1" applyFont="1" applyFill="1" applyBorder="1" applyAlignment="1">
      <alignment vertical="center"/>
    </xf>
    <xf numFmtId="0" fontId="137" fillId="7" borderId="86" xfId="0" applyFont="1" applyFill="1" applyBorder="1" applyAlignment="1">
      <alignment vertical="center"/>
    </xf>
    <xf numFmtId="184" fontId="137" fillId="0" borderId="86" xfId="0" applyNumberFormat="1" applyFont="1" applyBorder="1" applyAlignment="1">
      <alignment vertical="center"/>
    </xf>
    <xf numFmtId="44" fontId="137" fillId="0" borderId="86" xfId="0" applyNumberFormat="1" applyFont="1" applyBorder="1" applyAlignment="1">
      <alignment vertical="center"/>
    </xf>
    <xf numFmtId="0" fontId="137" fillId="0" borderId="86" xfId="0" applyFont="1" applyBorder="1" applyAlignment="1">
      <alignment vertical="center"/>
    </xf>
    <xf numFmtId="9" fontId="137" fillId="0" borderId="86" xfId="0" applyNumberFormat="1" applyFont="1" applyBorder="1" applyAlignment="1">
      <alignment vertical="center"/>
    </xf>
    <xf numFmtId="172" fontId="137" fillId="15" borderId="86" xfId="0" applyNumberFormat="1" applyFont="1" applyFill="1" applyBorder="1" applyAlignment="1">
      <alignment vertical="center"/>
    </xf>
    <xf numFmtId="44" fontId="137" fillId="15" borderId="86" xfId="0" applyNumberFormat="1" applyFont="1" applyFill="1" applyBorder="1" applyAlignment="1">
      <alignment vertical="center"/>
    </xf>
    <xf numFmtId="9" fontId="137" fillId="0" borderId="86" xfId="0" applyNumberFormat="1" applyFont="1" applyBorder="1" applyAlignment="1">
      <alignment horizontal="right" vertical="center"/>
    </xf>
    <xf numFmtId="44" fontId="137" fillId="0" borderId="86" xfId="0" applyNumberFormat="1" applyFont="1" applyBorder="1" applyAlignment="1">
      <alignment horizontal="right" vertical="center"/>
    </xf>
    <xf numFmtId="184" fontId="140" fillId="0" borderId="86" xfId="0" applyNumberFormat="1" applyFont="1" applyBorder="1" applyAlignment="1">
      <alignment vertical="center"/>
    </xf>
    <xf numFmtId="43" fontId="137" fillId="0" borderId="86" xfId="0" applyNumberFormat="1" applyFont="1" applyBorder="1" applyAlignment="1">
      <alignment vertical="center"/>
    </xf>
    <xf numFmtId="4" fontId="137" fillId="0" borderId="86" xfId="0" applyNumberFormat="1" applyFont="1" applyBorder="1" applyAlignment="1">
      <alignment vertical="center"/>
    </xf>
    <xf numFmtId="44" fontId="137" fillId="7" borderId="86" xfId="0" applyNumberFormat="1" applyFont="1" applyFill="1" applyBorder="1" applyAlignment="1">
      <alignment vertical="center"/>
    </xf>
    <xf numFmtId="184" fontId="137" fillId="7" borderId="86" xfId="0" applyNumberFormat="1" applyFont="1" applyFill="1" applyBorder="1" applyAlignment="1">
      <alignment vertical="center"/>
    </xf>
    <xf numFmtId="43" fontId="137" fillId="0" borderId="86" xfId="0" applyNumberFormat="1" applyFont="1" applyBorder="1" applyAlignment="1">
      <alignment horizontal="right" vertical="center"/>
    </xf>
    <xf numFmtId="0" fontId="137" fillId="0" borderId="86" xfId="0" applyFont="1" applyBorder="1" applyAlignment="1">
      <alignment horizontal="right" vertical="center"/>
    </xf>
    <xf numFmtId="43" fontId="137" fillId="0" borderId="86" xfId="0" applyNumberFormat="1" applyFont="1" applyBorder="1" applyAlignment="1">
      <alignment horizontal="left" vertical="center"/>
    </xf>
    <xf numFmtId="49" fontId="137" fillId="0" borderId="86" xfId="18" applyNumberFormat="1" applyFont="1" applyBorder="1" applyAlignment="1">
      <alignment horizontal="left" vertical="center" wrapText="1"/>
    </xf>
    <xf numFmtId="49" fontId="137" fillId="0" borderId="86" xfId="0" applyNumberFormat="1" applyFont="1" applyBorder="1" applyAlignment="1">
      <alignment horizontal="left" vertical="center"/>
    </xf>
    <xf numFmtId="172" fontId="140" fillId="7" borderId="84" xfId="0" applyNumberFormat="1" applyFont="1" applyFill="1" applyBorder="1" applyAlignment="1">
      <alignment vertical="center"/>
    </xf>
    <xf numFmtId="49" fontId="140" fillId="7" borderId="84" xfId="0" applyNumberFormat="1" applyFont="1" applyFill="1" applyBorder="1" applyAlignment="1">
      <alignment vertical="center"/>
    </xf>
    <xf numFmtId="44" fontId="140" fillId="7" borderId="84" xfId="0" applyNumberFormat="1" applyFont="1" applyFill="1" applyBorder="1" applyAlignment="1">
      <alignment vertical="center"/>
    </xf>
    <xf numFmtId="0" fontId="137" fillId="7" borderId="84" xfId="0" applyFont="1" applyFill="1" applyBorder="1" applyAlignment="1">
      <alignment vertical="center"/>
    </xf>
    <xf numFmtId="43" fontId="140" fillId="7" borderId="86" xfId="0" applyNumberFormat="1" applyFont="1" applyFill="1" applyBorder="1" applyAlignment="1">
      <alignment vertical="center"/>
    </xf>
    <xf numFmtId="9" fontId="137" fillId="0" borderId="86" xfId="3" applyFont="1" applyBorder="1" applyAlignment="1">
      <alignment vertical="center"/>
    </xf>
    <xf numFmtId="172" fontId="140" fillId="0" borderId="86" xfId="0" applyNumberFormat="1" applyFont="1" applyBorder="1" applyAlignment="1">
      <alignment vertical="center"/>
    </xf>
    <xf numFmtId="49" fontId="140" fillId="0" borderId="86" xfId="0" applyNumberFormat="1" applyFont="1" applyBorder="1" applyAlignment="1">
      <alignment vertical="center"/>
    </xf>
    <xf numFmtId="44" fontId="140" fillId="0" borderId="86" xfId="0" applyNumberFormat="1" applyFont="1" applyBorder="1" applyAlignment="1">
      <alignment vertical="center"/>
    </xf>
    <xf numFmtId="0" fontId="38" fillId="0" borderId="120" xfId="0" applyFont="1" applyBorder="1" applyAlignment="1">
      <alignment vertical="center"/>
    </xf>
    <xf numFmtId="9" fontId="38" fillId="0" borderId="121" xfId="3" applyFont="1" applyBorder="1" applyAlignment="1">
      <alignment horizontal="center" vertical="center"/>
    </xf>
    <xf numFmtId="185" fontId="38" fillId="2" borderId="59" xfId="4703" applyNumberFormat="1" applyFont="1" applyFill="1" applyBorder="1" applyAlignment="1" applyProtection="1">
      <alignment horizontal="left" vertical="center"/>
      <protection locked="0"/>
    </xf>
    <xf numFmtId="191" fontId="38" fillId="5" borderId="59" xfId="4703" applyNumberFormat="1" applyFont="1" applyFill="1" applyBorder="1" applyAlignment="1" applyProtection="1">
      <alignment horizontal="right" vertical="center"/>
      <protection locked="0"/>
    </xf>
    <xf numFmtId="0" fontId="44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71" fillId="0" borderId="107" xfId="0" applyFont="1" applyBorder="1" applyAlignment="1">
      <alignment vertical="center"/>
    </xf>
    <xf numFmtId="0" fontId="44" fillId="14" borderId="123" xfId="0" applyFont="1" applyFill="1" applyBorder="1" applyAlignment="1">
      <alignment vertical="center"/>
    </xf>
    <xf numFmtId="0" fontId="38" fillId="14" borderId="124" xfId="0" applyFont="1" applyFill="1" applyBorder="1" applyAlignment="1">
      <alignment vertical="center"/>
    </xf>
    <xf numFmtId="0" fontId="81" fillId="14" borderId="124" xfId="0" applyFont="1" applyFill="1" applyBorder="1" applyAlignment="1">
      <alignment vertical="center"/>
    </xf>
    <xf numFmtId="0" fontId="44" fillId="14" borderId="124" xfId="0" applyFont="1" applyFill="1" applyBorder="1" applyAlignment="1">
      <alignment vertical="center"/>
    </xf>
    <xf numFmtId="185" fontId="38" fillId="6" borderId="58" xfId="4703" applyNumberFormat="1" applyFont="1" applyFill="1" applyBorder="1" applyAlignment="1" applyProtection="1">
      <alignment horizontal="right" vertical="center"/>
      <protection locked="0"/>
    </xf>
    <xf numFmtId="0" fontId="40" fillId="0" borderId="120" xfId="0" applyFont="1" applyBorder="1" applyAlignment="1">
      <alignment vertical="center"/>
    </xf>
    <xf numFmtId="0" fontId="40" fillId="0" borderId="107" xfId="0" applyFont="1" applyBorder="1" applyAlignment="1">
      <alignment vertical="center"/>
    </xf>
    <xf numFmtId="0" fontId="38" fillId="19" borderId="122" xfId="0" applyFont="1" applyFill="1" applyBorder="1" applyAlignment="1">
      <alignment vertical="center"/>
    </xf>
    <xf numFmtId="0" fontId="38" fillId="6" borderId="15" xfId="0" applyFont="1" applyFill="1" applyBorder="1" applyAlignment="1">
      <alignment vertical="center"/>
    </xf>
    <xf numFmtId="0" fontId="38" fillId="6" borderId="125" xfId="0" applyFont="1" applyFill="1" applyBorder="1" applyAlignment="1">
      <alignment vertical="center"/>
    </xf>
    <xf numFmtId="1" fontId="44" fillId="6" borderId="0" xfId="0" applyNumberFormat="1" applyFont="1" applyFill="1" applyAlignment="1">
      <alignment horizontal="left" vertical="center"/>
    </xf>
    <xf numFmtId="165" fontId="38" fillId="2" borderId="0" xfId="4703" applyFont="1" applyFill="1" applyBorder="1" applyAlignment="1" applyProtection="1">
      <alignment horizontal="left" vertical="center"/>
      <protection locked="0"/>
    </xf>
    <xf numFmtId="165" fontId="39" fillId="2" borderId="0" xfId="4703" applyFont="1" applyFill="1" applyBorder="1" applyAlignment="1" applyProtection="1">
      <alignment horizontal="left" vertical="center"/>
    </xf>
    <xf numFmtId="165" fontId="127" fillId="2" borderId="0" xfId="4703" applyFont="1" applyFill="1" applyBorder="1" applyAlignment="1" applyProtection="1">
      <alignment horizontal="left" vertical="center"/>
    </xf>
    <xf numFmtId="165" fontId="141" fillId="2" borderId="0" xfId="4703" applyFont="1" applyFill="1" applyBorder="1" applyAlignment="1" applyProtection="1">
      <alignment horizontal="left" vertical="center"/>
    </xf>
    <xf numFmtId="165" fontId="38" fillId="2" borderId="0" xfId="4703" applyFont="1" applyFill="1" applyBorder="1" applyAlignment="1" applyProtection="1">
      <alignment horizontal="left" vertical="center" wrapText="1"/>
    </xf>
    <xf numFmtId="165" fontId="44" fillId="2" borderId="0" xfId="4703" applyFont="1" applyFill="1" applyBorder="1" applyAlignment="1" applyProtection="1">
      <alignment horizontal="left" vertical="center"/>
    </xf>
    <xf numFmtId="168" fontId="142" fillId="32" borderId="1" xfId="2" applyNumberFormat="1" applyFont="1" applyFill="1" applyBorder="1" applyAlignment="1" applyProtection="1">
      <alignment horizontal="right" vertical="top"/>
      <protection locked="0"/>
    </xf>
    <xf numFmtId="0" fontId="38" fillId="2" borderId="58" xfId="0" applyFont="1" applyFill="1" applyBorder="1" applyAlignment="1">
      <alignment horizontal="left" vertical="center"/>
    </xf>
    <xf numFmtId="14" fontId="38" fillId="4" borderId="58" xfId="1" applyNumberFormat="1" applyFont="1" applyFill="1" applyBorder="1" applyAlignment="1" applyProtection="1">
      <alignment horizontal="left" vertical="center"/>
      <protection locked="0"/>
    </xf>
    <xf numFmtId="0" fontId="38" fillId="2" borderId="0" xfId="0" applyFont="1" applyFill="1" applyAlignment="1">
      <alignment horizontal="left" vertical="center"/>
    </xf>
    <xf numFmtId="49" fontId="139" fillId="6" borderId="0" xfId="4" applyNumberFormat="1" applyFont="1" applyFill="1" applyBorder="1" applyAlignment="1">
      <alignment horizontal="left" vertical="center"/>
    </xf>
    <xf numFmtId="0" fontId="38" fillId="0" borderId="58" xfId="1" applyNumberFormat="1" applyFont="1" applyFill="1" applyBorder="1" applyAlignment="1" applyProtection="1">
      <alignment horizontal="left" vertical="center"/>
      <protection locked="0"/>
    </xf>
    <xf numFmtId="165" fontId="135" fillId="2" borderId="0" xfId="4703" applyFont="1" applyFill="1" applyBorder="1" applyAlignment="1" applyProtection="1">
      <alignment horizontal="left" vertical="center"/>
    </xf>
    <xf numFmtId="165" fontId="143" fillId="2" borderId="0" xfId="23" applyNumberFormat="1" applyFont="1" applyFill="1" applyBorder="1" applyAlignment="1" applyProtection="1">
      <alignment horizontal="left" vertical="center"/>
    </xf>
    <xf numFmtId="165" fontId="135" fillId="2" borderId="0" xfId="4703" applyFont="1" applyFill="1" applyBorder="1" applyAlignment="1" applyProtection="1">
      <alignment vertical="center"/>
    </xf>
    <xf numFmtId="165" fontId="129" fillId="0" borderId="0" xfId="4703" applyFont="1" applyFill="1" applyBorder="1" applyAlignment="1" applyProtection="1">
      <alignment horizontal="left" vertical="center"/>
    </xf>
    <xf numFmtId="182" fontId="144" fillId="2" borderId="0" xfId="1" applyNumberFormat="1" applyFont="1" applyFill="1" applyBorder="1" applyAlignment="1" applyProtection="1">
      <alignment vertical="center"/>
      <protection locked="0"/>
    </xf>
    <xf numFmtId="168" fontId="144" fillId="2" borderId="0" xfId="5" applyNumberFormat="1" applyFont="1" applyFill="1" applyBorder="1" applyAlignment="1" applyProtection="1">
      <alignment vertical="center"/>
      <protection locked="0"/>
    </xf>
    <xf numFmtId="44" fontId="144" fillId="5" borderId="0" xfId="5" applyNumberFormat="1" applyFont="1" applyFill="1" applyBorder="1" applyAlignment="1" applyProtection="1">
      <alignment vertical="center"/>
      <protection locked="0"/>
    </xf>
    <xf numFmtId="165" fontId="145" fillId="0" borderId="59" xfId="4703" applyFont="1" applyFill="1" applyBorder="1" applyAlignment="1" applyProtection="1">
      <alignment horizontal="left" vertical="center"/>
    </xf>
    <xf numFmtId="165" fontId="146" fillId="0" borderId="58" xfId="4703" applyFont="1" applyFill="1" applyBorder="1" applyAlignment="1" applyProtection="1">
      <alignment horizontal="left" vertical="center"/>
    </xf>
    <xf numFmtId="165" fontId="145" fillId="0" borderId="58" xfId="4703" applyFont="1" applyFill="1" applyBorder="1" applyAlignment="1" applyProtection="1">
      <alignment horizontal="left" vertical="center"/>
    </xf>
    <xf numFmtId="165" fontId="145" fillId="2" borderId="58" xfId="4703" applyFont="1" applyFill="1" applyBorder="1" applyAlignment="1" applyProtection="1">
      <alignment horizontal="left" vertical="center"/>
    </xf>
    <xf numFmtId="166" fontId="145" fillId="2" borderId="58" xfId="5" applyFont="1" applyFill="1" applyBorder="1" applyAlignment="1" applyProtection="1">
      <alignment vertical="center"/>
    </xf>
    <xf numFmtId="165" fontId="145" fillId="0" borderId="60" xfId="4703" applyFont="1" applyFill="1" applyBorder="1" applyAlignment="1" applyProtection="1">
      <alignment horizontal="left" vertical="center"/>
    </xf>
    <xf numFmtId="165" fontId="145" fillId="2" borderId="60" xfId="4703" applyFont="1" applyFill="1" applyBorder="1" applyAlignment="1" applyProtection="1">
      <alignment horizontal="left" vertical="center"/>
    </xf>
    <xf numFmtId="166" fontId="145" fillId="2" borderId="60" xfId="12" applyFont="1" applyFill="1" applyBorder="1" applyAlignment="1" applyProtection="1">
      <alignment vertical="center"/>
    </xf>
    <xf numFmtId="165" fontId="145" fillId="2" borderId="59" xfId="4703" applyFont="1" applyFill="1" applyBorder="1" applyAlignment="1" applyProtection="1">
      <alignment horizontal="left" vertical="center"/>
    </xf>
    <xf numFmtId="166" fontId="145" fillId="2" borderId="59" xfId="5" applyFont="1" applyFill="1" applyBorder="1" applyAlignment="1" applyProtection="1">
      <alignment vertical="center"/>
    </xf>
    <xf numFmtId="165" fontId="147" fillId="2" borderId="58" xfId="4703" applyFont="1" applyFill="1" applyBorder="1" applyAlignment="1" applyProtection="1">
      <alignment horizontal="center" vertical="center"/>
    </xf>
    <xf numFmtId="42" fontId="147" fillId="2" borderId="58" xfId="4703" applyNumberFormat="1" applyFont="1" applyFill="1" applyBorder="1" applyAlignment="1" applyProtection="1">
      <alignment horizontal="right" vertical="center"/>
    </xf>
    <xf numFmtId="0" fontId="38" fillId="19" borderId="43" xfId="0" applyFont="1" applyFill="1" applyBorder="1" applyAlignment="1">
      <alignment vertical="center"/>
    </xf>
    <xf numFmtId="0" fontId="38" fillId="19" borderId="30" xfId="0" applyFont="1" applyFill="1" applyBorder="1" applyAlignment="1">
      <alignment horizontal="center" vertical="center"/>
    </xf>
    <xf numFmtId="0" fontId="38" fillId="19" borderId="122" xfId="0" applyFont="1" applyFill="1" applyBorder="1" applyAlignment="1">
      <alignment horizontal="left" vertical="center"/>
    </xf>
    <xf numFmtId="182" fontId="49" fillId="0" borderId="0" xfId="1" applyNumberFormat="1" applyFont="1" applyFill="1" applyBorder="1" applyAlignment="1" applyProtection="1">
      <alignment horizontal="left" vertical="center"/>
      <protection locked="0"/>
    </xf>
    <xf numFmtId="168" fontId="49" fillId="0" borderId="0" xfId="2" applyNumberFormat="1" applyFont="1" applyFill="1" applyBorder="1" applyAlignment="1" applyProtection="1">
      <alignment horizontal="center" vertical="center"/>
      <protection locked="0"/>
    </xf>
    <xf numFmtId="182" fontId="49" fillId="5" borderId="0" xfId="1" applyNumberFormat="1" applyFont="1" applyFill="1" applyBorder="1" applyAlignment="1" applyProtection="1">
      <alignment vertical="center"/>
      <protection locked="0"/>
    </xf>
    <xf numFmtId="168" fontId="49" fillId="5" borderId="0" xfId="5" applyNumberFormat="1" applyFont="1" applyFill="1" applyBorder="1" applyAlignment="1" applyProtection="1">
      <alignment vertical="center"/>
      <protection locked="0"/>
    </xf>
    <xf numFmtId="0" fontId="49" fillId="0" borderId="0" xfId="0" applyFont="1" applyAlignment="1">
      <alignment horizontal="left" vertical="center"/>
    </xf>
    <xf numFmtId="182" fontId="49" fillId="2" borderId="0" xfId="1" applyNumberFormat="1" applyFont="1" applyFill="1" applyBorder="1" applyAlignment="1" applyProtection="1">
      <alignment vertical="center"/>
      <protection locked="0"/>
    </xf>
    <xf numFmtId="168" fontId="49" fillId="2" borderId="0" xfId="5" applyNumberFormat="1" applyFont="1" applyFill="1" applyBorder="1" applyAlignment="1" applyProtection="1">
      <alignment vertical="center"/>
      <protection locked="0"/>
    </xf>
    <xf numFmtId="44" fontId="49" fillId="5" borderId="0" xfId="5" applyNumberFormat="1" applyFont="1" applyFill="1" applyBorder="1" applyAlignment="1" applyProtection="1">
      <alignment vertical="center"/>
      <protection locked="0"/>
    </xf>
    <xf numFmtId="0" fontId="44" fillId="4" borderId="124" xfId="0" applyFont="1" applyFill="1" applyBorder="1" applyAlignment="1">
      <alignment vertical="center"/>
    </xf>
    <xf numFmtId="0" fontId="81" fillId="4" borderId="124" xfId="0" applyFont="1" applyFill="1" applyBorder="1" applyAlignment="1">
      <alignment vertical="center"/>
    </xf>
    <xf numFmtId="0" fontId="38" fillId="4" borderId="124" xfId="0" applyFont="1" applyFill="1" applyBorder="1" applyAlignment="1">
      <alignment vertical="center"/>
    </xf>
    <xf numFmtId="0" fontId="58" fillId="0" borderId="86" xfId="0" applyFont="1" applyBorder="1" applyAlignment="1">
      <alignment vertical="center"/>
    </xf>
    <xf numFmtId="0" fontId="58" fillId="0" borderId="114" xfId="0" applyFont="1" applyBorder="1" applyAlignment="1">
      <alignment vertical="center" wrapText="1"/>
    </xf>
    <xf numFmtId="0" fontId="58" fillId="0" borderId="86" xfId="0" applyFont="1" applyBorder="1" applyAlignment="1">
      <alignment horizontal="left" vertical="center"/>
    </xf>
    <xf numFmtId="0" fontId="27" fillId="32" borderId="28" xfId="23" applyFill="1" applyBorder="1" applyAlignment="1">
      <alignment horizontal="left" vertical="center"/>
    </xf>
    <xf numFmtId="0" fontId="45" fillId="32" borderId="28" xfId="0" applyFont="1" applyFill="1" applyBorder="1" applyAlignment="1">
      <alignment horizontal="right" vertical="center"/>
    </xf>
    <xf numFmtId="44" fontId="38" fillId="0" borderId="113" xfId="0" applyNumberFormat="1" applyFont="1" applyBorder="1" applyAlignment="1">
      <alignment horizontal="left" vertical="center"/>
    </xf>
    <xf numFmtId="0" fontId="42" fillId="0" borderId="86" xfId="0" applyFont="1" applyBorder="1" applyAlignment="1">
      <alignment horizontal="left" vertical="center"/>
    </xf>
    <xf numFmtId="0" fontId="42" fillId="20" borderId="112" xfId="0" applyFont="1" applyFill="1" applyBorder="1" applyAlignment="1">
      <alignment vertical="center"/>
    </xf>
    <xf numFmtId="164" fontId="42" fillId="0" borderId="86" xfId="1" applyFont="1" applyBorder="1" applyAlignment="1">
      <alignment horizontal="right" vertical="center"/>
    </xf>
    <xf numFmtId="44" fontId="42" fillId="0" borderId="86" xfId="1" applyNumberFormat="1" applyFont="1" applyBorder="1" applyAlignment="1">
      <alignment horizontal="right" vertical="center"/>
    </xf>
    <xf numFmtId="165" fontId="42" fillId="2" borderId="86" xfId="4703" applyFont="1" applyFill="1" applyBorder="1" applyAlignment="1" applyProtection="1">
      <alignment horizontal="left" vertical="center"/>
    </xf>
    <xf numFmtId="0" fontId="42" fillId="0" borderId="114" xfId="10" applyFont="1" applyBorder="1" applyAlignment="1">
      <alignment vertical="center" wrapText="1"/>
    </xf>
    <xf numFmtId="0" fontId="42" fillId="0" borderId="104" xfId="10" applyFont="1" applyBorder="1" applyAlignment="1">
      <alignment vertical="center"/>
    </xf>
    <xf numFmtId="43" fontId="42" fillId="0" borderId="104" xfId="10" applyNumberFormat="1" applyFont="1" applyBorder="1" applyAlignment="1">
      <alignment vertical="center"/>
    </xf>
    <xf numFmtId="44" fontId="42" fillId="0" borderId="104" xfId="10" applyNumberFormat="1" applyFont="1" applyBorder="1" applyAlignment="1">
      <alignment vertical="center"/>
    </xf>
    <xf numFmtId="2" fontId="42" fillId="0" borderId="104" xfId="10" applyNumberFormat="1" applyFont="1" applyBorder="1" applyAlignment="1">
      <alignment vertical="center"/>
    </xf>
    <xf numFmtId="0" fontId="90" fillId="32" borderId="61" xfId="0" applyFont="1" applyFill="1" applyBorder="1" applyAlignment="1">
      <alignment horizontal="left" vertical="center"/>
    </xf>
    <xf numFmtId="165" fontId="48" fillId="0" borderId="58" xfId="4703" applyFont="1" applyFill="1" applyBorder="1" applyAlignment="1" applyProtection="1">
      <alignment horizontal="left" vertical="center"/>
    </xf>
    <xf numFmtId="165" fontId="42" fillId="2" borderId="58" xfId="4703" applyFont="1" applyFill="1" applyBorder="1" applyAlignment="1" applyProtection="1">
      <alignment horizontal="left" vertical="center"/>
    </xf>
    <xf numFmtId="166" fontId="42" fillId="2" borderId="58" xfId="5" applyFont="1" applyFill="1" applyBorder="1" applyAlignment="1" applyProtection="1">
      <alignment vertical="center"/>
    </xf>
    <xf numFmtId="164" fontId="42" fillId="0" borderId="0" xfId="1" applyFont="1" applyFill="1" applyBorder="1" applyAlignment="1" applyProtection="1">
      <alignment horizontal="center" vertical="center"/>
      <protection locked="0"/>
    </xf>
    <xf numFmtId="44" fontId="42" fillId="5" borderId="0" xfId="5" applyNumberFormat="1" applyFont="1" applyFill="1" applyBorder="1" applyAlignment="1" applyProtection="1">
      <alignment vertical="center"/>
    </xf>
    <xf numFmtId="0" fontId="89" fillId="32" borderId="61" xfId="0" applyFont="1" applyFill="1" applyBorder="1" applyAlignment="1">
      <alignment horizontal="left" vertical="center"/>
    </xf>
    <xf numFmtId="165" fontId="42" fillId="0" borderId="59" xfId="4703" applyFont="1" applyFill="1" applyBorder="1" applyAlignment="1" applyProtection="1">
      <alignment horizontal="left" vertical="center"/>
    </xf>
    <xf numFmtId="165" fontId="42" fillId="2" borderId="59" xfId="4703" applyFont="1" applyFill="1" applyBorder="1" applyAlignment="1" applyProtection="1">
      <alignment horizontal="left" vertical="center"/>
    </xf>
    <xf numFmtId="165" fontId="91" fillId="2" borderId="59" xfId="4703" applyFont="1" applyFill="1" applyBorder="1" applyAlignment="1" applyProtection="1">
      <alignment horizontal="center" vertical="center"/>
    </xf>
    <xf numFmtId="166" fontId="42" fillId="2" borderId="59" xfId="5" applyFont="1" applyFill="1" applyBorder="1" applyAlignment="1" applyProtection="1">
      <alignment vertical="center"/>
    </xf>
    <xf numFmtId="188" fontId="42" fillId="0" borderId="0" xfId="1" applyNumberFormat="1" applyFont="1" applyFill="1" applyBorder="1" applyAlignment="1" applyProtection="1">
      <alignment vertical="center"/>
      <protection locked="0"/>
    </xf>
    <xf numFmtId="166" fontId="42" fillId="2" borderId="0" xfId="12" applyFont="1" applyFill="1" applyBorder="1" applyAlignment="1" applyProtection="1">
      <alignment vertical="center"/>
    </xf>
    <xf numFmtId="182" fontId="42" fillId="5" borderId="0" xfId="1" applyNumberFormat="1" applyFont="1" applyFill="1" applyBorder="1" applyAlignment="1" applyProtection="1">
      <alignment vertical="center"/>
    </xf>
    <xf numFmtId="164" fontId="42" fillId="0" borderId="86" xfId="1" applyFont="1" applyFill="1" applyBorder="1" applyAlignment="1">
      <alignment horizontal="right" vertical="center"/>
    </xf>
    <xf numFmtId="0" fontId="42" fillId="0" borderId="114" xfId="0" applyFont="1" applyBorder="1" applyAlignment="1">
      <alignment horizontal="left" vertical="center"/>
    </xf>
    <xf numFmtId="0" fontId="38" fillId="0" borderId="113" xfId="10" applyFont="1" applyBorder="1" applyAlignment="1">
      <alignment horizontal="left" vertical="center"/>
    </xf>
    <xf numFmtId="0" fontId="38" fillId="20" borderId="112" xfId="10" applyFont="1" applyFill="1" applyBorder="1" applyAlignment="1">
      <alignment vertical="center"/>
    </xf>
    <xf numFmtId="44" fontId="61" fillId="38" borderId="86" xfId="0" applyNumberFormat="1" applyFont="1" applyFill="1" applyBorder="1" applyAlignment="1">
      <alignment vertical="center"/>
    </xf>
    <xf numFmtId="165" fontId="38" fillId="5" borderId="58" xfId="4703" applyFont="1" applyFill="1" applyBorder="1" applyAlignment="1" applyProtection="1">
      <alignment horizontal="left" vertical="center"/>
    </xf>
    <xf numFmtId="165" fontId="43" fillId="0" borderId="58" xfId="4703" applyFont="1" applyFill="1" applyBorder="1" applyAlignment="1" applyProtection="1">
      <alignment horizontal="right" vertical="center"/>
    </xf>
    <xf numFmtId="164" fontId="38" fillId="0" borderId="86" xfId="1" applyFont="1" applyBorder="1" applyAlignment="1">
      <alignment horizontal="left" vertical="center"/>
    </xf>
    <xf numFmtId="164" fontId="38" fillId="6" borderId="0" xfId="1" applyFont="1" applyFill="1" applyBorder="1" applyAlignment="1" applyProtection="1">
      <alignment horizontal="left" vertical="center"/>
      <protection locked="0"/>
    </xf>
    <xf numFmtId="165" fontId="38" fillId="5" borderId="0" xfId="4703" applyFont="1" applyFill="1" applyBorder="1" applyAlignment="1" applyProtection="1">
      <alignment horizontal="left" vertical="center"/>
    </xf>
    <xf numFmtId="165" fontId="137" fillId="2" borderId="0" xfId="4703" applyFont="1" applyFill="1" applyBorder="1" applyAlignment="1" applyProtection="1">
      <alignment horizontal="left" vertical="center"/>
    </xf>
    <xf numFmtId="0" fontId="137" fillId="6" borderId="0" xfId="0" applyFont="1" applyFill="1" applyAlignment="1">
      <alignment vertical="center"/>
    </xf>
    <xf numFmtId="185" fontId="148" fillId="6" borderId="72" xfId="0" applyNumberFormat="1" applyFont="1" applyFill="1" applyBorder="1" applyAlignment="1" applyProtection="1">
      <alignment horizontal="left" vertical="center"/>
      <protection locked="0"/>
    </xf>
    <xf numFmtId="44" fontId="38" fillId="4" borderId="86" xfId="3" applyNumberFormat="1" applyFont="1" applyFill="1" applyBorder="1" applyAlignment="1">
      <alignment vertical="center"/>
    </xf>
    <xf numFmtId="187" fontId="38" fillId="20" borderId="0" xfId="0" applyNumberFormat="1" applyFont="1" applyFill="1" applyAlignment="1">
      <alignment vertical="center"/>
    </xf>
    <xf numFmtId="187" fontId="38" fillId="20" borderId="0" xfId="0" applyNumberFormat="1" applyFont="1" applyFill="1" applyAlignment="1">
      <alignment vertical="center" wrapText="1"/>
    </xf>
    <xf numFmtId="187" fontId="38" fillId="20" borderId="0" xfId="0" applyNumberFormat="1" applyFont="1" applyFill="1"/>
    <xf numFmtId="187" fontId="38" fillId="20" borderId="0" xfId="0" applyNumberFormat="1" applyFont="1" applyFill="1" applyAlignment="1">
      <alignment horizontal="left"/>
    </xf>
    <xf numFmtId="187" fontId="34" fillId="20" borderId="0" xfId="0" applyNumberFormat="1" applyFont="1" applyFill="1" applyAlignment="1">
      <alignment horizontal="left" vertical="center"/>
    </xf>
    <xf numFmtId="187" fontId="67" fillId="20" borderId="0" xfId="0" applyNumberFormat="1" applyFont="1" applyFill="1" applyAlignment="1">
      <alignment vertical="center"/>
    </xf>
    <xf numFmtId="187" fontId="43" fillId="20" borderId="0" xfId="0" applyNumberFormat="1" applyFont="1" applyFill="1" applyAlignment="1">
      <alignment vertical="center"/>
    </xf>
    <xf numFmtId="187" fontId="43" fillId="0" borderId="0" xfId="0" applyNumberFormat="1" applyFont="1" applyAlignment="1">
      <alignment vertical="center"/>
    </xf>
    <xf numFmtId="187" fontId="55" fillId="20" borderId="0" xfId="0" applyNumberFormat="1" applyFont="1" applyFill="1" applyAlignment="1">
      <alignment vertical="center"/>
    </xf>
    <xf numFmtId="0" fontId="149" fillId="5" borderId="0" xfId="5" applyNumberFormat="1" applyFont="1" applyFill="1" applyBorder="1" applyAlignment="1" applyProtection="1">
      <alignment horizontal="center" vertical="center"/>
    </xf>
    <xf numFmtId="0" fontId="150" fillId="23" borderId="0" xfId="0" applyFont="1" applyFill="1" applyAlignment="1">
      <alignment vertical="center"/>
    </xf>
    <xf numFmtId="0" fontId="67" fillId="23" borderId="0" xfId="0" applyFont="1" applyFill="1" applyAlignment="1">
      <alignment vertical="center"/>
    </xf>
    <xf numFmtId="0" fontId="151" fillId="23" borderId="0" xfId="0" applyFont="1" applyFill="1" applyAlignment="1">
      <alignment vertical="center"/>
    </xf>
    <xf numFmtId="0" fontId="152" fillId="23" borderId="0" xfId="0" applyFont="1" applyFill="1" applyAlignment="1">
      <alignment horizontal="center" vertical="center"/>
    </xf>
    <xf numFmtId="0" fontId="153" fillId="23" borderId="0" xfId="0" applyFont="1" applyFill="1" applyAlignment="1">
      <alignment vertical="center"/>
    </xf>
    <xf numFmtId="44" fontId="67" fillId="23" borderId="0" xfId="0" applyNumberFormat="1" applyFont="1" applyFill="1" applyAlignment="1">
      <alignment vertical="center"/>
    </xf>
    <xf numFmtId="0" fontId="154" fillId="23" borderId="0" xfId="5" applyNumberFormat="1" applyFont="1" applyFill="1" applyBorder="1" applyAlignment="1" applyProtection="1">
      <alignment horizontal="left" vertical="center"/>
    </xf>
    <xf numFmtId="0" fontId="38" fillId="23" borderId="0" xfId="5" applyNumberFormat="1" applyFont="1" applyFill="1" applyBorder="1" applyAlignment="1" applyProtection="1">
      <alignment horizontal="left" vertical="center"/>
    </xf>
    <xf numFmtId="0" fontId="38" fillId="20" borderId="0" xfId="0" applyFont="1" applyFill="1" applyAlignment="1">
      <alignment horizontal="center" vertical="center"/>
    </xf>
    <xf numFmtId="0" fontId="38" fillId="20" borderId="0" xfId="0" applyFont="1" applyFill="1" applyAlignment="1">
      <alignment horizontal="left" vertical="center"/>
    </xf>
    <xf numFmtId="9" fontId="67" fillId="23" borderId="0" xfId="0" applyNumberFormat="1" applyFont="1" applyFill="1" applyAlignment="1">
      <alignment vertical="center"/>
    </xf>
    <xf numFmtId="165" fontId="140" fillId="5" borderId="0" xfId="4703" applyFont="1" applyFill="1" applyBorder="1" applyAlignment="1" applyProtection="1">
      <alignment horizontal="left" vertical="center"/>
    </xf>
    <xf numFmtId="44" fontId="61" fillId="0" borderId="86" xfId="4703" applyNumberFormat="1" applyFont="1" applyFill="1" applyBorder="1" applyAlignment="1" applyProtection="1">
      <alignment horizontal="left" vertical="center"/>
    </xf>
    <xf numFmtId="165" fontId="61" fillId="0" borderId="86" xfId="4703" applyFont="1" applyFill="1" applyBorder="1" applyAlignment="1" applyProtection="1">
      <alignment horizontal="left" vertical="center"/>
    </xf>
    <xf numFmtId="165" fontId="155" fillId="6" borderId="59" xfId="4703" applyFont="1" applyFill="1" applyBorder="1" applyAlignment="1" applyProtection="1">
      <alignment horizontal="left" vertical="center"/>
    </xf>
    <xf numFmtId="2" fontId="38" fillId="0" borderId="86" xfId="0" applyNumberFormat="1" applyFont="1" applyBorder="1" applyAlignment="1">
      <alignment vertical="center"/>
    </xf>
    <xf numFmtId="165" fontId="39" fillId="0" borderId="0" xfId="4703" applyFont="1" applyFill="1" applyBorder="1" applyAlignment="1" applyProtection="1">
      <alignment horizontal="left" vertical="center"/>
    </xf>
    <xf numFmtId="165" fontId="127" fillId="0" borderId="0" xfId="4703" applyFont="1" applyFill="1" applyBorder="1" applyAlignment="1" applyProtection="1">
      <alignment horizontal="left" vertical="center"/>
    </xf>
    <xf numFmtId="165" fontId="54" fillId="0" borderId="58" xfId="4703" applyFont="1" applyFill="1" applyBorder="1" applyAlignment="1" applyProtection="1">
      <alignment horizontal="left" vertical="center"/>
    </xf>
    <xf numFmtId="165" fontId="54" fillId="2" borderId="58" xfId="4703" applyFont="1" applyFill="1" applyBorder="1" applyAlignment="1" applyProtection="1">
      <alignment horizontal="left" vertical="center"/>
    </xf>
    <xf numFmtId="0" fontId="156" fillId="32" borderId="61" xfId="0" applyFont="1" applyFill="1" applyBorder="1" applyAlignment="1">
      <alignment horizontal="left" vertical="center"/>
    </xf>
    <xf numFmtId="165" fontId="157" fillId="0" borderId="58" xfId="4703" applyFont="1" applyFill="1" applyBorder="1" applyAlignment="1" applyProtection="1">
      <alignment horizontal="left" vertical="center"/>
    </xf>
    <xf numFmtId="0" fontId="139" fillId="6" borderId="0" xfId="0" applyFont="1" applyFill="1" applyAlignment="1">
      <alignment horizontal="left" vertical="center"/>
    </xf>
    <xf numFmtId="0" fontId="38" fillId="12" borderId="0" xfId="0" applyFont="1" applyFill="1" applyAlignment="1" applyProtection="1">
      <alignment vertical="center"/>
      <protection locked="0"/>
    </xf>
    <xf numFmtId="0" fontId="38" fillId="20" borderId="0" xfId="0" applyFont="1" applyFill="1" applyAlignment="1" applyProtection="1">
      <alignment vertical="center"/>
      <protection locked="0"/>
    </xf>
    <xf numFmtId="165" fontId="38" fillId="23" borderId="59" xfId="4703" applyFont="1" applyFill="1" applyBorder="1" applyAlignment="1" applyProtection="1">
      <alignment horizontal="left" vertical="center"/>
      <protection locked="0"/>
    </xf>
    <xf numFmtId="0" fontId="38" fillId="23" borderId="0" xfId="0" applyFont="1" applyFill="1" applyAlignment="1" applyProtection="1">
      <alignment vertical="center"/>
      <protection locked="0"/>
    </xf>
    <xf numFmtId="0" fontId="158" fillId="23" borderId="0" xfId="0" applyFont="1" applyFill="1" applyAlignment="1" applyProtection="1">
      <alignment vertical="center"/>
      <protection locked="0"/>
    </xf>
    <xf numFmtId="0" fontId="159" fillId="23" borderId="0" xfId="0" applyFont="1" applyFill="1" applyAlignment="1" applyProtection="1">
      <alignment horizontal="center" vertical="center"/>
      <protection locked="0"/>
    </xf>
    <xf numFmtId="44" fontId="38" fillId="23" borderId="0" xfId="0" applyNumberFormat="1" applyFont="1" applyFill="1" applyAlignment="1" applyProtection="1">
      <alignment vertical="center"/>
      <protection locked="0"/>
    </xf>
    <xf numFmtId="0" fontId="160" fillId="23" borderId="0" xfId="0" applyFont="1" applyFill="1" applyAlignment="1" applyProtection="1">
      <alignment vertical="center"/>
      <protection locked="0"/>
    </xf>
    <xf numFmtId="0" fontId="38" fillId="23" borderId="0" xfId="5" applyNumberFormat="1" applyFont="1" applyFill="1" applyBorder="1" applyAlignment="1" applyProtection="1">
      <alignment horizontal="left" vertical="center"/>
      <protection locked="0"/>
    </xf>
    <xf numFmtId="0" fontId="38" fillId="20" borderId="0" xfId="0" applyFont="1" applyFill="1" applyAlignment="1" applyProtection="1">
      <alignment horizontal="left" vertical="center"/>
      <protection locked="0"/>
    </xf>
    <xf numFmtId="165" fontId="129" fillId="0" borderId="0" xfId="4703" quotePrefix="1" applyFont="1" applyFill="1" applyBorder="1" applyAlignment="1" applyProtection="1">
      <alignment horizontal="left" vertical="center"/>
    </xf>
    <xf numFmtId="0" fontId="44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166" fontId="35" fillId="31" borderId="10" xfId="5" applyFont="1" applyFill="1" applyBorder="1" applyAlignment="1" applyProtection="1">
      <alignment horizontal="left" vertical="center"/>
    </xf>
    <xf numFmtId="165" fontId="48" fillId="32" borderId="100" xfId="4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horizontal="left" vertical="center"/>
    </xf>
    <xf numFmtId="0" fontId="99" fillId="20" borderId="74" xfId="0" applyFont="1" applyFill="1" applyBorder="1" applyAlignment="1">
      <alignment horizontal="center" textRotation="90" wrapText="1"/>
    </xf>
    <xf numFmtId="0" fontId="99" fillId="20" borderId="77" xfId="0" applyFont="1" applyFill="1" applyBorder="1" applyAlignment="1">
      <alignment horizontal="center" textRotation="90" wrapText="1"/>
    </xf>
    <xf numFmtId="186" fontId="99" fillId="26" borderId="74" xfId="0" applyNumberFormat="1" applyFont="1" applyFill="1" applyBorder="1" applyAlignment="1" applyProtection="1">
      <alignment horizontal="center" textRotation="90" wrapText="1"/>
      <protection locked="0"/>
    </xf>
    <xf numFmtId="186" fontId="99" fillId="26" borderId="77" xfId="0" applyNumberFormat="1" applyFont="1" applyFill="1" applyBorder="1" applyAlignment="1" applyProtection="1">
      <alignment horizontal="center" textRotation="90" wrapText="1"/>
      <protection locked="0"/>
    </xf>
    <xf numFmtId="0" fontId="96" fillId="20" borderId="41" xfId="0" applyFont="1" applyFill="1" applyBorder="1" applyAlignment="1">
      <alignment horizontal="center" vertical="center"/>
    </xf>
    <xf numFmtId="0" fontId="96" fillId="20" borderId="42" xfId="0" applyFont="1" applyFill="1" applyBorder="1" applyAlignment="1">
      <alignment horizontal="center" vertical="center"/>
    </xf>
    <xf numFmtId="186" fontId="99" fillId="17" borderId="74" xfId="8" applyNumberFormat="1" applyFont="1" applyFill="1" applyBorder="1" applyAlignment="1">
      <alignment horizontal="center" textRotation="90" wrapText="1"/>
    </xf>
    <xf numFmtId="186" fontId="99" fillId="17" borderId="77" xfId="8" applyNumberFormat="1" applyFont="1" applyFill="1" applyBorder="1" applyAlignment="1">
      <alignment horizontal="center" textRotation="90" wrapText="1"/>
    </xf>
    <xf numFmtId="0" fontId="99" fillId="9" borderId="74" xfId="0" applyFont="1" applyFill="1" applyBorder="1" applyAlignment="1">
      <alignment horizontal="center" textRotation="90" wrapText="1"/>
    </xf>
    <xf numFmtId="0" fontId="99" fillId="9" borderId="77" xfId="0" applyFont="1" applyFill="1" applyBorder="1" applyAlignment="1">
      <alignment horizontal="center" textRotation="90" wrapText="1"/>
    </xf>
    <xf numFmtId="186" fontId="99" fillId="28" borderId="74" xfId="8" applyNumberFormat="1" applyFont="1" applyFill="1" applyBorder="1" applyAlignment="1">
      <alignment horizontal="center" textRotation="90" wrapText="1"/>
    </xf>
    <xf numFmtId="186" fontId="99" fillId="28" borderId="77" xfId="8" applyNumberFormat="1" applyFont="1" applyFill="1" applyBorder="1" applyAlignment="1">
      <alignment horizontal="center" textRotation="90" wrapText="1"/>
    </xf>
    <xf numFmtId="0" fontId="99" fillId="20" borderId="75" xfId="0" applyFont="1" applyFill="1" applyBorder="1" applyAlignment="1">
      <alignment horizontal="center" textRotation="90" wrapText="1"/>
    </xf>
    <xf numFmtId="0" fontId="99" fillId="20" borderId="76" xfId="0" applyFont="1" applyFill="1" applyBorder="1" applyAlignment="1">
      <alignment horizontal="center" textRotation="90" wrapText="1"/>
    </xf>
    <xf numFmtId="0" fontId="101" fillId="20" borderId="88" xfId="0" applyFont="1" applyFill="1" applyBorder="1" applyAlignment="1">
      <alignment horizontal="center" vertical="center"/>
    </xf>
    <xf numFmtId="0" fontId="101" fillId="20" borderId="85" xfId="0" applyFont="1" applyFill="1" applyBorder="1" applyAlignment="1">
      <alignment horizontal="center" vertical="center"/>
    </xf>
    <xf numFmtId="2" fontId="95" fillId="0" borderId="25" xfId="0" applyNumberFormat="1" applyFont="1" applyBorder="1" applyAlignment="1" applyProtection="1">
      <alignment horizontal="center" vertical="center"/>
      <protection locked="0"/>
    </xf>
    <xf numFmtId="2" fontId="95" fillId="0" borderId="20" xfId="0" applyNumberFormat="1" applyFont="1" applyBorder="1" applyAlignment="1" applyProtection="1">
      <alignment horizontal="center" vertical="center" wrapText="1"/>
      <protection locked="0"/>
    </xf>
    <xf numFmtId="2" fontId="95" fillId="0" borderId="19" xfId="0" applyNumberFormat="1" applyFont="1" applyBorder="1" applyAlignment="1" applyProtection="1">
      <alignment horizontal="center" vertical="center" wrapText="1"/>
      <protection locked="0"/>
    </xf>
    <xf numFmtId="0" fontId="98" fillId="20" borderId="74" xfId="0" applyFont="1" applyFill="1" applyBorder="1" applyAlignment="1">
      <alignment horizontal="center" vertical="center"/>
    </xf>
    <xf numFmtId="0" fontId="101" fillId="20" borderId="74" xfId="0" applyFont="1" applyFill="1" applyBorder="1" applyAlignment="1">
      <alignment horizontal="center" vertical="center"/>
    </xf>
    <xf numFmtId="0" fontId="101" fillId="20" borderId="86" xfId="0" applyFont="1" applyFill="1" applyBorder="1" applyAlignment="1">
      <alignment horizontal="left" vertical="center"/>
    </xf>
    <xf numFmtId="0" fontId="98" fillId="0" borderId="86" xfId="0" applyFont="1" applyBorder="1" applyAlignment="1">
      <alignment horizontal="left" vertical="center"/>
    </xf>
    <xf numFmtId="49" fontId="95" fillId="0" borderId="0" xfId="0" applyNumberFormat="1" applyFont="1" applyAlignment="1">
      <alignment horizontal="center" vertical="center" textRotation="90"/>
    </xf>
    <xf numFmtId="165" fontId="94" fillId="0" borderId="25" xfId="0" applyNumberFormat="1" applyFont="1" applyBorder="1" applyAlignment="1">
      <alignment horizontal="center" vertical="center"/>
    </xf>
    <xf numFmtId="0" fontId="98" fillId="0" borderId="85" xfId="0" applyFont="1" applyBorder="1" applyAlignment="1">
      <alignment horizontal="left" vertical="center"/>
    </xf>
    <xf numFmtId="165" fontId="94" fillId="0" borderId="22" xfId="0" applyNumberFormat="1" applyFont="1" applyBorder="1" applyAlignment="1">
      <alignment horizontal="center" vertical="center"/>
    </xf>
    <xf numFmtId="0" fontId="101" fillId="20" borderId="86" xfId="0" applyFont="1" applyFill="1" applyBorder="1" applyAlignment="1">
      <alignment horizontal="center" vertical="center"/>
    </xf>
    <xf numFmtId="0" fontId="96" fillId="20" borderId="0" xfId="0" applyFont="1" applyFill="1" applyAlignment="1">
      <alignment horizontal="center" vertical="center"/>
    </xf>
    <xf numFmtId="0" fontId="96" fillId="20" borderId="73" xfId="0" applyFont="1" applyFill="1" applyBorder="1" applyAlignment="1">
      <alignment horizontal="center" vertical="center"/>
    </xf>
    <xf numFmtId="0" fontId="97" fillId="20" borderId="74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wrapText="1"/>
    </xf>
    <xf numFmtId="0" fontId="75" fillId="0" borderId="51" xfId="0" applyFont="1" applyBorder="1" applyAlignment="1">
      <alignment horizontal="left" vertical="center" wrapText="1" indent="1"/>
    </xf>
    <xf numFmtId="0" fontId="75" fillId="0" borderId="55" xfId="0" applyFont="1" applyBorder="1" applyAlignment="1">
      <alignment horizontal="left" vertical="center" wrapText="1" indent="1"/>
    </xf>
    <xf numFmtId="0" fontId="75" fillId="0" borderId="57" xfId="0" applyFont="1" applyBorder="1" applyAlignment="1">
      <alignment horizontal="left" vertical="center" wrapText="1" indent="1"/>
    </xf>
    <xf numFmtId="0" fontId="37" fillId="21" borderId="50" xfId="0" applyFont="1" applyFill="1" applyBorder="1" applyAlignment="1">
      <alignment vertical="center" wrapText="1"/>
    </xf>
    <xf numFmtId="0" fontId="37" fillId="21" borderId="54" xfId="0" applyFont="1" applyFill="1" applyBorder="1" applyAlignment="1">
      <alignment vertical="center" wrapText="1"/>
    </xf>
    <xf numFmtId="0" fontId="37" fillId="21" borderId="56" xfId="0" applyFont="1" applyFill="1" applyBorder="1" applyAlignment="1">
      <alignment vertical="center" wrapText="1"/>
    </xf>
    <xf numFmtId="0" fontId="44" fillId="13" borderId="12" xfId="0" applyFont="1" applyFill="1" applyBorder="1" applyAlignment="1">
      <alignment horizontal="center" vertical="center"/>
    </xf>
    <xf numFmtId="0" fontId="44" fillId="13" borderId="14" xfId="0" applyFont="1" applyFill="1" applyBorder="1" applyAlignment="1">
      <alignment horizontal="center" vertical="center"/>
    </xf>
    <xf numFmtId="0" fontId="38" fillId="13" borderId="118" xfId="0" applyFont="1" applyFill="1" applyBorder="1" applyAlignment="1">
      <alignment horizontal="center" vertical="center"/>
    </xf>
    <xf numFmtId="0" fontId="38" fillId="13" borderId="119" xfId="0" applyFont="1" applyFill="1" applyBorder="1" applyAlignment="1">
      <alignment horizontal="center" vertical="center"/>
    </xf>
    <xf numFmtId="0" fontId="44" fillId="9" borderId="12" xfId="0" applyFont="1" applyFill="1" applyBorder="1" applyAlignment="1">
      <alignment horizontal="center" vertical="center"/>
    </xf>
    <xf numFmtId="0" fontId="44" fillId="9" borderId="14" xfId="0" applyFont="1" applyFill="1" applyBorder="1" applyAlignment="1">
      <alignment horizontal="center" vertical="center"/>
    </xf>
    <xf numFmtId="0" fontId="38" fillId="9" borderId="118" xfId="0" applyFont="1" applyFill="1" applyBorder="1" applyAlignment="1">
      <alignment horizontal="center" vertical="center"/>
    </xf>
    <xf numFmtId="0" fontId="38" fillId="9" borderId="119" xfId="0" applyFont="1" applyFill="1" applyBorder="1" applyAlignment="1">
      <alignment horizontal="center" vertical="center"/>
    </xf>
    <xf numFmtId="0" fontId="44" fillId="19" borderId="12" xfId="0" applyFont="1" applyFill="1" applyBorder="1" applyAlignment="1">
      <alignment horizontal="center" vertical="center"/>
    </xf>
    <xf numFmtId="0" fontId="44" fillId="19" borderId="14" xfId="0" applyFont="1" applyFill="1" applyBorder="1" applyAlignment="1">
      <alignment horizontal="center" vertical="center"/>
    </xf>
    <xf numFmtId="0" fontId="38" fillId="19" borderId="118" xfId="0" applyFont="1" applyFill="1" applyBorder="1" applyAlignment="1">
      <alignment horizontal="center" vertical="center"/>
    </xf>
    <xf numFmtId="0" fontId="38" fillId="19" borderId="119" xfId="0" applyFont="1" applyFill="1" applyBorder="1" applyAlignment="1">
      <alignment horizontal="center" vertical="center"/>
    </xf>
    <xf numFmtId="0" fontId="44" fillId="39" borderId="12" xfId="0" applyFont="1" applyFill="1" applyBorder="1" applyAlignment="1">
      <alignment horizontal="center" vertical="center"/>
    </xf>
    <xf numFmtId="0" fontId="44" fillId="39" borderId="14" xfId="0" applyFont="1" applyFill="1" applyBorder="1" applyAlignment="1">
      <alignment horizontal="center" vertical="center"/>
    </xf>
    <xf numFmtId="0" fontId="38" fillId="39" borderId="118" xfId="0" applyFont="1" applyFill="1" applyBorder="1" applyAlignment="1">
      <alignment horizontal="center" vertical="center"/>
    </xf>
    <xf numFmtId="0" fontId="38" fillId="39" borderId="119" xfId="0" applyFont="1" applyFill="1" applyBorder="1" applyAlignment="1">
      <alignment horizontal="center" vertical="center"/>
    </xf>
    <xf numFmtId="0" fontId="38" fillId="37" borderId="118" xfId="0" applyFont="1" applyFill="1" applyBorder="1" applyAlignment="1">
      <alignment horizontal="center" vertical="center"/>
    </xf>
    <xf numFmtId="0" fontId="38" fillId="37" borderId="119" xfId="0" applyFont="1" applyFill="1" applyBorder="1" applyAlignment="1">
      <alignment horizontal="center" vertical="center"/>
    </xf>
    <xf numFmtId="0" fontId="44" fillId="37" borderId="12" xfId="0" applyFont="1" applyFill="1" applyBorder="1" applyAlignment="1">
      <alignment horizontal="center" vertical="center"/>
    </xf>
    <xf numFmtId="0" fontId="44" fillId="37" borderId="14" xfId="0" applyFont="1" applyFill="1" applyBorder="1" applyAlignment="1">
      <alignment horizontal="center" vertical="center"/>
    </xf>
    <xf numFmtId="0" fontId="44" fillId="28" borderId="12" xfId="0" applyFont="1" applyFill="1" applyBorder="1" applyAlignment="1">
      <alignment horizontal="center" vertical="center"/>
    </xf>
    <xf numFmtId="0" fontId="44" fillId="28" borderId="14" xfId="0" applyFont="1" applyFill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/>
    </xf>
    <xf numFmtId="0" fontId="44" fillId="4" borderId="14" xfId="0" applyFont="1" applyFill="1" applyBorder="1" applyAlignment="1">
      <alignment horizontal="center" vertical="center"/>
    </xf>
    <xf numFmtId="0" fontId="38" fillId="4" borderId="118" xfId="0" applyFont="1" applyFill="1" applyBorder="1" applyAlignment="1">
      <alignment horizontal="center" vertical="center"/>
    </xf>
    <xf numFmtId="0" fontId="38" fillId="4" borderId="119" xfId="0" applyFont="1" applyFill="1" applyBorder="1" applyAlignment="1">
      <alignment horizontal="center" vertical="center"/>
    </xf>
    <xf numFmtId="0" fontId="38" fillId="28" borderId="118" xfId="0" applyFont="1" applyFill="1" applyBorder="1" applyAlignment="1">
      <alignment horizontal="center" vertical="center"/>
    </xf>
    <xf numFmtId="0" fontId="38" fillId="28" borderId="119" xfId="0" applyFont="1" applyFill="1" applyBorder="1" applyAlignment="1">
      <alignment horizontal="center" vertical="center"/>
    </xf>
  </cellXfs>
  <cellStyles count="4710">
    <cellStyle name="basis" xfId="214" xr:uid="{00000000-0005-0000-0000-000000000000}"/>
    <cellStyle name="basis 2" xfId="215" xr:uid="{00000000-0005-0000-0000-000001000000}"/>
    <cellStyle name="basis_A4-staand1" xfId="1189" xr:uid="{00000000-0005-0000-0000-000002000000}"/>
    <cellStyle name="Comma 2" xfId="4" xr:uid="{00000000-0005-0000-0000-000003000000}"/>
    <cellStyle name="Comma 2 10" xfId="74" xr:uid="{00000000-0005-0000-0000-000004000000}"/>
    <cellStyle name="Comma 2 10 2" xfId="174" xr:uid="{00000000-0005-0000-0000-000005000000}"/>
    <cellStyle name="Comma 2 10 2 2" xfId="385" xr:uid="{00000000-0005-0000-0000-000006000000}"/>
    <cellStyle name="Comma 2 10 2 2 2" xfId="801" xr:uid="{00000000-0005-0000-0000-000007000000}"/>
    <cellStyle name="Comma 2 10 2 2 2 2" xfId="1984" xr:uid="{00000000-0005-0000-0000-000008000000}"/>
    <cellStyle name="Comma 2 10 2 2 3" xfId="1569" xr:uid="{00000000-0005-0000-0000-000009000000}"/>
    <cellStyle name="Comma 2 10 2 3" xfId="595" xr:uid="{00000000-0005-0000-0000-00000A000000}"/>
    <cellStyle name="Comma 2 10 2 3 2" xfId="1778" xr:uid="{00000000-0005-0000-0000-00000B000000}"/>
    <cellStyle name="Comma 2 10 2 4" xfId="1029" xr:uid="{00000000-0005-0000-0000-00000C000000}"/>
    <cellStyle name="Comma 2 10 2 4 2" xfId="2199" xr:uid="{00000000-0005-0000-0000-00000D000000}"/>
    <cellStyle name="Comma 2 10 2 5" xfId="1363" xr:uid="{00000000-0005-0000-0000-00000E000000}"/>
    <cellStyle name="Comma 2 10 3" xfId="285" xr:uid="{00000000-0005-0000-0000-00000F000000}"/>
    <cellStyle name="Comma 2 10 3 2" xfId="701" xr:uid="{00000000-0005-0000-0000-000010000000}"/>
    <cellStyle name="Comma 2 10 3 2 2" xfId="1884" xr:uid="{00000000-0005-0000-0000-000011000000}"/>
    <cellStyle name="Comma 2 10 3 3" xfId="1469" xr:uid="{00000000-0005-0000-0000-000012000000}"/>
    <cellStyle name="Comma 2 10 4" xfId="495" xr:uid="{00000000-0005-0000-0000-000013000000}"/>
    <cellStyle name="Comma 2 10 4 2" xfId="1678" xr:uid="{00000000-0005-0000-0000-000014000000}"/>
    <cellStyle name="Comma 2 10 5" xfId="929" xr:uid="{00000000-0005-0000-0000-000015000000}"/>
    <cellStyle name="Comma 2 10 5 2" xfId="2099" xr:uid="{00000000-0005-0000-0000-000016000000}"/>
    <cellStyle name="Comma 2 10 6" xfId="1263" xr:uid="{00000000-0005-0000-0000-000017000000}"/>
    <cellStyle name="Comma 2 11" xfId="84" xr:uid="{00000000-0005-0000-0000-000018000000}"/>
    <cellStyle name="Comma 2 11 2" xfId="184" xr:uid="{00000000-0005-0000-0000-000019000000}"/>
    <cellStyle name="Comma 2 11 2 2" xfId="395" xr:uid="{00000000-0005-0000-0000-00001A000000}"/>
    <cellStyle name="Comma 2 11 2 2 2" xfId="811" xr:uid="{00000000-0005-0000-0000-00001B000000}"/>
    <cellStyle name="Comma 2 11 2 2 2 2" xfId="1994" xr:uid="{00000000-0005-0000-0000-00001C000000}"/>
    <cellStyle name="Comma 2 11 2 2 3" xfId="1579" xr:uid="{00000000-0005-0000-0000-00001D000000}"/>
    <cellStyle name="Comma 2 11 2 3" xfId="605" xr:uid="{00000000-0005-0000-0000-00001E000000}"/>
    <cellStyle name="Comma 2 11 2 3 2" xfId="1788" xr:uid="{00000000-0005-0000-0000-00001F000000}"/>
    <cellStyle name="Comma 2 11 2 4" xfId="1039" xr:uid="{00000000-0005-0000-0000-000020000000}"/>
    <cellStyle name="Comma 2 11 2 4 2" xfId="2209" xr:uid="{00000000-0005-0000-0000-000021000000}"/>
    <cellStyle name="Comma 2 11 2 5" xfId="1373" xr:uid="{00000000-0005-0000-0000-000022000000}"/>
    <cellStyle name="Comma 2 11 3" xfId="295" xr:uid="{00000000-0005-0000-0000-000023000000}"/>
    <cellStyle name="Comma 2 11 3 2" xfId="711" xr:uid="{00000000-0005-0000-0000-000024000000}"/>
    <cellStyle name="Comma 2 11 3 2 2" xfId="1894" xr:uid="{00000000-0005-0000-0000-000025000000}"/>
    <cellStyle name="Comma 2 11 3 3" xfId="1479" xr:uid="{00000000-0005-0000-0000-000026000000}"/>
    <cellStyle name="Comma 2 11 4" xfId="505" xr:uid="{00000000-0005-0000-0000-000027000000}"/>
    <cellStyle name="Comma 2 11 4 2" xfId="1688" xr:uid="{00000000-0005-0000-0000-000028000000}"/>
    <cellStyle name="Comma 2 11 5" xfId="939" xr:uid="{00000000-0005-0000-0000-000029000000}"/>
    <cellStyle name="Comma 2 11 5 2" xfId="2109" xr:uid="{00000000-0005-0000-0000-00002A000000}"/>
    <cellStyle name="Comma 2 11 6" xfId="1273" xr:uid="{00000000-0005-0000-0000-00002B000000}"/>
    <cellStyle name="Comma 2 12" xfId="94" xr:uid="{00000000-0005-0000-0000-00002C000000}"/>
    <cellStyle name="Comma 2 12 2" xfId="194" xr:uid="{00000000-0005-0000-0000-00002D000000}"/>
    <cellStyle name="Comma 2 12 2 2" xfId="405" xr:uid="{00000000-0005-0000-0000-00002E000000}"/>
    <cellStyle name="Comma 2 12 2 2 2" xfId="821" xr:uid="{00000000-0005-0000-0000-00002F000000}"/>
    <cellStyle name="Comma 2 12 2 2 2 2" xfId="2004" xr:uid="{00000000-0005-0000-0000-000030000000}"/>
    <cellStyle name="Comma 2 12 2 2 3" xfId="1589" xr:uid="{00000000-0005-0000-0000-000031000000}"/>
    <cellStyle name="Comma 2 12 2 3" xfId="615" xr:uid="{00000000-0005-0000-0000-000032000000}"/>
    <cellStyle name="Comma 2 12 2 3 2" xfId="1798" xr:uid="{00000000-0005-0000-0000-000033000000}"/>
    <cellStyle name="Comma 2 12 2 4" xfId="1049" xr:uid="{00000000-0005-0000-0000-000034000000}"/>
    <cellStyle name="Comma 2 12 2 4 2" xfId="2219" xr:uid="{00000000-0005-0000-0000-000035000000}"/>
    <cellStyle name="Comma 2 12 2 5" xfId="1383" xr:uid="{00000000-0005-0000-0000-000036000000}"/>
    <cellStyle name="Comma 2 12 3" xfId="305" xr:uid="{00000000-0005-0000-0000-000037000000}"/>
    <cellStyle name="Comma 2 12 3 2" xfId="721" xr:uid="{00000000-0005-0000-0000-000038000000}"/>
    <cellStyle name="Comma 2 12 3 2 2" xfId="1904" xr:uid="{00000000-0005-0000-0000-000039000000}"/>
    <cellStyle name="Comma 2 12 3 3" xfId="1489" xr:uid="{00000000-0005-0000-0000-00003A000000}"/>
    <cellStyle name="Comma 2 12 4" xfId="515" xr:uid="{00000000-0005-0000-0000-00003B000000}"/>
    <cellStyle name="Comma 2 12 4 2" xfId="1698" xr:uid="{00000000-0005-0000-0000-00003C000000}"/>
    <cellStyle name="Comma 2 12 5" xfId="949" xr:uid="{00000000-0005-0000-0000-00003D000000}"/>
    <cellStyle name="Comma 2 12 5 2" xfId="2119" xr:uid="{00000000-0005-0000-0000-00003E000000}"/>
    <cellStyle name="Comma 2 12 6" xfId="1283" xr:uid="{00000000-0005-0000-0000-00003F000000}"/>
    <cellStyle name="Comma 2 13" xfId="104" xr:uid="{00000000-0005-0000-0000-000040000000}"/>
    <cellStyle name="Comma 2 13 2" xfId="204" xr:uid="{00000000-0005-0000-0000-000041000000}"/>
    <cellStyle name="Comma 2 13 2 2" xfId="415" xr:uid="{00000000-0005-0000-0000-000042000000}"/>
    <cellStyle name="Comma 2 13 2 2 2" xfId="831" xr:uid="{00000000-0005-0000-0000-000043000000}"/>
    <cellStyle name="Comma 2 13 2 2 2 2" xfId="2014" xr:uid="{00000000-0005-0000-0000-000044000000}"/>
    <cellStyle name="Comma 2 13 2 2 3" xfId="1599" xr:uid="{00000000-0005-0000-0000-000045000000}"/>
    <cellStyle name="Comma 2 13 2 3" xfId="625" xr:uid="{00000000-0005-0000-0000-000046000000}"/>
    <cellStyle name="Comma 2 13 2 3 2" xfId="1808" xr:uid="{00000000-0005-0000-0000-000047000000}"/>
    <cellStyle name="Comma 2 13 2 4" xfId="1059" xr:uid="{00000000-0005-0000-0000-000048000000}"/>
    <cellStyle name="Comma 2 13 2 4 2" xfId="2229" xr:uid="{00000000-0005-0000-0000-000049000000}"/>
    <cellStyle name="Comma 2 13 2 5" xfId="1393" xr:uid="{00000000-0005-0000-0000-00004A000000}"/>
    <cellStyle name="Comma 2 13 3" xfId="315" xr:uid="{00000000-0005-0000-0000-00004B000000}"/>
    <cellStyle name="Comma 2 13 3 2" xfId="731" xr:uid="{00000000-0005-0000-0000-00004C000000}"/>
    <cellStyle name="Comma 2 13 3 2 2" xfId="1914" xr:uid="{00000000-0005-0000-0000-00004D000000}"/>
    <cellStyle name="Comma 2 13 3 3" xfId="1499" xr:uid="{00000000-0005-0000-0000-00004E000000}"/>
    <cellStyle name="Comma 2 13 4" xfId="525" xr:uid="{00000000-0005-0000-0000-00004F000000}"/>
    <cellStyle name="Comma 2 13 4 2" xfId="1708" xr:uid="{00000000-0005-0000-0000-000050000000}"/>
    <cellStyle name="Comma 2 13 5" xfId="959" xr:uid="{00000000-0005-0000-0000-000051000000}"/>
    <cellStyle name="Comma 2 13 5 2" xfId="2129" xr:uid="{00000000-0005-0000-0000-000052000000}"/>
    <cellStyle name="Comma 2 13 6" xfId="1293" xr:uid="{00000000-0005-0000-0000-000053000000}"/>
    <cellStyle name="Comma 2 14" xfId="114" xr:uid="{00000000-0005-0000-0000-000054000000}"/>
    <cellStyle name="Comma 2 14 2" xfId="325" xr:uid="{00000000-0005-0000-0000-000055000000}"/>
    <cellStyle name="Comma 2 14 2 2" xfId="741" xr:uid="{00000000-0005-0000-0000-000056000000}"/>
    <cellStyle name="Comma 2 14 2 2 2" xfId="1924" xr:uid="{00000000-0005-0000-0000-000057000000}"/>
    <cellStyle name="Comma 2 14 2 3" xfId="1509" xr:uid="{00000000-0005-0000-0000-000058000000}"/>
    <cellStyle name="Comma 2 14 3" xfId="535" xr:uid="{00000000-0005-0000-0000-000059000000}"/>
    <cellStyle name="Comma 2 14 3 2" xfId="1718" xr:uid="{00000000-0005-0000-0000-00005A000000}"/>
    <cellStyle name="Comma 2 14 4" xfId="969" xr:uid="{00000000-0005-0000-0000-00005B000000}"/>
    <cellStyle name="Comma 2 14 4 2" xfId="2139" xr:uid="{00000000-0005-0000-0000-00005C000000}"/>
    <cellStyle name="Comma 2 14 5" xfId="1303" xr:uid="{00000000-0005-0000-0000-00005D000000}"/>
    <cellStyle name="Comma 2 15" xfId="225" xr:uid="{00000000-0005-0000-0000-00005E000000}"/>
    <cellStyle name="Comma 2 15 2" xfId="641" xr:uid="{00000000-0005-0000-0000-00005F000000}"/>
    <cellStyle name="Comma 2 15 2 2" xfId="1824" xr:uid="{00000000-0005-0000-0000-000060000000}"/>
    <cellStyle name="Comma 2 15 3" xfId="1409" xr:uid="{00000000-0005-0000-0000-000061000000}"/>
    <cellStyle name="Comma 2 16" xfId="431" xr:uid="{00000000-0005-0000-0000-000062000000}"/>
    <cellStyle name="Comma 2 16 2" xfId="1615" xr:uid="{00000000-0005-0000-0000-000063000000}"/>
    <cellStyle name="Comma 2 17" xfId="435" xr:uid="{00000000-0005-0000-0000-000064000000}"/>
    <cellStyle name="Comma 2 17 2" xfId="1618" xr:uid="{00000000-0005-0000-0000-000065000000}"/>
    <cellStyle name="Comma 2 18" xfId="865" xr:uid="{00000000-0005-0000-0000-000066000000}"/>
    <cellStyle name="Comma 2 18 2" xfId="2039" xr:uid="{00000000-0005-0000-0000-000067000000}"/>
    <cellStyle name="Comma 2 19" xfId="1203" xr:uid="{00000000-0005-0000-0000-000068000000}"/>
    <cellStyle name="Comma 2 2" xfId="11" xr:uid="{00000000-0005-0000-0000-000069000000}"/>
    <cellStyle name="Comma 2 2 10" xfId="96" xr:uid="{00000000-0005-0000-0000-00006A000000}"/>
    <cellStyle name="Comma 2 2 10 2" xfId="196" xr:uid="{00000000-0005-0000-0000-00006B000000}"/>
    <cellStyle name="Comma 2 2 10 2 2" xfId="407" xr:uid="{00000000-0005-0000-0000-00006C000000}"/>
    <cellStyle name="Comma 2 2 10 2 2 2" xfId="823" xr:uid="{00000000-0005-0000-0000-00006D000000}"/>
    <cellStyle name="Comma 2 2 10 2 2 2 2" xfId="2006" xr:uid="{00000000-0005-0000-0000-00006E000000}"/>
    <cellStyle name="Comma 2 2 10 2 2 3" xfId="1591" xr:uid="{00000000-0005-0000-0000-00006F000000}"/>
    <cellStyle name="Comma 2 2 10 2 3" xfId="617" xr:uid="{00000000-0005-0000-0000-000070000000}"/>
    <cellStyle name="Comma 2 2 10 2 3 2" xfId="1800" xr:uid="{00000000-0005-0000-0000-000071000000}"/>
    <cellStyle name="Comma 2 2 10 2 4" xfId="1051" xr:uid="{00000000-0005-0000-0000-000072000000}"/>
    <cellStyle name="Comma 2 2 10 2 4 2" xfId="2221" xr:uid="{00000000-0005-0000-0000-000073000000}"/>
    <cellStyle name="Comma 2 2 10 2 5" xfId="1385" xr:uid="{00000000-0005-0000-0000-000074000000}"/>
    <cellStyle name="Comma 2 2 10 3" xfId="307" xr:uid="{00000000-0005-0000-0000-000075000000}"/>
    <cellStyle name="Comma 2 2 10 3 2" xfId="723" xr:uid="{00000000-0005-0000-0000-000076000000}"/>
    <cellStyle name="Comma 2 2 10 3 2 2" xfId="1906" xr:uid="{00000000-0005-0000-0000-000077000000}"/>
    <cellStyle name="Comma 2 2 10 3 3" xfId="1491" xr:uid="{00000000-0005-0000-0000-000078000000}"/>
    <cellStyle name="Comma 2 2 10 4" xfId="517" xr:uid="{00000000-0005-0000-0000-000079000000}"/>
    <cellStyle name="Comma 2 2 10 4 2" xfId="1700" xr:uid="{00000000-0005-0000-0000-00007A000000}"/>
    <cellStyle name="Comma 2 2 10 5" xfId="951" xr:uid="{00000000-0005-0000-0000-00007B000000}"/>
    <cellStyle name="Comma 2 2 10 5 2" xfId="2121" xr:uid="{00000000-0005-0000-0000-00007C000000}"/>
    <cellStyle name="Comma 2 2 10 6" xfId="1285" xr:uid="{00000000-0005-0000-0000-00007D000000}"/>
    <cellStyle name="Comma 2 2 11" xfId="106" xr:uid="{00000000-0005-0000-0000-00007E000000}"/>
    <cellStyle name="Comma 2 2 11 2" xfId="206" xr:uid="{00000000-0005-0000-0000-00007F000000}"/>
    <cellStyle name="Comma 2 2 11 2 2" xfId="417" xr:uid="{00000000-0005-0000-0000-000080000000}"/>
    <cellStyle name="Comma 2 2 11 2 2 2" xfId="833" xr:uid="{00000000-0005-0000-0000-000081000000}"/>
    <cellStyle name="Comma 2 2 11 2 2 2 2" xfId="2016" xr:uid="{00000000-0005-0000-0000-000082000000}"/>
    <cellStyle name="Comma 2 2 11 2 2 3" xfId="1601" xr:uid="{00000000-0005-0000-0000-000083000000}"/>
    <cellStyle name="Comma 2 2 11 2 3" xfId="627" xr:uid="{00000000-0005-0000-0000-000084000000}"/>
    <cellStyle name="Comma 2 2 11 2 3 2" xfId="1810" xr:uid="{00000000-0005-0000-0000-000085000000}"/>
    <cellStyle name="Comma 2 2 11 2 4" xfId="1061" xr:uid="{00000000-0005-0000-0000-000086000000}"/>
    <cellStyle name="Comma 2 2 11 2 4 2" xfId="2231" xr:uid="{00000000-0005-0000-0000-000087000000}"/>
    <cellStyle name="Comma 2 2 11 2 5" xfId="1395" xr:uid="{00000000-0005-0000-0000-000088000000}"/>
    <cellStyle name="Comma 2 2 11 3" xfId="317" xr:uid="{00000000-0005-0000-0000-000089000000}"/>
    <cellStyle name="Comma 2 2 11 3 2" xfId="733" xr:uid="{00000000-0005-0000-0000-00008A000000}"/>
    <cellStyle name="Comma 2 2 11 3 2 2" xfId="1916" xr:uid="{00000000-0005-0000-0000-00008B000000}"/>
    <cellStyle name="Comma 2 2 11 3 3" xfId="1501" xr:uid="{00000000-0005-0000-0000-00008C000000}"/>
    <cellStyle name="Comma 2 2 11 4" xfId="527" xr:uid="{00000000-0005-0000-0000-00008D000000}"/>
    <cellStyle name="Comma 2 2 11 4 2" xfId="1710" xr:uid="{00000000-0005-0000-0000-00008E000000}"/>
    <cellStyle name="Comma 2 2 11 5" xfId="961" xr:uid="{00000000-0005-0000-0000-00008F000000}"/>
    <cellStyle name="Comma 2 2 11 5 2" xfId="2131" xr:uid="{00000000-0005-0000-0000-000090000000}"/>
    <cellStyle name="Comma 2 2 11 6" xfId="1295" xr:uid="{00000000-0005-0000-0000-000091000000}"/>
    <cellStyle name="Comma 2 2 12" xfId="116" xr:uid="{00000000-0005-0000-0000-000092000000}"/>
    <cellStyle name="Comma 2 2 12 2" xfId="327" xr:uid="{00000000-0005-0000-0000-000093000000}"/>
    <cellStyle name="Comma 2 2 12 2 2" xfId="743" xr:uid="{00000000-0005-0000-0000-000094000000}"/>
    <cellStyle name="Comma 2 2 12 2 2 2" xfId="1926" xr:uid="{00000000-0005-0000-0000-000095000000}"/>
    <cellStyle name="Comma 2 2 12 2 3" xfId="1511" xr:uid="{00000000-0005-0000-0000-000096000000}"/>
    <cellStyle name="Comma 2 2 12 3" xfId="537" xr:uid="{00000000-0005-0000-0000-000097000000}"/>
    <cellStyle name="Comma 2 2 12 3 2" xfId="1720" xr:uid="{00000000-0005-0000-0000-000098000000}"/>
    <cellStyle name="Comma 2 2 12 4" xfId="971" xr:uid="{00000000-0005-0000-0000-000099000000}"/>
    <cellStyle name="Comma 2 2 12 4 2" xfId="2141" xr:uid="{00000000-0005-0000-0000-00009A000000}"/>
    <cellStyle name="Comma 2 2 12 5" xfId="1305" xr:uid="{00000000-0005-0000-0000-00009B000000}"/>
    <cellStyle name="Comma 2 2 13" xfId="227" xr:uid="{00000000-0005-0000-0000-00009C000000}"/>
    <cellStyle name="Comma 2 2 13 2" xfId="643" xr:uid="{00000000-0005-0000-0000-00009D000000}"/>
    <cellStyle name="Comma 2 2 13 2 2" xfId="1826" xr:uid="{00000000-0005-0000-0000-00009E000000}"/>
    <cellStyle name="Comma 2 2 13 3" xfId="1411" xr:uid="{00000000-0005-0000-0000-00009F000000}"/>
    <cellStyle name="Comma 2 2 14" xfId="437" xr:uid="{00000000-0005-0000-0000-0000A0000000}"/>
    <cellStyle name="Comma 2 2 14 2" xfId="1620" xr:uid="{00000000-0005-0000-0000-0000A1000000}"/>
    <cellStyle name="Comma 2 2 15" xfId="868" xr:uid="{00000000-0005-0000-0000-0000A2000000}"/>
    <cellStyle name="Comma 2 2 15 2" xfId="2041" xr:uid="{00000000-0005-0000-0000-0000A3000000}"/>
    <cellStyle name="Comma 2 2 16" xfId="1205" xr:uid="{00000000-0005-0000-0000-0000A4000000}"/>
    <cellStyle name="Comma 2 2 2" xfId="16" xr:uid="{00000000-0005-0000-0000-0000A5000000}"/>
    <cellStyle name="Comma 2 2 2 10" xfId="110" xr:uid="{00000000-0005-0000-0000-0000A6000000}"/>
    <cellStyle name="Comma 2 2 2 10 2" xfId="210" xr:uid="{00000000-0005-0000-0000-0000A7000000}"/>
    <cellStyle name="Comma 2 2 2 10 2 2" xfId="421" xr:uid="{00000000-0005-0000-0000-0000A8000000}"/>
    <cellStyle name="Comma 2 2 2 10 2 2 2" xfId="837" xr:uid="{00000000-0005-0000-0000-0000A9000000}"/>
    <cellStyle name="Comma 2 2 2 10 2 2 2 2" xfId="2020" xr:uid="{00000000-0005-0000-0000-0000AA000000}"/>
    <cellStyle name="Comma 2 2 2 10 2 2 3" xfId="1605" xr:uid="{00000000-0005-0000-0000-0000AB000000}"/>
    <cellStyle name="Comma 2 2 2 10 2 3" xfId="631" xr:uid="{00000000-0005-0000-0000-0000AC000000}"/>
    <cellStyle name="Comma 2 2 2 10 2 3 2" xfId="1814" xr:uid="{00000000-0005-0000-0000-0000AD000000}"/>
    <cellStyle name="Comma 2 2 2 10 2 4" xfId="1065" xr:uid="{00000000-0005-0000-0000-0000AE000000}"/>
    <cellStyle name="Comma 2 2 2 10 2 4 2" xfId="2235" xr:uid="{00000000-0005-0000-0000-0000AF000000}"/>
    <cellStyle name="Comma 2 2 2 10 2 5" xfId="1399" xr:uid="{00000000-0005-0000-0000-0000B0000000}"/>
    <cellStyle name="Comma 2 2 2 10 3" xfId="321" xr:uid="{00000000-0005-0000-0000-0000B1000000}"/>
    <cellStyle name="Comma 2 2 2 10 3 2" xfId="737" xr:uid="{00000000-0005-0000-0000-0000B2000000}"/>
    <cellStyle name="Comma 2 2 2 10 3 2 2" xfId="1920" xr:uid="{00000000-0005-0000-0000-0000B3000000}"/>
    <cellStyle name="Comma 2 2 2 10 3 3" xfId="1505" xr:uid="{00000000-0005-0000-0000-0000B4000000}"/>
    <cellStyle name="Comma 2 2 2 10 4" xfId="531" xr:uid="{00000000-0005-0000-0000-0000B5000000}"/>
    <cellStyle name="Comma 2 2 2 10 4 2" xfId="1714" xr:uid="{00000000-0005-0000-0000-0000B6000000}"/>
    <cellStyle name="Comma 2 2 2 10 5" xfId="965" xr:uid="{00000000-0005-0000-0000-0000B7000000}"/>
    <cellStyle name="Comma 2 2 2 10 5 2" xfId="2135" xr:uid="{00000000-0005-0000-0000-0000B8000000}"/>
    <cellStyle name="Comma 2 2 2 10 6" xfId="1299" xr:uid="{00000000-0005-0000-0000-0000B9000000}"/>
    <cellStyle name="Comma 2 2 2 11" xfId="120" xr:uid="{00000000-0005-0000-0000-0000BA000000}"/>
    <cellStyle name="Comma 2 2 2 11 2" xfId="331" xr:uid="{00000000-0005-0000-0000-0000BB000000}"/>
    <cellStyle name="Comma 2 2 2 11 2 2" xfId="747" xr:uid="{00000000-0005-0000-0000-0000BC000000}"/>
    <cellStyle name="Comma 2 2 2 11 2 2 2" xfId="1930" xr:uid="{00000000-0005-0000-0000-0000BD000000}"/>
    <cellStyle name="Comma 2 2 2 11 2 3" xfId="1515" xr:uid="{00000000-0005-0000-0000-0000BE000000}"/>
    <cellStyle name="Comma 2 2 2 11 3" xfId="541" xr:uid="{00000000-0005-0000-0000-0000BF000000}"/>
    <cellStyle name="Comma 2 2 2 11 3 2" xfId="1724" xr:uid="{00000000-0005-0000-0000-0000C0000000}"/>
    <cellStyle name="Comma 2 2 2 11 4" xfId="975" xr:uid="{00000000-0005-0000-0000-0000C1000000}"/>
    <cellStyle name="Comma 2 2 2 11 4 2" xfId="2145" xr:uid="{00000000-0005-0000-0000-0000C2000000}"/>
    <cellStyle name="Comma 2 2 2 11 5" xfId="1309" xr:uid="{00000000-0005-0000-0000-0000C3000000}"/>
    <cellStyle name="Comma 2 2 2 12" xfId="231" xr:uid="{00000000-0005-0000-0000-0000C4000000}"/>
    <cellStyle name="Comma 2 2 2 12 2" xfId="647" xr:uid="{00000000-0005-0000-0000-0000C5000000}"/>
    <cellStyle name="Comma 2 2 2 12 2 2" xfId="1830" xr:uid="{00000000-0005-0000-0000-0000C6000000}"/>
    <cellStyle name="Comma 2 2 2 12 3" xfId="1415" xr:uid="{00000000-0005-0000-0000-0000C7000000}"/>
    <cellStyle name="Comma 2 2 2 13" xfId="441" xr:uid="{00000000-0005-0000-0000-0000C8000000}"/>
    <cellStyle name="Comma 2 2 2 13 2" xfId="1624" xr:uid="{00000000-0005-0000-0000-0000C9000000}"/>
    <cellStyle name="Comma 2 2 2 14" xfId="872" xr:uid="{00000000-0005-0000-0000-0000CA000000}"/>
    <cellStyle name="Comma 2 2 2 14 2" xfId="2045" xr:uid="{00000000-0005-0000-0000-0000CB000000}"/>
    <cellStyle name="Comma 2 2 2 15" xfId="1209" xr:uid="{00000000-0005-0000-0000-0000CC000000}"/>
    <cellStyle name="Comma 2 2 2 2" xfId="30" xr:uid="{00000000-0005-0000-0000-0000CD000000}"/>
    <cellStyle name="Comma 2 2 2 2 2" xfId="130" xr:uid="{00000000-0005-0000-0000-0000CE000000}"/>
    <cellStyle name="Comma 2 2 2 2 2 2" xfId="341" xr:uid="{00000000-0005-0000-0000-0000CF000000}"/>
    <cellStyle name="Comma 2 2 2 2 2 2 2" xfId="757" xr:uid="{00000000-0005-0000-0000-0000D0000000}"/>
    <cellStyle name="Comma 2 2 2 2 2 2 2 2" xfId="1940" xr:uid="{00000000-0005-0000-0000-0000D1000000}"/>
    <cellStyle name="Comma 2 2 2 2 2 2 3" xfId="1525" xr:uid="{00000000-0005-0000-0000-0000D2000000}"/>
    <cellStyle name="Comma 2 2 2 2 2 3" xfId="551" xr:uid="{00000000-0005-0000-0000-0000D3000000}"/>
    <cellStyle name="Comma 2 2 2 2 2 3 2" xfId="1734" xr:uid="{00000000-0005-0000-0000-0000D4000000}"/>
    <cellStyle name="Comma 2 2 2 2 2 4" xfId="985" xr:uid="{00000000-0005-0000-0000-0000D5000000}"/>
    <cellStyle name="Comma 2 2 2 2 2 4 2" xfId="2155" xr:uid="{00000000-0005-0000-0000-0000D6000000}"/>
    <cellStyle name="Comma 2 2 2 2 2 5" xfId="1319" xr:uid="{00000000-0005-0000-0000-0000D7000000}"/>
    <cellStyle name="Comma 2 2 2 2 3" xfId="241" xr:uid="{00000000-0005-0000-0000-0000D8000000}"/>
    <cellStyle name="Comma 2 2 2 2 3 2" xfId="657" xr:uid="{00000000-0005-0000-0000-0000D9000000}"/>
    <cellStyle name="Comma 2 2 2 2 3 2 2" xfId="1840" xr:uid="{00000000-0005-0000-0000-0000DA000000}"/>
    <cellStyle name="Comma 2 2 2 2 3 3" xfId="1425" xr:uid="{00000000-0005-0000-0000-0000DB000000}"/>
    <cellStyle name="Comma 2 2 2 2 4" xfId="451" xr:uid="{00000000-0005-0000-0000-0000DC000000}"/>
    <cellStyle name="Comma 2 2 2 2 4 2" xfId="1634" xr:uid="{00000000-0005-0000-0000-0000DD000000}"/>
    <cellStyle name="Comma 2 2 2 2 5" xfId="885" xr:uid="{00000000-0005-0000-0000-0000DE000000}"/>
    <cellStyle name="Comma 2 2 2 2 5 2" xfId="2055" xr:uid="{00000000-0005-0000-0000-0000DF000000}"/>
    <cellStyle name="Comma 2 2 2 2 6" xfId="1219" xr:uid="{00000000-0005-0000-0000-0000E0000000}"/>
    <cellStyle name="Comma 2 2 2 3" xfId="40" xr:uid="{00000000-0005-0000-0000-0000E1000000}"/>
    <cellStyle name="Comma 2 2 2 3 2" xfId="140" xr:uid="{00000000-0005-0000-0000-0000E2000000}"/>
    <cellStyle name="Comma 2 2 2 3 2 2" xfId="351" xr:uid="{00000000-0005-0000-0000-0000E3000000}"/>
    <cellStyle name="Comma 2 2 2 3 2 2 2" xfId="767" xr:uid="{00000000-0005-0000-0000-0000E4000000}"/>
    <cellStyle name="Comma 2 2 2 3 2 2 2 2" xfId="1950" xr:uid="{00000000-0005-0000-0000-0000E5000000}"/>
    <cellStyle name="Comma 2 2 2 3 2 2 3" xfId="1535" xr:uid="{00000000-0005-0000-0000-0000E6000000}"/>
    <cellStyle name="Comma 2 2 2 3 2 3" xfId="561" xr:uid="{00000000-0005-0000-0000-0000E7000000}"/>
    <cellStyle name="Comma 2 2 2 3 2 3 2" xfId="1744" xr:uid="{00000000-0005-0000-0000-0000E8000000}"/>
    <cellStyle name="Comma 2 2 2 3 2 4" xfId="995" xr:uid="{00000000-0005-0000-0000-0000E9000000}"/>
    <cellStyle name="Comma 2 2 2 3 2 4 2" xfId="2165" xr:uid="{00000000-0005-0000-0000-0000EA000000}"/>
    <cellStyle name="Comma 2 2 2 3 2 5" xfId="1329" xr:uid="{00000000-0005-0000-0000-0000EB000000}"/>
    <cellStyle name="Comma 2 2 2 3 3" xfId="251" xr:uid="{00000000-0005-0000-0000-0000EC000000}"/>
    <cellStyle name="Comma 2 2 2 3 3 2" xfId="667" xr:uid="{00000000-0005-0000-0000-0000ED000000}"/>
    <cellStyle name="Comma 2 2 2 3 3 2 2" xfId="1850" xr:uid="{00000000-0005-0000-0000-0000EE000000}"/>
    <cellStyle name="Comma 2 2 2 3 3 3" xfId="1435" xr:uid="{00000000-0005-0000-0000-0000EF000000}"/>
    <cellStyle name="Comma 2 2 2 3 4" xfId="461" xr:uid="{00000000-0005-0000-0000-0000F0000000}"/>
    <cellStyle name="Comma 2 2 2 3 4 2" xfId="1644" xr:uid="{00000000-0005-0000-0000-0000F1000000}"/>
    <cellStyle name="Comma 2 2 2 3 5" xfId="895" xr:uid="{00000000-0005-0000-0000-0000F2000000}"/>
    <cellStyle name="Comma 2 2 2 3 5 2" xfId="2065" xr:uid="{00000000-0005-0000-0000-0000F3000000}"/>
    <cellStyle name="Comma 2 2 2 3 6" xfId="1229" xr:uid="{00000000-0005-0000-0000-0000F4000000}"/>
    <cellStyle name="Comma 2 2 2 4" xfId="50" xr:uid="{00000000-0005-0000-0000-0000F5000000}"/>
    <cellStyle name="Comma 2 2 2 4 2" xfId="150" xr:uid="{00000000-0005-0000-0000-0000F6000000}"/>
    <cellStyle name="Comma 2 2 2 4 2 2" xfId="361" xr:uid="{00000000-0005-0000-0000-0000F7000000}"/>
    <cellStyle name="Comma 2 2 2 4 2 2 2" xfId="777" xr:uid="{00000000-0005-0000-0000-0000F8000000}"/>
    <cellStyle name="Comma 2 2 2 4 2 2 2 2" xfId="1960" xr:uid="{00000000-0005-0000-0000-0000F9000000}"/>
    <cellStyle name="Comma 2 2 2 4 2 2 3" xfId="1545" xr:uid="{00000000-0005-0000-0000-0000FA000000}"/>
    <cellStyle name="Comma 2 2 2 4 2 3" xfId="571" xr:uid="{00000000-0005-0000-0000-0000FB000000}"/>
    <cellStyle name="Comma 2 2 2 4 2 3 2" xfId="1754" xr:uid="{00000000-0005-0000-0000-0000FC000000}"/>
    <cellStyle name="Comma 2 2 2 4 2 4" xfId="1005" xr:uid="{00000000-0005-0000-0000-0000FD000000}"/>
    <cellStyle name="Comma 2 2 2 4 2 4 2" xfId="2175" xr:uid="{00000000-0005-0000-0000-0000FE000000}"/>
    <cellStyle name="Comma 2 2 2 4 2 5" xfId="1339" xr:uid="{00000000-0005-0000-0000-0000FF000000}"/>
    <cellStyle name="Comma 2 2 2 4 3" xfId="261" xr:uid="{00000000-0005-0000-0000-000000010000}"/>
    <cellStyle name="Comma 2 2 2 4 3 2" xfId="677" xr:uid="{00000000-0005-0000-0000-000001010000}"/>
    <cellStyle name="Comma 2 2 2 4 3 2 2" xfId="1860" xr:uid="{00000000-0005-0000-0000-000002010000}"/>
    <cellStyle name="Comma 2 2 2 4 3 3" xfId="1445" xr:uid="{00000000-0005-0000-0000-000003010000}"/>
    <cellStyle name="Comma 2 2 2 4 4" xfId="471" xr:uid="{00000000-0005-0000-0000-000004010000}"/>
    <cellStyle name="Comma 2 2 2 4 4 2" xfId="1654" xr:uid="{00000000-0005-0000-0000-000005010000}"/>
    <cellStyle name="Comma 2 2 2 4 5" xfId="905" xr:uid="{00000000-0005-0000-0000-000006010000}"/>
    <cellStyle name="Comma 2 2 2 4 5 2" xfId="2075" xr:uid="{00000000-0005-0000-0000-000007010000}"/>
    <cellStyle name="Comma 2 2 2 4 6" xfId="1239" xr:uid="{00000000-0005-0000-0000-000008010000}"/>
    <cellStyle name="Comma 2 2 2 5" xfId="60" xr:uid="{00000000-0005-0000-0000-000009010000}"/>
    <cellStyle name="Comma 2 2 2 5 2" xfId="160" xr:uid="{00000000-0005-0000-0000-00000A010000}"/>
    <cellStyle name="Comma 2 2 2 5 2 2" xfId="371" xr:uid="{00000000-0005-0000-0000-00000B010000}"/>
    <cellStyle name="Comma 2 2 2 5 2 2 2" xfId="787" xr:uid="{00000000-0005-0000-0000-00000C010000}"/>
    <cellStyle name="Comma 2 2 2 5 2 2 2 2" xfId="1970" xr:uid="{00000000-0005-0000-0000-00000D010000}"/>
    <cellStyle name="Comma 2 2 2 5 2 2 3" xfId="1555" xr:uid="{00000000-0005-0000-0000-00000E010000}"/>
    <cellStyle name="Comma 2 2 2 5 2 3" xfId="581" xr:uid="{00000000-0005-0000-0000-00000F010000}"/>
    <cellStyle name="Comma 2 2 2 5 2 3 2" xfId="1764" xr:uid="{00000000-0005-0000-0000-000010010000}"/>
    <cellStyle name="Comma 2 2 2 5 2 4" xfId="1015" xr:uid="{00000000-0005-0000-0000-000011010000}"/>
    <cellStyle name="Comma 2 2 2 5 2 4 2" xfId="2185" xr:uid="{00000000-0005-0000-0000-000012010000}"/>
    <cellStyle name="Comma 2 2 2 5 2 5" xfId="1349" xr:uid="{00000000-0005-0000-0000-000013010000}"/>
    <cellStyle name="Comma 2 2 2 5 3" xfId="271" xr:uid="{00000000-0005-0000-0000-000014010000}"/>
    <cellStyle name="Comma 2 2 2 5 3 2" xfId="687" xr:uid="{00000000-0005-0000-0000-000015010000}"/>
    <cellStyle name="Comma 2 2 2 5 3 2 2" xfId="1870" xr:uid="{00000000-0005-0000-0000-000016010000}"/>
    <cellStyle name="Comma 2 2 2 5 3 3" xfId="1455" xr:uid="{00000000-0005-0000-0000-000017010000}"/>
    <cellStyle name="Comma 2 2 2 5 4" xfId="481" xr:uid="{00000000-0005-0000-0000-000018010000}"/>
    <cellStyle name="Comma 2 2 2 5 4 2" xfId="1664" xr:uid="{00000000-0005-0000-0000-000019010000}"/>
    <cellStyle name="Comma 2 2 2 5 5" xfId="915" xr:uid="{00000000-0005-0000-0000-00001A010000}"/>
    <cellStyle name="Comma 2 2 2 5 5 2" xfId="2085" xr:uid="{00000000-0005-0000-0000-00001B010000}"/>
    <cellStyle name="Comma 2 2 2 5 6" xfId="1249" xr:uid="{00000000-0005-0000-0000-00001C010000}"/>
    <cellStyle name="Comma 2 2 2 6" xfId="70" xr:uid="{00000000-0005-0000-0000-00001D010000}"/>
    <cellStyle name="Comma 2 2 2 6 2" xfId="170" xr:uid="{00000000-0005-0000-0000-00001E010000}"/>
    <cellStyle name="Comma 2 2 2 6 2 2" xfId="381" xr:uid="{00000000-0005-0000-0000-00001F010000}"/>
    <cellStyle name="Comma 2 2 2 6 2 2 2" xfId="797" xr:uid="{00000000-0005-0000-0000-000020010000}"/>
    <cellStyle name="Comma 2 2 2 6 2 2 2 2" xfId="1980" xr:uid="{00000000-0005-0000-0000-000021010000}"/>
    <cellStyle name="Comma 2 2 2 6 2 2 3" xfId="1565" xr:uid="{00000000-0005-0000-0000-000022010000}"/>
    <cellStyle name="Comma 2 2 2 6 2 3" xfId="591" xr:uid="{00000000-0005-0000-0000-000023010000}"/>
    <cellStyle name="Comma 2 2 2 6 2 3 2" xfId="1774" xr:uid="{00000000-0005-0000-0000-000024010000}"/>
    <cellStyle name="Comma 2 2 2 6 2 4" xfId="1025" xr:uid="{00000000-0005-0000-0000-000025010000}"/>
    <cellStyle name="Comma 2 2 2 6 2 4 2" xfId="2195" xr:uid="{00000000-0005-0000-0000-000026010000}"/>
    <cellStyle name="Comma 2 2 2 6 2 5" xfId="1359" xr:uid="{00000000-0005-0000-0000-000027010000}"/>
    <cellStyle name="Comma 2 2 2 6 3" xfId="281" xr:uid="{00000000-0005-0000-0000-000028010000}"/>
    <cellStyle name="Comma 2 2 2 6 3 2" xfId="697" xr:uid="{00000000-0005-0000-0000-000029010000}"/>
    <cellStyle name="Comma 2 2 2 6 3 2 2" xfId="1880" xr:uid="{00000000-0005-0000-0000-00002A010000}"/>
    <cellStyle name="Comma 2 2 2 6 3 3" xfId="1465" xr:uid="{00000000-0005-0000-0000-00002B010000}"/>
    <cellStyle name="Comma 2 2 2 6 4" xfId="491" xr:uid="{00000000-0005-0000-0000-00002C010000}"/>
    <cellStyle name="Comma 2 2 2 6 4 2" xfId="1674" xr:uid="{00000000-0005-0000-0000-00002D010000}"/>
    <cellStyle name="Comma 2 2 2 6 5" xfId="925" xr:uid="{00000000-0005-0000-0000-00002E010000}"/>
    <cellStyle name="Comma 2 2 2 6 5 2" xfId="2095" xr:uid="{00000000-0005-0000-0000-00002F010000}"/>
    <cellStyle name="Comma 2 2 2 6 6" xfId="1259" xr:uid="{00000000-0005-0000-0000-000030010000}"/>
    <cellStyle name="Comma 2 2 2 7" xfId="80" xr:uid="{00000000-0005-0000-0000-000031010000}"/>
    <cellStyle name="Comma 2 2 2 7 2" xfId="180" xr:uid="{00000000-0005-0000-0000-000032010000}"/>
    <cellStyle name="Comma 2 2 2 7 2 2" xfId="391" xr:uid="{00000000-0005-0000-0000-000033010000}"/>
    <cellStyle name="Comma 2 2 2 7 2 2 2" xfId="807" xr:uid="{00000000-0005-0000-0000-000034010000}"/>
    <cellStyle name="Comma 2 2 2 7 2 2 2 2" xfId="1990" xr:uid="{00000000-0005-0000-0000-000035010000}"/>
    <cellStyle name="Comma 2 2 2 7 2 2 3" xfId="1575" xr:uid="{00000000-0005-0000-0000-000036010000}"/>
    <cellStyle name="Comma 2 2 2 7 2 3" xfId="601" xr:uid="{00000000-0005-0000-0000-000037010000}"/>
    <cellStyle name="Comma 2 2 2 7 2 3 2" xfId="1784" xr:uid="{00000000-0005-0000-0000-000038010000}"/>
    <cellStyle name="Comma 2 2 2 7 2 4" xfId="1035" xr:uid="{00000000-0005-0000-0000-000039010000}"/>
    <cellStyle name="Comma 2 2 2 7 2 4 2" xfId="2205" xr:uid="{00000000-0005-0000-0000-00003A010000}"/>
    <cellStyle name="Comma 2 2 2 7 2 5" xfId="1369" xr:uid="{00000000-0005-0000-0000-00003B010000}"/>
    <cellStyle name="Comma 2 2 2 7 3" xfId="291" xr:uid="{00000000-0005-0000-0000-00003C010000}"/>
    <cellStyle name="Comma 2 2 2 7 3 2" xfId="707" xr:uid="{00000000-0005-0000-0000-00003D010000}"/>
    <cellStyle name="Comma 2 2 2 7 3 2 2" xfId="1890" xr:uid="{00000000-0005-0000-0000-00003E010000}"/>
    <cellStyle name="Comma 2 2 2 7 3 3" xfId="1475" xr:uid="{00000000-0005-0000-0000-00003F010000}"/>
    <cellStyle name="Comma 2 2 2 7 4" xfId="501" xr:uid="{00000000-0005-0000-0000-000040010000}"/>
    <cellStyle name="Comma 2 2 2 7 4 2" xfId="1684" xr:uid="{00000000-0005-0000-0000-000041010000}"/>
    <cellStyle name="Comma 2 2 2 7 5" xfId="935" xr:uid="{00000000-0005-0000-0000-000042010000}"/>
    <cellStyle name="Comma 2 2 2 7 5 2" xfId="2105" xr:uid="{00000000-0005-0000-0000-000043010000}"/>
    <cellStyle name="Comma 2 2 2 7 6" xfId="1269" xr:uid="{00000000-0005-0000-0000-000044010000}"/>
    <cellStyle name="Comma 2 2 2 8" xfId="90" xr:uid="{00000000-0005-0000-0000-000045010000}"/>
    <cellStyle name="Comma 2 2 2 8 2" xfId="190" xr:uid="{00000000-0005-0000-0000-000046010000}"/>
    <cellStyle name="Comma 2 2 2 8 2 2" xfId="401" xr:uid="{00000000-0005-0000-0000-000047010000}"/>
    <cellStyle name="Comma 2 2 2 8 2 2 2" xfId="817" xr:uid="{00000000-0005-0000-0000-000048010000}"/>
    <cellStyle name="Comma 2 2 2 8 2 2 2 2" xfId="2000" xr:uid="{00000000-0005-0000-0000-000049010000}"/>
    <cellStyle name="Comma 2 2 2 8 2 2 3" xfId="1585" xr:uid="{00000000-0005-0000-0000-00004A010000}"/>
    <cellStyle name="Comma 2 2 2 8 2 3" xfId="611" xr:uid="{00000000-0005-0000-0000-00004B010000}"/>
    <cellStyle name="Comma 2 2 2 8 2 3 2" xfId="1794" xr:uid="{00000000-0005-0000-0000-00004C010000}"/>
    <cellStyle name="Comma 2 2 2 8 2 4" xfId="1045" xr:uid="{00000000-0005-0000-0000-00004D010000}"/>
    <cellStyle name="Comma 2 2 2 8 2 4 2" xfId="2215" xr:uid="{00000000-0005-0000-0000-00004E010000}"/>
    <cellStyle name="Comma 2 2 2 8 2 5" xfId="1379" xr:uid="{00000000-0005-0000-0000-00004F010000}"/>
    <cellStyle name="Comma 2 2 2 8 3" xfId="301" xr:uid="{00000000-0005-0000-0000-000050010000}"/>
    <cellStyle name="Comma 2 2 2 8 3 2" xfId="717" xr:uid="{00000000-0005-0000-0000-000051010000}"/>
    <cellStyle name="Comma 2 2 2 8 3 2 2" xfId="1900" xr:uid="{00000000-0005-0000-0000-000052010000}"/>
    <cellStyle name="Comma 2 2 2 8 3 3" xfId="1485" xr:uid="{00000000-0005-0000-0000-000053010000}"/>
    <cellStyle name="Comma 2 2 2 8 4" xfId="511" xr:uid="{00000000-0005-0000-0000-000054010000}"/>
    <cellStyle name="Comma 2 2 2 8 4 2" xfId="1694" xr:uid="{00000000-0005-0000-0000-000055010000}"/>
    <cellStyle name="Comma 2 2 2 8 5" xfId="945" xr:uid="{00000000-0005-0000-0000-000056010000}"/>
    <cellStyle name="Comma 2 2 2 8 5 2" xfId="2115" xr:uid="{00000000-0005-0000-0000-000057010000}"/>
    <cellStyle name="Comma 2 2 2 8 6" xfId="1279" xr:uid="{00000000-0005-0000-0000-000058010000}"/>
    <cellStyle name="Comma 2 2 2 9" xfId="100" xr:uid="{00000000-0005-0000-0000-000059010000}"/>
    <cellStyle name="Comma 2 2 2 9 2" xfId="200" xr:uid="{00000000-0005-0000-0000-00005A010000}"/>
    <cellStyle name="Comma 2 2 2 9 2 2" xfId="411" xr:uid="{00000000-0005-0000-0000-00005B010000}"/>
    <cellStyle name="Comma 2 2 2 9 2 2 2" xfId="827" xr:uid="{00000000-0005-0000-0000-00005C010000}"/>
    <cellStyle name="Comma 2 2 2 9 2 2 2 2" xfId="2010" xr:uid="{00000000-0005-0000-0000-00005D010000}"/>
    <cellStyle name="Comma 2 2 2 9 2 2 3" xfId="1595" xr:uid="{00000000-0005-0000-0000-00005E010000}"/>
    <cellStyle name="Comma 2 2 2 9 2 3" xfId="621" xr:uid="{00000000-0005-0000-0000-00005F010000}"/>
    <cellStyle name="Comma 2 2 2 9 2 3 2" xfId="1804" xr:uid="{00000000-0005-0000-0000-000060010000}"/>
    <cellStyle name="Comma 2 2 2 9 2 4" xfId="1055" xr:uid="{00000000-0005-0000-0000-000061010000}"/>
    <cellStyle name="Comma 2 2 2 9 2 4 2" xfId="2225" xr:uid="{00000000-0005-0000-0000-000062010000}"/>
    <cellStyle name="Comma 2 2 2 9 2 5" xfId="1389" xr:uid="{00000000-0005-0000-0000-000063010000}"/>
    <cellStyle name="Comma 2 2 2 9 3" xfId="311" xr:uid="{00000000-0005-0000-0000-000064010000}"/>
    <cellStyle name="Comma 2 2 2 9 3 2" xfId="727" xr:uid="{00000000-0005-0000-0000-000065010000}"/>
    <cellStyle name="Comma 2 2 2 9 3 2 2" xfId="1910" xr:uid="{00000000-0005-0000-0000-000066010000}"/>
    <cellStyle name="Comma 2 2 2 9 3 3" xfId="1495" xr:uid="{00000000-0005-0000-0000-000067010000}"/>
    <cellStyle name="Comma 2 2 2 9 4" xfId="521" xr:uid="{00000000-0005-0000-0000-000068010000}"/>
    <cellStyle name="Comma 2 2 2 9 4 2" xfId="1704" xr:uid="{00000000-0005-0000-0000-000069010000}"/>
    <cellStyle name="Comma 2 2 2 9 5" xfId="955" xr:uid="{00000000-0005-0000-0000-00006A010000}"/>
    <cellStyle name="Comma 2 2 2 9 5 2" xfId="2125" xr:uid="{00000000-0005-0000-0000-00006B010000}"/>
    <cellStyle name="Comma 2 2 2 9 6" xfId="1289" xr:uid="{00000000-0005-0000-0000-00006C010000}"/>
    <cellStyle name="Comma 2 2 3" xfId="26" xr:uid="{00000000-0005-0000-0000-00006D010000}"/>
    <cellStyle name="Comma 2 2 3 2" xfId="126" xr:uid="{00000000-0005-0000-0000-00006E010000}"/>
    <cellStyle name="Comma 2 2 3 2 2" xfId="337" xr:uid="{00000000-0005-0000-0000-00006F010000}"/>
    <cellStyle name="Comma 2 2 3 2 2 2" xfId="753" xr:uid="{00000000-0005-0000-0000-000070010000}"/>
    <cellStyle name="Comma 2 2 3 2 2 2 2" xfId="1936" xr:uid="{00000000-0005-0000-0000-000071010000}"/>
    <cellStyle name="Comma 2 2 3 2 2 3" xfId="1521" xr:uid="{00000000-0005-0000-0000-000072010000}"/>
    <cellStyle name="Comma 2 2 3 2 3" xfId="547" xr:uid="{00000000-0005-0000-0000-000073010000}"/>
    <cellStyle name="Comma 2 2 3 2 3 2" xfId="1730" xr:uid="{00000000-0005-0000-0000-000074010000}"/>
    <cellStyle name="Comma 2 2 3 2 4" xfId="981" xr:uid="{00000000-0005-0000-0000-000075010000}"/>
    <cellStyle name="Comma 2 2 3 2 4 2" xfId="2151" xr:uid="{00000000-0005-0000-0000-000076010000}"/>
    <cellStyle name="Comma 2 2 3 2 5" xfId="1315" xr:uid="{00000000-0005-0000-0000-000077010000}"/>
    <cellStyle name="Comma 2 2 3 3" xfId="237" xr:uid="{00000000-0005-0000-0000-000078010000}"/>
    <cellStyle name="Comma 2 2 3 3 2" xfId="653" xr:uid="{00000000-0005-0000-0000-000079010000}"/>
    <cellStyle name="Comma 2 2 3 3 2 2" xfId="1836" xr:uid="{00000000-0005-0000-0000-00007A010000}"/>
    <cellStyle name="Comma 2 2 3 3 3" xfId="1421" xr:uid="{00000000-0005-0000-0000-00007B010000}"/>
    <cellStyle name="Comma 2 2 3 4" xfId="447" xr:uid="{00000000-0005-0000-0000-00007C010000}"/>
    <cellStyle name="Comma 2 2 3 4 2" xfId="1630" xr:uid="{00000000-0005-0000-0000-00007D010000}"/>
    <cellStyle name="Comma 2 2 3 5" xfId="881" xr:uid="{00000000-0005-0000-0000-00007E010000}"/>
    <cellStyle name="Comma 2 2 3 5 2" xfId="2051" xr:uid="{00000000-0005-0000-0000-00007F010000}"/>
    <cellStyle name="Comma 2 2 3 6" xfId="1215" xr:uid="{00000000-0005-0000-0000-000080010000}"/>
    <cellStyle name="Comma 2 2 4" xfId="36" xr:uid="{00000000-0005-0000-0000-000081010000}"/>
    <cellStyle name="Comma 2 2 4 2" xfId="136" xr:uid="{00000000-0005-0000-0000-000082010000}"/>
    <cellStyle name="Comma 2 2 4 2 2" xfId="347" xr:uid="{00000000-0005-0000-0000-000083010000}"/>
    <cellStyle name="Comma 2 2 4 2 2 2" xfId="763" xr:uid="{00000000-0005-0000-0000-000084010000}"/>
    <cellStyle name="Comma 2 2 4 2 2 2 2" xfId="1946" xr:uid="{00000000-0005-0000-0000-000085010000}"/>
    <cellStyle name="Comma 2 2 4 2 2 3" xfId="1531" xr:uid="{00000000-0005-0000-0000-000086010000}"/>
    <cellStyle name="Comma 2 2 4 2 3" xfId="557" xr:uid="{00000000-0005-0000-0000-000087010000}"/>
    <cellStyle name="Comma 2 2 4 2 3 2" xfId="1740" xr:uid="{00000000-0005-0000-0000-000088010000}"/>
    <cellStyle name="Comma 2 2 4 2 4" xfId="991" xr:uid="{00000000-0005-0000-0000-000089010000}"/>
    <cellStyle name="Comma 2 2 4 2 4 2" xfId="2161" xr:uid="{00000000-0005-0000-0000-00008A010000}"/>
    <cellStyle name="Comma 2 2 4 2 5" xfId="1325" xr:uid="{00000000-0005-0000-0000-00008B010000}"/>
    <cellStyle name="Comma 2 2 4 3" xfId="247" xr:uid="{00000000-0005-0000-0000-00008C010000}"/>
    <cellStyle name="Comma 2 2 4 3 2" xfId="663" xr:uid="{00000000-0005-0000-0000-00008D010000}"/>
    <cellStyle name="Comma 2 2 4 3 2 2" xfId="1846" xr:uid="{00000000-0005-0000-0000-00008E010000}"/>
    <cellStyle name="Comma 2 2 4 3 3" xfId="1431" xr:uid="{00000000-0005-0000-0000-00008F010000}"/>
    <cellStyle name="Comma 2 2 4 4" xfId="457" xr:uid="{00000000-0005-0000-0000-000090010000}"/>
    <cellStyle name="Comma 2 2 4 4 2" xfId="1640" xr:uid="{00000000-0005-0000-0000-000091010000}"/>
    <cellStyle name="Comma 2 2 4 5" xfId="891" xr:uid="{00000000-0005-0000-0000-000092010000}"/>
    <cellStyle name="Comma 2 2 4 5 2" xfId="2061" xr:uid="{00000000-0005-0000-0000-000093010000}"/>
    <cellStyle name="Comma 2 2 4 6" xfId="1225" xr:uid="{00000000-0005-0000-0000-000094010000}"/>
    <cellStyle name="Comma 2 2 5" xfId="46" xr:uid="{00000000-0005-0000-0000-000095010000}"/>
    <cellStyle name="Comma 2 2 5 2" xfId="146" xr:uid="{00000000-0005-0000-0000-000096010000}"/>
    <cellStyle name="Comma 2 2 5 2 2" xfId="357" xr:uid="{00000000-0005-0000-0000-000097010000}"/>
    <cellStyle name="Comma 2 2 5 2 2 2" xfId="773" xr:uid="{00000000-0005-0000-0000-000098010000}"/>
    <cellStyle name="Comma 2 2 5 2 2 2 2" xfId="1956" xr:uid="{00000000-0005-0000-0000-000099010000}"/>
    <cellStyle name="Comma 2 2 5 2 2 3" xfId="1541" xr:uid="{00000000-0005-0000-0000-00009A010000}"/>
    <cellStyle name="Comma 2 2 5 2 3" xfId="567" xr:uid="{00000000-0005-0000-0000-00009B010000}"/>
    <cellStyle name="Comma 2 2 5 2 3 2" xfId="1750" xr:uid="{00000000-0005-0000-0000-00009C010000}"/>
    <cellStyle name="Comma 2 2 5 2 4" xfId="1001" xr:uid="{00000000-0005-0000-0000-00009D010000}"/>
    <cellStyle name="Comma 2 2 5 2 4 2" xfId="2171" xr:uid="{00000000-0005-0000-0000-00009E010000}"/>
    <cellStyle name="Comma 2 2 5 2 5" xfId="1335" xr:uid="{00000000-0005-0000-0000-00009F010000}"/>
    <cellStyle name="Comma 2 2 5 3" xfId="257" xr:uid="{00000000-0005-0000-0000-0000A0010000}"/>
    <cellStyle name="Comma 2 2 5 3 2" xfId="673" xr:uid="{00000000-0005-0000-0000-0000A1010000}"/>
    <cellStyle name="Comma 2 2 5 3 2 2" xfId="1856" xr:uid="{00000000-0005-0000-0000-0000A2010000}"/>
    <cellStyle name="Comma 2 2 5 3 3" xfId="1441" xr:uid="{00000000-0005-0000-0000-0000A3010000}"/>
    <cellStyle name="Comma 2 2 5 4" xfId="467" xr:uid="{00000000-0005-0000-0000-0000A4010000}"/>
    <cellStyle name="Comma 2 2 5 4 2" xfId="1650" xr:uid="{00000000-0005-0000-0000-0000A5010000}"/>
    <cellStyle name="Comma 2 2 5 5" xfId="901" xr:uid="{00000000-0005-0000-0000-0000A6010000}"/>
    <cellStyle name="Comma 2 2 5 5 2" xfId="2071" xr:uid="{00000000-0005-0000-0000-0000A7010000}"/>
    <cellStyle name="Comma 2 2 5 6" xfId="1235" xr:uid="{00000000-0005-0000-0000-0000A8010000}"/>
    <cellStyle name="Comma 2 2 6" xfId="56" xr:uid="{00000000-0005-0000-0000-0000A9010000}"/>
    <cellStyle name="Comma 2 2 6 2" xfId="156" xr:uid="{00000000-0005-0000-0000-0000AA010000}"/>
    <cellStyle name="Comma 2 2 6 2 2" xfId="367" xr:uid="{00000000-0005-0000-0000-0000AB010000}"/>
    <cellStyle name="Comma 2 2 6 2 2 2" xfId="783" xr:uid="{00000000-0005-0000-0000-0000AC010000}"/>
    <cellStyle name="Comma 2 2 6 2 2 2 2" xfId="1966" xr:uid="{00000000-0005-0000-0000-0000AD010000}"/>
    <cellStyle name="Comma 2 2 6 2 2 3" xfId="1551" xr:uid="{00000000-0005-0000-0000-0000AE010000}"/>
    <cellStyle name="Comma 2 2 6 2 3" xfId="577" xr:uid="{00000000-0005-0000-0000-0000AF010000}"/>
    <cellStyle name="Comma 2 2 6 2 3 2" xfId="1760" xr:uid="{00000000-0005-0000-0000-0000B0010000}"/>
    <cellStyle name="Comma 2 2 6 2 4" xfId="1011" xr:uid="{00000000-0005-0000-0000-0000B1010000}"/>
    <cellStyle name="Comma 2 2 6 2 4 2" xfId="2181" xr:uid="{00000000-0005-0000-0000-0000B2010000}"/>
    <cellStyle name="Comma 2 2 6 2 5" xfId="1345" xr:uid="{00000000-0005-0000-0000-0000B3010000}"/>
    <cellStyle name="Comma 2 2 6 3" xfId="267" xr:uid="{00000000-0005-0000-0000-0000B4010000}"/>
    <cellStyle name="Comma 2 2 6 3 2" xfId="683" xr:uid="{00000000-0005-0000-0000-0000B5010000}"/>
    <cellStyle name="Comma 2 2 6 3 2 2" xfId="1866" xr:uid="{00000000-0005-0000-0000-0000B6010000}"/>
    <cellStyle name="Comma 2 2 6 3 3" xfId="1451" xr:uid="{00000000-0005-0000-0000-0000B7010000}"/>
    <cellStyle name="Comma 2 2 6 4" xfId="477" xr:uid="{00000000-0005-0000-0000-0000B8010000}"/>
    <cellStyle name="Comma 2 2 6 4 2" xfId="1660" xr:uid="{00000000-0005-0000-0000-0000B9010000}"/>
    <cellStyle name="Comma 2 2 6 5" xfId="911" xr:uid="{00000000-0005-0000-0000-0000BA010000}"/>
    <cellStyle name="Comma 2 2 6 5 2" xfId="2081" xr:uid="{00000000-0005-0000-0000-0000BB010000}"/>
    <cellStyle name="Comma 2 2 6 6" xfId="1245" xr:uid="{00000000-0005-0000-0000-0000BC010000}"/>
    <cellStyle name="Comma 2 2 7" xfId="66" xr:uid="{00000000-0005-0000-0000-0000BD010000}"/>
    <cellStyle name="Comma 2 2 7 2" xfId="166" xr:uid="{00000000-0005-0000-0000-0000BE010000}"/>
    <cellStyle name="Comma 2 2 7 2 2" xfId="377" xr:uid="{00000000-0005-0000-0000-0000BF010000}"/>
    <cellStyle name="Comma 2 2 7 2 2 2" xfId="793" xr:uid="{00000000-0005-0000-0000-0000C0010000}"/>
    <cellStyle name="Comma 2 2 7 2 2 2 2" xfId="1976" xr:uid="{00000000-0005-0000-0000-0000C1010000}"/>
    <cellStyle name="Comma 2 2 7 2 2 3" xfId="1561" xr:uid="{00000000-0005-0000-0000-0000C2010000}"/>
    <cellStyle name="Comma 2 2 7 2 3" xfId="587" xr:uid="{00000000-0005-0000-0000-0000C3010000}"/>
    <cellStyle name="Comma 2 2 7 2 3 2" xfId="1770" xr:uid="{00000000-0005-0000-0000-0000C4010000}"/>
    <cellStyle name="Comma 2 2 7 2 4" xfId="1021" xr:uid="{00000000-0005-0000-0000-0000C5010000}"/>
    <cellStyle name="Comma 2 2 7 2 4 2" xfId="2191" xr:uid="{00000000-0005-0000-0000-0000C6010000}"/>
    <cellStyle name="Comma 2 2 7 2 5" xfId="1355" xr:uid="{00000000-0005-0000-0000-0000C7010000}"/>
    <cellStyle name="Comma 2 2 7 3" xfId="277" xr:uid="{00000000-0005-0000-0000-0000C8010000}"/>
    <cellStyle name="Comma 2 2 7 3 2" xfId="693" xr:uid="{00000000-0005-0000-0000-0000C9010000}"/>
    <cellStyle name="Comma 2 2 7 3 2 2" xfId="1876" xr:uid="{00000000-0005-0000-0000-0000CA010000}"/>
    <cellStyle name="Comma 2 2 7 3 3" xfId="1461" xr:uid="{00000000-0005-0000-0000-0000CB010000}"/>
    <cellStyle name="Comma 2 2 7 4" xfId="487" xr:uid="{00000000-0005-0000-0000-0000CC010000}"/>
    <cellStyle name="Comma 2 2 7 4 2" xfId="1670" xr:uid="{00000000-0005-0000-0000-0000CD010000}"/>
    <cellStyle name="Comma 2 2 7 5" xfId="921" xr:uid="{00000000-0005-0000-0000-0000CE010000}"/>
    <cellStyle name="Comma 2 2 7 5 2" xfId="2091" xr:uid="{00000000-0005-0000-0000-0000CF010000}"/>
    <cellStyle name="Comma 2 2 7 6" xfId="1255" xr:uid="{00000000-0005-0000-0000-0000D0010000}"/>
    <cellStyle name="Comma 2 2 8" xfId="76" xr:uid="{00000000-0005-0000-0000-0000D1010000}"/>
    <cellStyle name="Comma 2 2 8 2" xfId="176" xr:uid="{00000000-0005-0000-0000-0000D2010000}"/>
    <cellStyle name="Comma 2 2 8 2 2" xfId="387" xr:uid="{00000000-0005-0000-0000-0000D3010000}"/>
    <cellStyle name="Comma 2 2 8 2 2 2" xfId="803" xr:uid="{00000000-0005-0000-0000-0000D4010000}"/>
    <cellStyle name="Comma 2 2 8 2 2 2 2" xfId="1986" xr:uid="{00000000-0005-0000-0000-0000D5010000}"/>
    <cellStyle name="Comma 2 2 8 2 2 3" xfId="1571" xr:uid="{00000000-0005-0000-0000-0000D6010000}"/>
    <cellStyle name="Comma 2 2 8 2 3" xfId="597" xr:uid="{00000000-0005-0000-0000-0000D7010000}"/>
    <cellStyle name="Comma 2 2 8 2 3 2" xfId="1780" xr:uid="{00000000-0005-0000-0000-0000D8010000}"/>
    <cellStyle name="Comma 2 2 8 2 4" xfId="1031" xr:uid="{00000000-0005-0000-0000-0000D9010000}"/>
    <cellStyle name="Comma 2 2 8 2 4 2" xfId="2201" xr:uid="{00000000-0005-0000-0000-0000DA010000}"/>
    <cellStyle name="Comma 2 2 8 2 5" xfId="1365" xr:uid="{00000000-0005-0000-0000-0000DB010000}"/>
    <cellStyle name="Comma 2 2 8 3" xfId="287" xr:uid="{00000000-0005-0000-0000-0000DC010000}"/>
    <cellStyle name="Comma 2 2 8 3 2" xfId="703" xr:uid="{00000000-0005-0000-0000-0000DD010000}"/>
    <cellStyle name="Comma 2 2 8 3 2 2" xfId="1886" xr:uid="{00000000-0005-0000-0000-0000DE010000}"/>
    <cellStyle name="Comma 2 2 8 3 3" xfId="1471" xr:uid="{00000000-0005-0000-0000-0000DF010000}"/>
    <cellStyle name="Comma 2 2 8 4" xfId="497" xr:uid="{00000000-0005-0000-0000-0000E0010000}"/>
    <cellStyle name="Comma 2 2 8 4 2" xfId="1680" xr:uid="{00000000-0005-0000-0000-0000E1010000}"/>
    <cellStyle name="Comma 2 2 8 5" xfId="931" xr:uid="{00000000-0005-0000-0000-0000E2010000}"/>
    <cellStyle name="Comma 2 2 8 5 2" xfId="2101" xr:uid="{00000000-0005-0000-0000-0000E3010000}"/>
    <cellStyle name="Comma 2 2 8 6" xfId="1265" xr:uid="{00000000-0005-0000-0000-0000E4010000}"/>
    <cellStyle name="Comma 2 2 9" xfId="86" xr:uid="{00000000-0005-0000-0000-0000E5010000}"/>
    <cellStyle name="Comma 2 2 9 2" xfId="186" xr:uid="{00000000-0005-0000-0000-0000E6010000}"/>
    <cellStyle name="Comma 2 2 9 2 2" xfId="397" xr:uid="{00000000-0005-0000-0000-0000E7010000}"/>
    <cellStyle name="Comma 2 2 9 2 2 2" xfId="813" xr:uid="{00000000-0005-0000-0000-0000E8010000}"/>
    <cellStyle name="Comma 2 2 9 2 2 2 2" xfId="1996" xr:uid="{00000000-0005-0000-0000-0000E9010000}"/>
    <cellStyle name="Comma 2 2 9 2 2 3" xfId="1581" xr:uid="{00000000-0005-0000-0000-0000EA010000}"/>
    <cellStyle name="Comma 2 2 9 2 3" xfId="607" xr:uid="{00000000-0005-0000-0000-0000EB010000}"/>
    <cellStyle name="Comma 2 2 9 2 3 2" xfId="1790" xr:uid="{00000000-0005-0000-0000-0000EC010000}"/>
    <cellStyle name="Comma 2 2 9 2 4" xfId="1041" xr:uid="{00000000-0005-0000-0000-0000ED010000}"/>
    <cellStyle name="Comma 2 2 9 2 4 2" xfId="2211" xr:uid="{00000000-0005-0000-0000-0000EE010000}"/>
    <cellStyle name="Comma 2 2 9 2 5" xfId="1375" xr:uid="{00000000-0005-0000-0000-0000EF010000}"/>
    <cellStyle name="Comma 2 2 9 3" xfId="297" xr:uid="{00000000-0005-0000-0000-0000F0010000}"/>
    <cellStyle name="Comma 2 2 9 3 2" xfId="713" xr:uid="{00000000-0005-0000-0000-0000F1010000}"/>
    <cellStyle name="Comma 2 2 9 3 2 2" xfId="1896" xr:uid="{00000000-0005-0000-0000-0000F2010000}"/>
    <cellStyle name="Comma 2 2 9 3 3" xfId="1481" xr:uid="{00000000-0005-0000-0000-0000F3010000}"/>
    <cellStyle name="Comma 2 2 9 4" xfId="507" xr:uid="{00000000-0005-0000-0000-0000F4010000}"/>
    <cellStyle name="Comma 2 2 9 4 2" xfId="1690" xr:uid="{00000000-0005-0000-0000-0000F5010000}"/>
    <cellStyle name="Comma 2 2 9 5" xfId="941" xr:uid="{00000000-0005-0000-0000-0000F6010000}"/>
    <cellStyle name="Comma 2 2 9 5 2" xfId="2111" xr:uid="{00000000-0005-0000-0000-0000F7010000}"/>
    <cellStyle name="Comma 2 2 9 6" xfId="1275" xr:uid="{00000000-0005-0000-0000-0000F8010000}"/>
    <cellStyle name="Comma 2 20" xfId="4703" xr:uid="{42F2F753-DC95-4537-A71F-077B46F6715E}"/>
    <cellStyle name="Comma 2 3" xfId="14" xr:uid="{00000000-0005-0000-0000-0000F9010000}"/>
    <cellStyle name="Comma 2 3 10" xfId="108" xr:uid="{00000000-0005-0000-0000-0000FA010000}"/>
    <cellStyle name="Comma 2 3 10 2" xfId="208" xr:uid="{00000000-0005-0000-0000-0000FB010000}"/>
    <cellStyle name="Comma 2 3 10 2 2" xfId="419" xr:uid="{00000000-0005-0000-0000-0000FC010000}"/>
    <cellStyle name="Comma 2 3 10 2 2 2" xfId="835" xr:uid="{00000000-0005-0000-0000-0000FD010000}"/>
    <cellStyle name="Comma 2 3 10 2 2 2 2" xfId="2018" xr:uid="{00000000-0005-0000-0000-0000FE010000}"/>
    <cellStyle name="Comma 2 3 10 2 2 3" xfId="1603" xr:uid="{00000000-0005-0000-0000-0000FF010000}"/>
    <cellStyle name="Comma 2 3 10 2 3" xfId="629" xr:uid="{00000000-0005-0000-0000-000000020000}"/>
    <cellStyle name="Comma 2 3 10 2 3 2" xfId="1812" xr:uid="{00000000-0005-0000-0000-000001020000}"/>
    <cellStyle name="Comma 2 3 10 2 4" xfId="1063" xr:uid="{00000000-0005-0000-0000-000002020000}"/>
    <cellStyle name="Comma 2 3 10 2 4 2" xfId="2233" xr:uid="{00000000-0005-0000-0000-000003020000}"/>
    <cellStyle name="Comma 2 3 10 2 5" xfId="1397" xr:uid="{00000000-0005-0000-0000-000004020000}"/>
    <cellStyle name="Comma 2 3 10 3" xfId="319" xr:uid="{00000000-0005-0000-0000-000005020000}"/>
    <cellStyle name="Comma 2 3 10 3 2" xfId="735" xr:uid="{00000000-0005-0000-0000-000006020000}"/>
    <cellStyle name="Comma 2 3 10 3 2 2" xfId="1918" xr:uid="{00000000-0005-0000-0000-000007020000}"/>
    <cellStyle name="Comma 2 3 10 3 3" xfId="1503" xr:uid="{00000000-0005-0000-0000-000008020000}"/>
    <cellStyle name="Comma 2 3 10 4" xfId="529" xr:uid="{00000000-0005-0000-0000-000009020000}"/>
    <cellStyle name="Comma 2 3 10 4 2" xfId="1712" xr:uid="{00000000-0005-0000-0000-00000A020000}"/>
    <cellStyle name="Comma 2 3 10 5" xfId="963" xr:uid="{00000000-0005-0000-0000-00000B020000}"/>
    <cellStyle name="Comma 2 3 10 5 2" xfId="2133" xr:uid="{00000000-0005-0000-0000-00000C020000}"/>
    <cellStyle name="Comma 2 3 10 6" xfId="1297" xr:uid="{00000000-0005-0000-0000-00000D020000}"/>
    <cellStyle name="Comma 2 3 11" xfId="118" xr:uid="{00000000-0005-0000-0000-00000E020000}"/>
    <cellStyle name="Comma 2 3 11 2" xfId="329" xr:uid="{00000000-0005-0000-0000-00000F020000}"/>
    <cellStyle name="Comma 2 3 11 2 2" xfId="745" xr:uid="{00000000-0005-0000-0000-000010020000}"/>
    <cellStyle name="Comma 2 3 11 2 2 2" xfId="1928" xr:uid="{00000000-0005-0000-0000-000011020000}"/>
    <cellStyle name="Comma 2 3 11 2 3" xfId="1513" xr:uid="{00000000-0005-0000-0000-000012020000}"/>
    <cellStyle name="Comma 2 3 11 3" xfId="539" xr:uid="{00000000-0005-0000-0000-000013020000}"/>
    <cellStyle name="Comma 2 3 11 3 2" xfId="1722" xr:uid="{00000000-0005-0000-0000-000014020000}"/>
    <cellStyle name="Comma 2 3 11 4" xfId="973" xr:uid="{00000000-0005-0000-0000-000015020000}"/>
    <cellStyle name="Comma 2 3 11 4 2" xfId="2143" xr:uid="{00000000-0005-0000-0000-000016020000}"/>
    <cellStyle name="Comma 2 3 11 5" xfId="1307" xr:uid="{00000000-0005-0000-0000-000017020000}"/>
    <cellStyle name="Comma 2 3 12" xfId="229" xr:uid="{00000000-0005-0000-0000-000018020000}"/>
    <cellStyle name="Comma 2 3 12 2" xfId="645" xr:uid="{00000000-0005-0000-0000-000019020000}"/>
    <cellStyle name="Comma 2 3 12 2 2" xfId="1828" xr:uid="{00000000-0005-0000-0000-00001A020000}"/>
    <cellStyle name="Comma 2 3 12 3" xfId="1413" xr:uid="{00000000-0005-0000-0000-00001B020000}"/>
    <cellStyle name="Comma 2 3 13" xfId="439" xr:uid="{00000000-0005-0000-0000-00001C020000}"/>
    <cellStyle name="Comma 2 3 13 2" xfId="1622" xr:uid="{00000000-0005-0000-0000-00001D020000}"/>
    <cellStyle name="Comma 2 3 14" xfId="870" xr:uid="{00000000-0005-0000-0000-00001E020000}"/>
    <cellStyle name="Comma 2 3 14 2" xfId="2043" xr:uid="{00000000-0005-0000-0000-00001F020000}"/>
    <cellStyle name="Comma 2 3 15" xfId="1207" xr:uid="{00000000-0005-0000-0000-000020020000}"/>
    <cellStyle name="Comma 2 3 2" xfId="28" xr:uid="{00000000-0005-0000-0000-000021020000}"/>
    <cellStyle name="Comma 2 3 2 2" xfId="128" xr:uid="{00000000-0005-0000-0000-000022020000}"/>
    <cellStyle name="Comma 2 3 2 2 2" xfId="339" xr:uid="{00000000-0005-0000-0000-000023020000}"/>
    <cellStyle name="Comma 2 3 2 2 2 2" xfId="755" xr:uid="{00000000-0005-0000-0000-000024020000}"/>
    <cellStyle name="Comma 2 3 2 2 2 2 2" xfId="1938" xr:uid="{00000000-0005-0000-0000-000025020000}"/>
    <cellStyle name="Comma 2 3 2 2 2 3" xfId="1523" xr:uid="{00000000-0005-0000-0000-000026020000}"/>
    <cellStyle name="Comma 2 3 2 2 3" xfId="549" xr:uid="{00000000-0005-0000-0000-000027020000}"/>
    <cellStyle name="Comma 2 3 2 2 3 2" xfId="1732" xr:uid="{00000000-0005-0000-0000-000028020000}"/>
    <cellStyle name="Comma 2 3 2 2 4" xfId="983" xr:uid="{00000000-0005-0000-0000-000029020000}"/>
    <cellStyle name="Comma 2 3 2 2 4 2" xfId="2153" xr:uid="{00000000-0005-0000-0000-00002A020000}"/>
    <cellStyle name="Comma 2 3 2 2 5" xfId="1317" xr:uid="{00000000-0005-0000-0000-00002B020000}"/>
    <cellStyle name="Comma 2 3 2 3" xfId="239" xr:uid="{00000000-0005-0000-0000-00002C020000}"/>
    <cellStyle name="Comma 2 3 2 3 2" xfId="655" xr:uid="{00000000-0005-0000-0000-00002D020000}"/>
    <cellStyle name="Comma 2 3 2 3 2 2" xfId="1838" xr:uid="{00000000-0005-0000-0000-00002E020000}"/>
    <cellStyle name="Comma 2 3 2 3 3" xfId="1423" xr:uid="{00000000-0005-0000-0000-00002F020000}"/>
    <cellStyle name="Comma 2 3 2 4" xfId="449" xr:uid="{00000000-0005-0000-0000-000030020000}"/>
    <cellStyle name="Comma 2 3 2 4 2" xfId="1632" xr:uid="{00000000-0005-0000-0000-000031020000}"/>
    <cellStyle name="Comma 2 3 2 5" xfId="883" xr:uid="{00000000-0005-0000-0000-000032020000}"/>
    <cellStyle name="Comma 2 3 2 5 2" xfId="2053" xr:uid="{00000000-0005-0000-0000-000033020000}"/>
    <cellStyle name="Comma 2 3 2 6" xfId="1217" xr:uid="{00000000-0005-0000-0000-000034020000}"/>
    <cellStyle name="Comma 2 3 3" xfId="38" xr:uid="{00000000-0005-0000-0000-000035020000}"/>
    <cellStyle name="Comma 2 3 3 2" xfId="138" xr:uid="{00000000-0005-0000-0000-000036020000}"/>
    <cellStyle name="Comma 2 3 3 2 2" xfId="349" xr:uid="{00000000-0005-0000-0000-000037020000}"/>
    <cellStyle name="Comma 2 3 3 2 2 2" xfId="765" xr:uid="{00000000-0005-0000-0000-000038020000}"/>
    <cellStyle name="Comma 2 3 3 2 2 2 2" xfId="1948" xr:uid="{00000000-0005-0000-0000-000039020000}"/>
    <cellStyle name="Comma 2 3 3 2 2 3" xfId="1533" xr:uid="{00000000-0005-0000-0000-00003A020000}"/>
    <cellStyle name="Comma 2 3 3 2 3" xfId="559" xr:uid="{00000000-0005-0000-0000-00003B020000}"/>
    <cellStyle name="Comma 2 3 3 2 3 2" xfId="1742" xr:uid="{00000000-0005-0000-0000-00003C020000}"/>
    <cellStyle name="Comma 2 3 3 2 4" xfId="993" xr:uid="{00000000-0005-0000-0000-00003D020000}"/>
    <cellStyle name="Comma 2 3 3 2 4 2" xfId="2163" xr:uid="{00000000-0005-0000-0000-00003E020000}"/>
    <cellStyle name="Comma 2 3 3 2 5" xfId="1327" xr:uid="{00000000-0005-0000-0000-00003F020000}"/>
    <cellStyle name="Comma 2 3 3 3" xfId="249" xr:uid="{00000000-0005-0000-0000-000040020000}"/>
    <cellStyle name="Comma 2 3 3 3 2" xfId="665" xr:uid="{00000000-0005-0000-0000-000041020000}"/>
    <cellStyle name="Comma 2 3 3 3 2 2" xfId="1848" xr:uid="{00000000-0005-0000-0000-000042020000}"/>
    <cellStyle name="Comma 2 3 3 3 3" xfId="1433" xr:uid="{00000000-0005-0000-0000-000043020000}"/>
    <cellStyle name="Comma 2 3 3 4" xfId="459" xr:uid="{00000000-0005-0000-0000-000044020000}"/>
    <cellStyle name="Comma 2 3 3 4 2" xfId="1642" xr:uid="{00000000-0005-0000-0000-000045020000}"/>
    <cellStyle name="Comma 2 3 3 5" xfId="893" xr:uid="{00000000-0005-0000-0000-000046020000}"/>
    <cellStyle name="Comma 2 3 3 5 2" xfId="2063" xr:uid="{00000000-0005-0000-0000-000047020000}"/>
    <cellStyle name="Comma 2 3 3 6" xfId="1227" xr:uid="{00000000-0005-0000-0000-000048020000}"/>
    <cellStyle name="Comma 2 3 4" xfId="48" xr:uid="{00000000-0005-0000-0000-000049020000}"/>
    <cellStyle name="Comma 2 3 4 2" xfId="148" xr:uid="{00000000-0005-0000-0000-00004A020000}"/>
    <cellStyle name="Comma 2 3 4 2 2" xfId="359" xr:uid="{00000000-0005-0000-0000-00004B020000}"/>
    <cellStyle name="Comma 2 3 4 2 2 2" xfId="775" xr:uid="{00000000-0005-0000-0000-00004C020000}"/>
    <cellStyle name="Comma 2 3 4 2 2 2 2" xfId="1958" xr:uid="{00000000-0005-0000-0000-00004D020000}"/>
    <cellStyle name="Comma 2 3 4 2 2 3" xfId="1543" xr:uid="{00000000-0005-0000-0000-00004E020000}"/>
    <cellStyle name="Comma 2 3 4 2 3" xfId="569" xr:uid="{00000000-0005-0000-0000-00004F020000}"/>
    <cellStyle name="Comma 2 3 4 2 3 2" xfId="1752" xr:uid="{00000000-0005-0000-0000-000050020000}"/>
    <cellStyle name="Comma 2 3 4 2 4" xfId="1003" xr:uid="{00000000-0005-0000-0000-000051020000}"/>
    <cellStyle name="Comma 2 3 4 2 4 2" xfId="2173" xr:uid="{00000000-0005-0000-0000-000052020000}"/>
    <cellStyle name="Comma 2 3 4 2 5" xfId="1337" xr:uid="{00000000-0005-0000-0000-000053020000}"/>
    <cellStyle name="Comma 2 3 4 3" xfId="259" xr:uid="{00000000-0005-0000-0000-000054020000}"/>
    <cellStyle name="Comma 2 3 4 3 2" xfId="675" xr:uid="{00000000-0005-0000-0000-000055020000}"/>
    <cellStyle name="Comma 2 3 4 3 2 2" xfId="1858" xr:uid="{00000000-0005-0000-0000-000056020000}"/>
    <cellStyle name="Comma 2 3 4 3 3" xfId="1443" xr:uid="{00000000-0005-0000-0000-000057020000}"/>
    <cellStyle name="Comma 2 3 4 4" xfId="469" xr:uid="{00000000-0005-0000-0000-000058020000}"/>
    <cellStyle name="Comma 2 3 4 4 2" xfId="1652" xr:uid="{00000000-0005-0000-0000-000059020000}"/>
    <cellStyle name="Comma 2 3 4 5" xfId="903" xr:uid="{00000000-0005-0000-0000-00005A020000}"/>
    <cellStyle name="Comma 2 3 4 5 2" xfId="2073" xr:uid="{00000000-0005-0000-0000-00005B020000}"/>
    <cellStyle name="Comma 2 3 4 6" xfId="1237" xr:uid="{00000000-0005-0000-0000-00005C020000}"/>
    <cellStyle name="Comma 2 3 5" xfId="58" xr:uid="{00000000-0005-0000-0000-00005D020000}"/>
    <cellStyle name="Comma 2 3 5 2" xfId="158" xr:uid="{00000000-0005-0000-0000-00005E020000}"/>
    <cellStyle name="Comma 2 3 5 2 2" xfId="369" xr:uid="{00000000-0005-0000-0000-00005F020000}"/>
    <cellStyle name="Comma 2 3 5 2 2 2" xfId="785" xr:uid="{00000000-0005-0000-0000-000060020000}"/>
    <cellStyle name="Comma 2 3 5 2 2 2 2" xfId="1968" xr:uid="{00000000-0005-0000-0000-000061020000}"/>
    <cellStyle name="Comma 2 3 5 2 2 3" xfId="1553" xr:uid="{00000000-0005-0000-0000-000062020000}"/>
    <cellStyle name="Comma 2 3 5 2 3" xfId="579" xr:uid="{00000000-0005-0000-0000-000063020000}"/>
    <cellStyle name="Comma 2 3 5 2 3 2" xfId="1762" xr:uid="{00000000-0005-0000-0000-000064020000}"/>
    <cellStyle name="Comma 2 3 5 2 4" xfId="1013" xr:uid="{00000000-0005-0000-0000-000065020000}"/>
    <cellStyle name="Comma 2 3 5 2 4 2" xfId="2183" xr:uid="{00000000-0005-0000-0000-000066020000}"/>
    <cellStyle name="Comma 2 3 5 2 5" xfId="1347" xr:uid="{00000000-0005-0000-0000-000067020000}"/>
    <cellStyle name="Comma 2 3 5 3" xfId="269" xr:uid="{00000000-0005-0000-0000-000068020000}"/>
    <cellStyle name="Comma 2 3 5 3 2" xfId="685" xr:uid="{00000000-0005-0000-0000-000069020000}"/>
    <cellStyle name="Comma 2 3 5 3 2 2" xfId="1868" xr:uid="{00000000-0005-0000-0000-00006A020000}"/>
    <cellStyle name="Comma 2 3 5 3 3" xfId="1453" xr:uid="{00000000-0005-0000-0000-00006B020000}"/>
    <cellStyle name="Comma 2 3 5 4" xfId="479" xr:uid="{00000000-0005-0000-0000-00006C020000}"/>
    <cellStyle name="Comma 2 3 5 4 2" xfId="1662" xr:uid="{00000000-0005-0000-0000-00006D020000}"/>
    <cellStyle name="Comma 2 3 5 5" xfId="913" xr:uid="{00000000-0005-0000-0000-00006E020000}"/>
    <cellStyle name="Comma 2 3 5 5 2" xfId="2083" xr:uid="{00000000-0005-0000-0000-00006F020000}"/>
    <cellStyle name="Comma 2 3 5 6" xfId="1247" xr:uid="{00000000-0005-0000-0000-000070020000}"/>
    <cellStyle name="Comma 2 3 6" xfId="68" xr:uid="{00000000-0005-0000-0000-000071020000}"/>
    <cellStyle name="Comma 2 3 6 2" xfId="168" xr:uid="{00000000-0005-0000-0000-000072020000}"/>
    <cellStyle name="Comma 2 3 6 2 2" xfId="379" xr:uid="{00000000-0005-0000-0000-000073020000}"/>
    <cellStyle name="Comma 2 3 6 2 2 2" xfId="795" xr:uid="{00000000-0005-0000-0000-000074020000}"/>
    <cellStyle name="Comma 2 3 6 2 2 2 2" xfId="1978" xr:uid="{00000000-0005-0000-0000-000075020000}"/>
    <cellStyle name="Comma 2 3 6 2 2 3" xfId="1563" xr:uid="{00000000-0005-0000-0000-000076020000}"/>
    <cellStyle name="Comma 2 3 6 2 3" xfId="589" xr:uid="{00000000-0005-0000-0000-000077020000}"/>
    <cellStyle name="Comma 2 3 6 2 3 2" xfId="1772" xr:uid="{00000000-0005-0000-0000-000078020000}"/>
    <cellStyle name="Comma 2 3 6 2 4" xfId="1023" xr:uid="{00000000-0005-0000-0000-000079020000}"/>
    <cellStyle name="Comma 2 3 6 2 4 2" xfId="2193" xr:uid="{00000000-0005-0000-0000-00007A020000}"/>
    <cellStyle name="Comma 2 3 6 2 5" xfId="1357" xr:uid="{00000000-0005-0000-0000-00007B020000}"/>
    <cellStyle name="Comma 2 3 6 3" xfId="279" xr:uid="{00000000-0005-0000-0000-00007C020000}"/>
    <cellStyle name="Comma 2 3 6 3 2" xfId="695" xr:uid="{00000000-0005-0000-0000-00007D020000}"/>
    <cellStyle name="Comma 2 3 6 3 2 2" xfId="1878" xr:uid="{00000000-0005-0000-0000-00007E020000}"/>
    <cellStyle name="Comma 2 3 6 3 3" xfId="1463" xr:uid="{00000000-0005-0000-0000-00007F020000}"/>
    <cellStyle name="Comma 2 3 6 4" xfId="489" xr:uid="{00000000-0005-0000-0000-000080020000}"/>
    <cellStyle name="Comma 2 3 6 4 2" xfId="1672" xr:uid="{00000000-0005-0000-0000-000081020000}"/>
    <cellStyle name="Comma 2 3 6 5" xfId="923" xr:uid="{00000000-0005-0000-0000-000082020000}"/>
    <cellStyle name="Comma 2 3 6 5 2" xfId="2093" xr:uid="{00000000-0005-0000-0000-000083020000}"/>
    <cellStyle name="Comma 2 3 6 6" xfId="1257" xr:uid="{00000000-0005-0000-0000-000084020000}"/>
    <cellStyle name="Comma 2 3 7" xfId="78" xr:uid="{00000000-0005-0000-0000-000085020000}"/>
    <cellStyle name="Comma 2 3 7 2" xfId="178" xr:uid="{00000000-0005-0000-0000-000086020000}"/>
    <cellStyle name="Comma 2 3 7 2 2" xfId="389" xr:uid="{00000000-0005-0000-0000-000087020000}"/>
    <cellStyle name="Comma 2 3 7 2 2 2" xfId="805" xr:uid="{00000000-0005-0000-0000-000088020000}"/>
    <cellStyle name="Comma 2 3 7 2 2 2 2" xfId="1988" xr:uid="{00000000-0005-0000-0000-000089020000}"/>
    <cellStyle name="Comma 2 3 7 2 2 3" xfId="1573" xr:uid="{00000000-0005-0000-0000-00008A020000}"/>
    <cellStyle name="Comma 2 3 7 2 3" xfId="599" xr:uid="{00000000-0005-0000-0000-00008B020000}"/>
    <cellStyle name="Comma 2 3 7 2 3 2" xfId="1782" xr:uid="{00000000-0005-0000-0000-00008C020000}"/>
    <cellStyle name="Comma 2 3 7 2 4" xfId="1033" xr:uid="{00000000-0005-0000-0000-00008D020000}"/>
    <cellStyle name="Comma 2 3 7 2 4 2" xfId="2203" xr:uid="{00000000-0005-0000-0000-00008E020000}"/>
    <cellStyle name="Comma 2 3 7 2 5" xfId="1367" xr:uid="{00000000-0005-0000-0000-00008F020000}"/>
    <cellStyle name="Comma 2 3 7 3" xfId="289" xr:uid="{00000000-0005-0000-0000-000090020000}"/>
    <cellStyle name="Comma 2 3 7 3 2" xfId="705" xr:uid="{00000000-0005-0000-0000-000091020000}"/>
    <cellStyle name="Comma 2 3 7 3 2 2" xfId="1888" xr:uid="{00000000-0005-0000-0000-000092020000}"/>
    <cellStyle name="Comma 2 3 7 3 3" xfId="1473" xr:uid="{00000000-0005-0000-0000-000093020000}"/>
    <cellStyle name="Comma 2 3 7 4" xfId="499" xr:uid="{00000000-0005-0000-0000-000094020000}"/>
    <cellStyle name="Comma 2 3 7 4 2" xfId="1682" xr:uid="{00000000-0005-0000-0000-000095020000}"/>
    <cellStyle name="Comma 2 3 7 5" xfId="933" xr:uid="{00000000-0005-0000-0000-000096020000}"/>
    <cellStyle name="Comma 2 3 7 5 2" xfId="2103" xr:uid="{00000000-0005-0000-0000-000097020000}"/>
    <cellStyle name="Comma 2 3 7 6" xfId="1267" xr:uid="{00000000-0005-0000-0000-000098020000}"/>
    <cellStyle name="Comma 2 3 8" xfId="88" xr:uid="{00000000-0005-0000-0000-000099020000}"/>
    <cellStyle name="Comma 2 3 8 2" xfId="188" xr:uid="{00000000-0005-0000-0000-00009A020000}"/>
    <cellStyle name="Comma 2 3 8 2 2" xfId="399" xr:uid="{00000000-0005-0000-0000-00009B020000}"/>
    <cellStyle name="Comma 2 3 8 2 2 2" xfId="815" xr:uid="{00000000-0005-0000-0000-00009C020000}"/>
    <cellStyle name="Comma 2 3 8 2 2 2 2" xfId="1998" xr:uid="{00000000-0005-0000-0000-00009D020000}"/>
    <cellStyle name="Comma 2 3 8 2 2 3" xfId="1583" xr:uid="{00000000-0005-0000-0000-00009E020000}"/>
    <cellStyle name="Comma 2 3 8 2 3" xfId="609" xr:uid="{00000000-0005-0000-0000-00009F020000}"/>
    <cellStyle name="Comma 2 3 8 2 3 2" xfId="1792" xr:uid="{00000000-0005-0000-0000-0000A0020000}"/>
    <cellStyle name="Comma 2 3 8 2 4" xfId="1043" xr:uid="{00000000-0005-0000-0000-0000A1020000}"/>
    <cellStyle name="Comma 2 3 8 2 4 2" xfId="2213" xr:uid="{00000000-0005-0000-0000-0000A2020000}"/>
    <cellStyle name="Comma 2 3 8 2 5" xfId="1377" xr:uid="{00000000-0005-0000-0000-0000A3020000}"/>
    <cellStyle name="Comma 2 3 8 3" xfId="299" xr:uid="{00000000-0005-0000-0000-0000A4020000}"/>
    <cellStyle name="Comma 2 3 8 3 2" xfId="715" xr:uid="{00000000-0005-0000-0000-0000A5020000}"/>
    <cellStyle name="Comma 2 3 8 3 2 2" xfId="1898" xr:uid="{00000000-0005-0000-0000-0000A6020000}"/>
    <cellStyle name="Comma 2 3 8 3 3" xfId="1483" xr:uid="{00000000-0005-0000-0000-0000A7020000}"/>
    <cellStyle name="Comma 2 3 8 4" xfId="509" xr:uid="{00000000-0005-0000-0000-0000A8020000}"/>
    <cellStyle name="Comma 2 3 8 4 2" xfId="1692" xr:uid="{00000000-0005-0000-0000-0000A9020000}"/>
    <cellStyle name="Comma 2 3 8 5" xfId="943" xr:uid="{00000000-0005-0000-0000-0000AA020000}"/>
    <cellStyle name="Comma 2 3 8 5 2" xfId="2113" xr:uid="{00000000-0005-0000-0000-0000AB020000}"/>
    <cellStyle name="Comma 2 3 8 6" xfId="1277" xr:uid="{00000000-0005-0000-0000-0000AC020000}"/>
    <cellStyle name="Comma 2 3 9" xfId="98" xr:uid="{00000000-0005-0000-0000-0000AD020000}"/>
    <cellStyle name="Comma 2 3 9 2" xfId="198" xr:uid="{00000000-0005-0000-0000-0000AE020000}"/>
    <cellStyle name="Comma 2 3 9 2 2" xfId="409" xr:uid="{00000000-0005-0000-0000-0000AF020000}"/>
    <cellStyle name="Comma 2 3 9 2 2 2" xfId="825" xr:uid="{00000000-0005-0000-0000-0000B0020000}"/>
    <cellStyle name="Comma 2 3 9 2 2 2 2" xfId="2008" xr:uid="{00000000-0005-0000-0000-0000B1020000}"/>
    <cellStyle name="Comma 2 3 9 2 2 3" xfId="1593" xr:uid="{00000000-0005-0000-0000-0000B2020000}"/>
    <cellStyle name="Comma 2 3 9 2 3" xfId="619" xr:uid="{00000000-0005-0000-0000-0000B3020000}"/>
    <cellStyle name="Comma 2 3 9 2 3 2" xfId="1802" xr:uid="{00000000-0005-0000-0000-0000B4020000}"/>
    <cellStyle name="Comma 2 3 9 2 4" xfId="1053" xr:uid="{00000000-0005-0000-0000-0000B5020000}"/>
    <cellStyle name="Comma 2 3 9 2 4 2" xfId="2223" xr:uid="{00000000-0005-0000-0000-0000B6020000}"/>
    <cellStyle name="Comma 2 3 9 2 5" xfId="1387" xr:uid="{00000000-0005-0000-0000-0000B7020000}"/>
    <cellStyle name="Comma 2 3 9 3" xfId="309" xr:uid="{00000000-0005-0000-0000-0000B8020000}"/>
    <cellStyle name="Comma 2 3 9 3 2" xfId="725" xr:uid="{00000000-0005-0000-0000-0000B9020000}"/>
    <cellStyle name="Comma 2 3 9 3 2 2" xfId="1908" xr:uid="{00000000-0005-0000-0000-0000BA020000}"/>
    <cellStyle name="Comma 2 3 9 3 3" xfId="1493" xr:uid="{00000000-0005-0000-0000-0000BB020000}"/>
    <cellStyle name="Comma 2 3 9 4" xfId="519" xr:uid="{00000000-0005-0000-0000-0000BC020000}"/>
    <cellStyle name="Comma 2 3 9 4 2" xfId="1702" xr:uid="{00000000-0005-0000-0000-0000BD020000}"/>
    <cellStyle name="Comma 2 3 9 5" xfId="953" xr:uid="{00000000-0005-0000-0000-0000BE020000}"/>
    <cellStyle name="Comma 2 3 9 5 2" xfId="2123" xr:uid="{00000000-0005-0000-0000-0000BF020000}"/>
    <cellStyle name="Comma 2 3 9 6" xfId="1287" xr:uid="{00000000-0005-0000-0000-0000C0020000}"/>
    <cellStyle name="Comma 2 4" xfId="19" xr:uid="{00000000-0005-0000-0000-0000C1020000}"/>
    <cellStyle name="Comma 2 4 10" xfId="112" xr:uid="{00000000-0005-0000-0000-0000C2020000}"/>
    <cellStyle name="Comma 2 4 10 2" xfId="212" xr:uid="{00000000-0005-0000-0000-0000C3020000}"/>
    <cellStyle name="Comma 2 4 10 2 2" xfId="423" xr:uid="{00000000-0005-0000-0000-0000C4020000}"/>
    <cellStyle name="Comma 2 4 10 2 2 2" xfId="839" xr:uid="{00000000-0005-0000-0000-0000C5020000}"/>
    <cellStyle name="Comma 2 4 10 2 2 2 2" xfId="2022" xr:uid="{00000000-0005-0000-0000-0000C6020000}"/>
    <cellStyle name="Comma 2 4 10 2 2 3" xfId="1607" xr:uid="{00000000-0005-0000-0000-0000C7020000}"/>
    <cellStyle name="Comma 2 4 10 2 3" xfId="633" xr:uid="{00000000-0005-0000-0000-0000C8020000}"/>
    <cellStyle name="Comma 2 4 10 2 3 2" xfId="1816" xr:uid="{00000000-0005-0000-0000-0000C9020000}"/>
    <cellStyle name="Comma 2 4 10 2 4" xfId="1067" xr:uid="{00000000-0005-0000-0000-0000CA020000}"/>
    <cellStyle name="Comma 2 4 10 2 4 2" xfId="2237" xr:uid="{00000000-0005-0000-0000-0000CB020000}"/>
    <cellStyle name="Comma 2 4 10 2 5" xfId="1401" xr:uid="{00000000-0005-0000-0000-0000CC020000}"/>
    <cellStyle name="Comma 2 4 10 3" xfId="323" xr:uid="{00000000-0005-0000-0000-0000CD020000}"/>
    <cellStyle name="Comma 2 4 10 3 2" xfId="739" xr:uid="{00000000-0005-0000-0000-0000CE020000}"/>
    <cellStyle name="Comma 2 4 10 3 2 2" xfId="1922" xr:uid="{00000000-0005-0000-0000-0000CF020000}"/>
    <cellStyle name="Comma 2 4 10 3 3" xfId="1507" xr:uid="{00000000-0005-0000-0000-0000D0020000}"/>
    <cellStyle name="Comma 2 4 10 4" xfId="533" xr:uid="{00000000-0005-0000-0000-0000D1020000}"/>
    <cellStyle name="Comma 2 4 10 4 2" xfId="1716" xr:uid="{00000000-0005-0000-0000-0000D2020000}"/>
    <cellStyle name="Comma 2 4 10 5" xfId="967" xr:uid="{00000000-0005-0000-0000-0000D3020000}"/>
    <cellStyle name="Comma 2 4 10 5 2" xfId="2137" xr:uid="{00000000-0005-0000-0000-0000D4020000}"/>
    <cellStyle name="Comma 2 4 10 6" xfId="1301" xr:uid="{00000000-0005-0000-0000-0000D5020000}"/>
    <cellStyle name="Comma 2 4 11" xfId="122" xr:uid="{00000000-0005-0000-0000-0000D6020000}"/>
    <cellStyle name="Comma 2 4 11 2" xfId="333" xr:uid="{00000000-0005-0000-0000-0000D7020000}"/>
    <cellStyle name="Comma 2 4 11 2 2" xfId="749" xr:uid="{00000000-0005-0000-0000-0000D8020000}"/>
    <cellStyle name="Comma 2 4 11 2 2 2" xfId="1932" xr:uid="{00000000-0005-0000-0000-0000D9020000}"/>
    <cellStyle name="Comma 2 4 11 2 3" xfId="1517" xr:uid="{00000000-0005-0000-0000-0000DA020000}"/>
    <cellStyle name="Comma 2 4 11 3" xfId="543" xr:uid="{00000000-0005-0000-0000-0000DB020000}"/>
    <cellStyle name="Comma 2 4 11 3 2" xfId="1726" xr:uid="{00000000-0005-0000-0000-0000DC020000}"/>
    <cellStyle name="Comma 2 4 11 4" xfId="977" xr:uid="{00000000-0005-0000-0000-0000DD020000}"/>
    <cellStyle name="Comma 2 4 11 4 2" xfId="2147" xr:uid="{00000000-0005-0000-0000-0000DE020000}"/>
    <cellStyle name="Comma 2 4 11 5" xfId="1311" xr:uid="{00000000-0005-0000-0000-0000DF020000}"/>
    <cellStyle name="Comma 2 4 12" xfId="233" xr:uid="{00000000-0005-0000-0000-0000E0020000}"/>
    <cellStyle name="Comma 2 4 12 2" xfId="649" xr:uid="{00000000-0005-0000-0000-0000E1020000}"/>
    <cellStyle name="Comma 2 4 12 2 2" xfId="1832" xr:uid="{00000000-0005-0000-0000-0000E2020000}"/>
    <cellStyle name="Comma 2 4 12 3" xfId="1417" xr:uid="{00000000-0005-0000-0000-0000E3020000}"/>
    <cellStyle name="Comma 2 4 13" xfId="443" xr:uid="{00000000-0005-0000-0000-0000E4020000}"/>
    <cellStyle name="Comma 2 4 13 2" xfId="1626" xr:uid="{00000000-0005-0000-0000-0000E5020000}"/>
    <cellStyle name="Comma 2 4 14" xfId="875" xr:uid="{00000000-0005-0000-0000-0000E6020000}"/>
    <cellStyle name="Comma 2 4 14 2" xfId="2047" xr:uid="{00000000-0005-0000-0000-0000E7020000}"/>
    <cellStyle name="Comma 2 4 15" xfId="1211" xr:uid="{00000000-0005-0000-0000-0000E8020000}"/>
    <cellStyle name="Comma 2 4 2" xfId="32" xr:uid="{00000000-0005-0000-0000-0000E9020000}"/>
    <cellStyle name="Comma 2 4 2 2" xfId="132" xr:uid="{00000000-0005-0000-0000-0000EA020000}"/>
    <cellStyle name="Comma 2 4 2 2 2" xfId="343" xr:uid="{00000000-0005-0000-0000-0000EB020000}"/>
    <cellStyle name="Comma 2 4 2 2 2 2" xfId="759" xr:uid="{00000000-0005-0000-0000-0000EC020000}"/>
    <cellStyle name="Comma 2 4 2 2 2 2 2" xfId="1942" xr:uid="{00000000-0005-0000-0000-0000ED020000}"/>
    <cellStyle name="Comma 2 4 2 2 2 3" xfId="1527" xr:uid="{00000000-0005-0000-0000-0000EE020000}"/>
    <cellStyle name="Comma 2 4 2 2 3" xfId="553" xr:uid="{00000000-0005-0000-0000-0000EF020000}"/>
    <cellStyle name="Comma 2 4 2 2 3 2" xfId="1736" xr:uid="{00000000-0005-0000-0000-0000F0020000}"/>
    <cellStyle name="Comma 2 4 2 2 4" xfId="987" xr:uid="{00000000-0005-0000-0000-0000F1020000}"/>
    <cellStyle name="Comma 2 4 2 2 4 2" xfId="2157" xr:uid="{00000000-0005-0000-0000-0000F2020000}"/>
    <cellStyle name="Comma 2 4 2 2 5" xfId="1321" xr:uid="{00000000-0005-0000-0000-0000F3020000}"/>
    <cellStyle name="Comma 2 4 2 3" xfId="243" xr:uid="{00000000-0005-0000-0000-0000F4020000}"/>
    <cellStyle name="Comma 2 4 2 3 2" xfId="659" xr:uid="{00000000-0005-0000-0000-0000F5020000}"/>
    <cellStyle name="Comma 2 4 2 3 2 2" xfId="1842" xr:uid="{00000000-0005-0000-0000-0000F6020000}"/>
    <cellStyle name="Comma 2 4 2 3 3" xfId="1427" xr:uid="{00000000-0005-0000-0000-0000F7020000}"/>
    <cellStyle name="Comma 2 4 2 4" xfId="453" xr:uid="{00000000-0005-0000-0000-0000F8020000}"/>
    <cellStyle name="Comma 2 4 2 4 2" xfId="1636" xr:uid="{00000000-0005-0000-0000-0000F9020000}"/>
    <cellStyle name="Comma 2 4 2 5" xfId="887" xr:uid="{00000000-0005-0000-0000-0000FA020000}"/>
    <cellStyle name="Comma 2 4 2 5 2" xfId="2057" xr:uid="{00000000-0005-0000-0000-0000FB020000}"/>
    <cellStyle name="Comma 2 4 2 6" xfId="1221" xr:uid="{00000000-0005-0000-0000-0000FC020000}"/>
    <cellStyle name="Comma 2 4 3" xfId="42" xr:uid="{00000000-0005-0000-0000-0000FD020000}"/>
    <cellStyle name="Comma 2 4 3 2" xfId="142" xr:uid="{00000000-0005-0000-0000-0000FE020000}"/>
    <cellStyle name="Comma 2 4 3 2 2" xfId="353" xr:uid="{00000000-0005-0000-0000-0000FF020000}"/>
    <cellStyle name="Comma 2 4 3 2 2 2" xfId="769" xr:uid="{00000000-0005-0000-0000-000000030000}"/>
    <cellStyle name="Comma 2 4 3 2 2 2 2" xfId="1952" xr:uid="{00000000-0005-0000-0000-000001030000}"/>
    <cellStyle name="Comma 2 4 3 2 2 3" xfId="1537" xr:uid="{00000000-0005-0000-0000-000002030000}"/>
    <cellStyle name="Comma 2 4 3 2 3" xfId="563" xr:uid="{00000000-0005-0000-0000-000003030000}"/>
    <cellStyle name="Comma 2 4 3 2 3 2" xfId="1746" xr:uid="{00000000-0005-0000-0000-000004030000}"/>
    <cellStyle name="Comma 2 4 3 2 4" xfId="997" xr:uid="{00000000-0005-0000-0000-000005030000}"/>
    <cellStyle name="Comma 2 4 3 2 4 2" xfId="2167" xr:uid="{00000000-0005-0000-0000-000006030000}"/>
    <cellStyle name="Comma 2 4 3 2 5" xfId="1331" xr:uid="{00000000-0005-0000-0000-000007030000}"/>
    <cellStyle name="Comma 2 4 3 3" xfId="253" xr:uid="{00000000-0005-0000-0000-000008030000}"/>
    <cellStyle name="Comma 2 4 3 3 2" xfId="669" xr:uid="{00000000-0005-0000-0000-000009030000}"/>
    <cellStyle name="Comma 2 4 3 3 2 2" xfId="1852" xr:uid="{00000000-0005-0000-0000-00000A030000}"/>
    <cellStyle name="Comma 2 4 3 3 3" xfId="1437" xr:uid="{00000000-0005-0000-0000-00000B030000}"/>
    <cellStyle name="Comma 2 4 3 4" xfId="463" xr:uid="{00000000-0005-0000-0000-00000C030000}"/>
    <cellStyle name="Comma 2 4 3 4 2" xfId="1646" xr:uid="{00000000-0005-0000-0000-00000D030000}"/>
    <cellStyle name="Comma 2 4 3 5" xfId="897" xr:uid="{00000000-0005-0000-0000-00000E030000}"/>
    <cellStyle name="Comma 2 4 3 5 2" xfId="2067" xr:uid="{00000000-0005-0000-0000-00000F030000}"/>
    <cellStyle name="Comma 2 4 3 6" xfId="1231" xr:uid="{00000000-0005-0000-0000-000010030000}"/>
    <cellStyle name="Comma 2 4 4" xfId="52" xr:uid="{00000000-0005-0000-0000-000011030000}"/>
    <cellStyle name="Comma 2 4 4 2" xfId="152" xr:uid="{00000000-0005-0000-0000-000012030000}"/>
    <cellStyle name="Comma 2 4 4 2 2" xfId="363" xr:uid="{00000000-0005-0000-0000-000013030000}"/>
    <cellStyle name="Comma 2 4 4 2 2 2" xfId="779" xr:uid="{00000000-0005-0000-0000-000014030000}"/>
    <cellStyle name="Comma 2 4 4 2 2 2 2" xfId="1962" xr:uid="{00000000-0005-0000-0000-000015030000}"/>
    <cellStyle name="Comma 2 4 4 2 2 3" xfId="1547" xr:uid="{00000000-0005-0000-0000-000016030000}"/>
    <cellStyle name="Comma 2 4 4 2 3" xfId="573" xr:uid="{00000000-0005-0000-0000-000017030000}"/>
    <cellStyle name="Comma 2 4 4 2 3 2" xfId="1756" xr:uid="{00000000-0005-0000-0000-000018030000}"/>
    <cellStyle name="Comma 2 4 4 2 4" xfId="1007" xr:uid="{00000000-0005-0000-0000-000019030000}"/>
    <cellStyle name="Comma 2 4 4 2 4 2" xfId="2177" xr:uid="{00000000-0005-0000-0000-00001A030000}"/>
    <cellStyle name="Comma 2 4 4 2 5" xfId="1341" xr:uid="{00000000-0005-0000-0000-00001B030000}"/>
    <cellStyle name="Comma 2 4 4 3" xfId="263" xr:uid="{00000000-0005-0000-0000-00001C030000}"/>
    <cellStyle name="Comma 2 4 4 3 2" xfId="679" xr:uid="{00000000-0005-0000-0000-00001D030000}"/>
    <cellStyle name="Comma 2 4 4 3 2 2" xfId="1862" xr:uid="{00000000-0005-0000-0000-00001E030000}"/>
    <cellStyle name="Comma 2 4 4 3 3" xfId="1447" xr:uid="{00000000-0005-0000-0000-00001F030000}"/>
    <cellStyle name="Comma 2 4 4 4" xfId="473" xr:uid="{00000000-0005-0000-0000-000020030000}"/>
    <cellStyle name="Comma 2 4 4 4 2" xfId="1656" xr:uid="{00000000-0005-0000-0000-000021030000}"/>
    <cellStyle name="Comma 2 4 4 5" xfId="907" xr:uid="{00000000-0005-0000-0000-000022030000}"/>
    <cellStyle name="Comma 2 4 4 5 2" xfId="2077" xr:uid="{00000000-0005-0000-0000-000023030000}"/>
    <cellStyle name="Comma 2 4 4 6" xfId="1241" xr:uid="{00000000-0005-0000-0000-000024030000}"/>
    <cellStyle name="Comma 2 4 5" xfId="62" xr:uid="{00000000-0005-0000-0000-000025030000}"/>
    <cellStyle name="Comma 2 4 5 2" xfId="162" xr:uid="{00000000-0005-0000-0000-000026030000}"/>
    <cellStyle name="Comma 2 4 5 2 2" xfId="373" xr:uid="{00000000-0005-0000-0000-000027030000}"/>
    <cellStyle name="Comma 2 4 5 2 2 2" xfId="789" xr:uid="{00000000-0005-0000-0000-000028030000}"/>
    <cellStyle name="Comma 2 4 5 2 2 2 2" xfId="1972" xr:uid="{00000000-0005-0000-0000-000029030000}"/>
    <cellStyle name="Comma 2 4 5 2 2 3" xfId="1557" xr:uid="{00000000-0005-0000-0000-00002A030000}"/>
    <cellStyle name="Comma 2 4 5 2 3" xfId="583" xr:uid="{00000000-0005-0000-0000-00002B030000}"/>
    <cellStyle name="Comma 2 4 5 2 3 2" xfId="1766" xr:uid="{00000000-0005-0000-0000-00002C030000}"/>
    <cellStyle name="Comma 2 4 5 2 4" xfId="1017" xr:uid="{00000000-0005-0000-0000-00002D030000}"/>
    <cellStyle name="Comma 2 4 5 2 4 2" xfId="2187" xr:uid="{00000000-0005-0000-0000-00002E030000}"/>
    <cellStyle name="Comma 2 4 5 2 5" xfId="1351" xr:uid="{00000000-0005-0000-0000-00002F030000}"/>
    <cellStyle name="Comma 2 4 5 3" xfId="273" xr:uid="{00000000-0005-0000-0000-000030030000}"/>
    <cellStyle name="Comma 2 4 5 3 2" xfId="689" xr:uid="{00000000-0005-0000-0000-000031030000}"/>
    <cellStyle name="Comma 2 4 5 3 2 2" xfId="1872" xr:uid="{00000000-0005-0000-0000-000032030000}"/>
    <cellStyle name="Comma 2 4 5 3 3" xfId="1457" xr:uid="{00000000-0005-0000-0000-000033030000}"/>
    <cellStyle name="Comma 2 4 5 4" xfId="483" xr:uid="{00000000-0005-0000-0000-000034030000}"/>
    <cellStyle name="Comma 2 4 5 4 2" xfId="1666" xr:uid="{00000000-0005-0000-0000-000035030000}"/>
    <cellStyle name="Comma 2 4 5 5" xfId="917" xr:uid="{00000000-0005-0000-0000-000036030000}"/>
    <cellStyle name="Comma 2 4 5 5 2" xfId="2087" xr:uid="{00000000-0005-0000-0000-000037030000}"/>
    <cellStyle name="Comma 2 4 5 6" xfId="1251" xr:uid="{00000000-0005-0000-0000-000038030000}"/>
    <cellStyle name="Comma 2 4 6" xfId="72" xr:uid="{00000000-0005-0000-0000-000039030000}"/>
    <cellStyle name="Comma 2 4 6 2" xfId="172" xr:uid="{00000000-0005-0000-0000-00003A030000}"/>
    <cellStyle name="Comma 2 4 6 2 2" xfId="383" xr:uid="{00000000-0005-0000-0000-00003B030000}"/>
    <cellStyle name="Comma 2 4 6 2 2 2" xfId="799" xr:uid="{00000000-0005-0000-0000-00003C030000}"/>
    <cellStyle name="Comma 2 4 6 2 2 2 2" xfId="1982" xr:uid="{00000000-0005-0000-0000-00003D030000}"/>
    <cellStyle name="Comma 2 4 6 2 2 3" xfId="1567" xr:uid="{00000000-0005-0000-0000-00003E030000}"/>
    <cellStyle name="Comma 2 4 6 2 3" xfId="593" xr:uid="{00000000-0005-0000-0000-00003F030000}"/>
    <cellStyle name="Comma 2 4 6 2 3 2" xfId="1776" xr:uid="{00000000-0005-0000-0000-000040030000}"/>
    <cellStyle name="Comma 2 4 6 2 4" xfId="1027" xr:uid="{00000000-0005-0000-0000-000041030000}"/>
    <cellStyle name="Comma 2 4 6 2 4 2" xfId="2197" xr:uid="{00000000-0005-0000-0000-000042030000}"/>
    <cellStyle name="Comma 2 4 6 2 5" xfId="1361" xr:uid="{00000000-0005-0000-0000-000043030000}"/>
    <cellStyle name="Comma 2 4 6 3" xfId="283" xr:uid="{00000000-0005-0000-0000-000044030000}"/>
    <cellStyle name="Comma 2 4 6 3 2" xfId="699" xr:uid="{00000000-0005-0000-0000-000045030000}"/>
    <cellStyle name="Comma 2 4 6 3 2 2" xfId="1882" xr:uid="{00000000-0005-0000-0000-000046030000}"/>
    <cellStyle name="Comma 2 4 6 3 3" xfId="1467" xr:uid="{00000000-0005-0000-0000-000047030000}"/>
    <cellStyle name="Comma 2 4 6 4" xfId="493" xr:uid="{00000000-0005-0000-0000-000048030000}"/>
    <cellStyle name="Comma 2 4 6 4 2" xfId="1676" xr:uid="{00000000-0005-0000-0000-000049030000}"/>
    <cellStyle name="Comma 2 4 6 5" xfId="927" xr:uid="{00000000-0005-0000-0000-00004A030000}"/>
    <cellStyle name="Comma 2 4 6 5 2" xfId="2097" xr:uid="{00000000-0005-0000-0000-00004B030000}"/>
    <cellStyle name="Comma 2 4 6 6" xfId="1261" xr:uid="{00000000-0005-0000-0000-00004C030000}"/>
    <cellStyle name="Comma 2 4 7" xfId="82" xr:uid="{00000000-0005-0000-0000-00004D030000}"/>
    <cellStyle name="Comma 2 4 7 2" xfId="182" xr:uid="{00000000-0005-0000-0000-00004E030000}"/>
    <cellStyle name="Comma 2 4 7 2 2" xfId="393" xr:uid="{00000000-0005-0000-0000-00004F030000}"/>
    <cellStyle name="Comma 2 4 7 2 2 2" xfId="809" xr:uid="{00000000-0005-0000-0000-000050030000}"/>
    <cellStyle name="Comma 2 4 7 2 2 2 2" xfId="1992" xr:uid="{00000000-0005-0000-0000-000051030000}"/>
    <cellStyle name="Comma 2 4 7 2 2 3" xfId="1577" xr:uid="{00000000-0005-0000-0000-000052030000}"/>
    <cellStyle name="Comma 2 4 7 2 3" xfId="603" xr:uid="{00000000-0005-0000-0000-000053030000}"/>
    <cellStyle name="Comma 2 4 7 2 3 2" xfId="1786" xr:uid="{00000000-0005-0000-0000-000054030000}"/>
    <cellStyle name="Comma 2 4 7 2 4" xfId="1037" xr:uid="{00000000-0005-0000-0000-000055030000}"/>
    <cellStyle name="Comma 2 4 7 2 4 2" xfId="2207" xr:uid="{00000000-0005-0000-0000-000056030000}"/>
    <cellStyle name="Comma 2 4 7 2 5" xfId="1371" xr:uid="{00000000-0005-0000-0000-000057030000}"/>
    <cellStyle name="Comma 2 4 7 3" xfId="293" xr:uid="{00000000-0005-0000-0000-000058030000}"/>
    <cellStyle name="Comma 2 4 7 3 2" xfId="709" xr:uid="{00000000-0005-0000-0000-000059030000}"/>
    <cellStyle name="Comma 2 4 7 3 2 2" xfId="1892" xr:uid="{00000000-0005-0000-0000-00005A030000}"/>
    <cellStyle name="Comma 2 4 7 3 3" xfId="1477" xr:uid="{00000000-0005-0000-0000-00005B030000}"/>
    <cellStyle name="Comma 2 4 7 4" xfId="503" xr:uid="{00000000-0005-0000-0000-00005C030000}"/>
    <cellStyle name="Comma 2 4 7 4 2" xfId="1686" xr:uid="{00000000-0005-0000-0000-00005D030000}"/>
    <cellStyle name="Comma 2 4 7 5" xfId="937" xr:uid="{00000000-0005-0000-0000-00005E030000}"/>
    <cellStyle name="Comma 2 4 7 5 2" xfId="2107" xr:uid="{00000000-0005-0000-0000-00005F030000}"/>
    <cellStyle name="Comma 2 4 7 6" xfId="1271" xr:uid="{00000000-0005-0000-0000-000060030000}"/>
    <cellStyle name="Comma 2 4 8" xfId="92" xr:uid="{00000000-0005-0000-0000-000061030000}"/>
    <cellStyle name="Comma 2 4 8 2" xfId="192" xr:uid="{00000000-0005-0000-0000-000062030000}"/>
    <cellStyle name="Comma 2 4 8 2 2" xfId="403" xr:uid="{00000000-0005-0000-0000-000063030000}"/>
    <cellStyle name="Comma 2 4 8 2 2 2" xfId="819" xr:uid="{00000000-0005-0000-0000-000064030000}"/>
    <cellStyle name="Comma 2 4 8 2 2 2 2" xfId="2002" xr:uid="{00000000-0005-0000-0000-000065030000}"/>
    <cellStyle name="Comma 2 4 8 2 2 3" xfId="1587" xr:uid="{00000000-0005-0000-0000-000066030000}"/>
    <cellStyle name="Comma 2 4 8 2 3" xfId="613" xr:uid="{00000000-0005-0000-0000-000067030000}"/>
    <cellStyle name="Comma 2 4 8 2 3 2" xfId="1796" xr:uid="{00000000-0005-0000-0000-000068030000}"/>
    <cellStyle name="Comma 2 4 8 2 4" xfId="1047" xr:uid="{00000000-0005-0000-0000-000069030000}"/>
    <cellStyle name="Comma 2 4 8 2 4 2" xfId="2217" xr:uid="{00000000-0005-0000-0000-00006A030000}"/>
    <cellStyle name="Comma 2 4 8 2 5" xfId="1381" xr:uid="{00000000-0005-0000-0000-00006B030000}"/>
    <cellStyle name="Comma 2 4 8 3" xfId="303" xr:uid="{00000000-0005-0000-0000-00006C030000}"/>
    <cellStyle name="Comma 2 4 8 3 2" xfId="719" xr:uid="{00000000-0005-0000-0000-00006D030000}"/>
    <cellStyle name="Comma 2 4 8 3 2 2" xfId="1902" xr:uid="{00000000-0005-0000-0000-00006E030000}"/>
    <cellStyle name="Comma 2 4 8 3 3" xfId="1487" xr:uid="{00000000-0005-0000-0000-00006F030000}"/>
    <cellStyle name="Comma 2 4 8 4" xfId="513" xr:uid="{00000000-0005-0000-0000-000070030000}"/>
    <cellStyle name="Comma 2 4 8 4 2" xfId="1696" xr:uid="{00000000-0005-0000-0000-000071030000}"/>
    <cellStyle name="Comma 2 4 8 5" xfId="947" xr:uid="{00000000-0005-0000-0000-000072030000}"/>
    <cellStyle name="Comma 2 4 8 5 2" xfId="2117" xr:uid="{00000000-0005-0000-0000-000073030000}"/>
    <cellStyle name="Comma 2 4 8 6" xfId="1281" xr:uid="{00000000-0005-0000-0000-000074030000}"/>
    <cellStyle name="Comma 2 4 9" xfId="102" xr:uid="{00000000-0005-0000-0000-000075030000}"/>
    <cellStyle name="Comma 2 4 9 2" xfId="202" xr:uid="{00000000-0005-0000-0000-000076030000}"/>
    <cellStyle name="Comma 2 4 9 2 2" xfId="413" xr:uid="{00000000-0005-0000-0000-000077030000}"/>
    <cellStyle name="Comma 2 4 9 2 2 2" xfId="829" xr:uid="{00000000-0005-0000-0000-000078030000}"/>
    <cellStyle name="Comma 2 4 9 2 2 2 2" xfId="2012" xr:uid="{00000000-0005-0000-0000-000079030000}"/>
    <cellStyle name="Comma 2 4 9 2 2 3" xfId="1597" xr:uid="{00000000-0005-0000-0000-00007A030000}"/>
    <cellStyle name="Comma 2 4 9 2 3" xfId="623" xr:uid="{00000000-0005-0000-0000-00007B030000}"/>
    <cellStyle name="Comma 2 4 9 2 3 2" xfId="1806" xr:uid="{00000000-0005-0000-0000-00007C030000}"/>
    <cellStyle name="Comma 2 4 9 2 4" xfId="1057" xr:uid="{00000000-0005-0000-0000-00007D030000}"/>
    <cellStyle name="Comma 2 4 9 2 4 2" xfId="2227" xr:uid="{00000000-0005-0000-0000-00007E030000}"/>
    <cellStyle name="Comma 2 4 9 2 5" xfId="1391" xr:uid="{00000000-0005-0000-0000-00007F030000}"/>
    <cellStyle name="Comma 2 4 9 3" xfId="313" xr:uid="{00000000-0005-0000-0000-000080030000}"/>
    <cellStyle name="Comma 2 4 9 3 2" xfId="729" xr:uid="{00000000-0005-0000-0000-000081030000}"/>
    <cellStyle name="Comma 2 4 9 3 2 2" xfId="1912" xr:uid="{00000000-0005-0000-0000-000082030000}"/>
    <cellStyle name="Comma 2 4 9 3 3" xfId="1497" xr:uid="{00000000-0005-0000-0000-000083030000}"/>
    <cellStyle name="Comma 2 4 9 4" xfId="523" xr:uid="{00000000-0005-0000-0000-000084030000}"/>
    <cellStyle name="Comma 2 4 9 4 2" xfId="1706" xr:uid="{00000000-0005-0000-0000-000085030000}"/>
    <cellStyle name="Comma 2 4 9 5" xfId="957" xr:uid="{00000000-0005-0000-0000-000086030000}"/>
    <cellStyle name="Comma 2 4 9 5 2" xfId="2127" xr:uid="{00000000-0005-0000-0000-000087030000}"/>
    <cellStyle name="Comma 2 4 9 6" xfId="1291" xr:uid="{00000000-0005-0000-0000-000088030000}"/>
    <cellStyle name="Comma 2 5" xfId="24" xr:uid="{00000000-0005-0000-0000-000089030000}"/>
    <cellStyle name="Comma 2 5 2" xfId="124" xr:uid="{00000000-0005-0000-0000-00008A030000}"/>
    <cellStyle name="Comma 2 5 2 2" xfId="335" xr:uid="{00000000-0005-0000-0000-00008B030000}"/>
    <cellStyle name="Comma 2 5 2 2 2" xfId="751" xr:uid="{00000000-0005-0000-0000-00008C030000}"/>
    <cellStyle name="Comma 2 5 2 2 2 2" xfId="1934" xr:uid="{00000000-0005-0000-0000-00008D030000}"/>
    <cellStyle name="Comma 2 5 2 2 3" xfId="1519" xr:uid="{00000000-0005-0000-0000-00008E030000}"/>
    <cellStyle name="Comma 2 5 2 3" xfId="545" xr:uid="{00000000-0005-0000-0000-00008F030000}"/>
    <cellStyle name="Comma 2 5 2 3 2" xfId="1728" xr:uid="{00000000-0005-0000-0000-000090030000}"/>
    <cellStyle name="Comma 2 5 2 4" xfId="979" xr:uid="{00000000-0005-0000-0000-000091030000}"/>
    <cellStyle name="Comma 2 5 2 4 2" xfId="2149" xr:uid="{00000000-0005-0000-0000-000092030000}"/>
    <cellStyle name="Comma 2 5 2 5" xfId="1313" xr:uid="{00000000-0005-0000-0000-000093030000}"/>
    <cellStyle name="Comma 2 5 3" xfId="235" xr:uid="{00000000-0005-0000-0000-000094030000}"/>
    <cellStyle name="Comma 2 5 3 2" xfId="651" xr:uid="{00000000-0005-0000-0000-000095030000}"/>
    <cellStyle name="Comma 2 5 3 2 2" xfId="1834" xr:uid="{00000000-0005-0000-0000-000096030000}"/>
    <cellStyle name="Comma 2 5 3 3" xfId="1419" xr:uid="{00000000-0005-0000-0000-000097030000}"/>
    <cellStyle name="Comma 2 5 4" xfId="445" xr:uid="{00000000-0005-0000-0000-000098030000}"/>
    <cellStyle name="Comma 2 5 4 2" xfId="1628" xr:uid="{00000000-0005-0000-0000-000099030000}"/>
    <cellStyle name="Comma 2 5 5" xfId="879" xr:uid="{00000000-0005-0000-0000-00009A030000}"/>
    <cellStyle name="Comma 2 5 5 2" xfId="2049" xr:uid="{00000000-0005-0000-0000-00009B030000}"/>
    <cellStyle name="Comma 2 5 6" xfId="1213" xr:uid="{00000000-0005-0000-0000-00009C030000}"/>
    <cellStyle name="Comma 2 6" xfId="34" xr:uid="{00000000-0005-0000-0000-00009D030000}"/>
    <cellStyle name="Comma 2 6 2" xfId="134" xr:uid="{00000000-0005-0000-0000-00009E030000}"/>
    <cellStyle name="Comma 2 6 2 2" xfId="345" xr:uid="{00000000-0005-0000-0000-00009F030000}"/>
    <cellStyle name="Comma 2 6 2 2 2" xfId="761" xr:uid="{00000000-0005-0000-0000-0000A0030000}"/>
    <cellStyle name="Comma 2 6 2 2 2 2" xfId="1944" xr:uid="{00000000-0005-0000-0000-0000A1030000}"/>
    <cellStyle name="Comma 2 6 2 2 3" xfId="1529" xr:uid="{00000000-0005-0000-0000-0000A2030000}"/>
    <cellStyle name="Comma 2 6 2 3" xfId="555" xr:uid="{00000000-0005-0000-0000-0000A3030000}"/>
    <cellStyle name="Comma 2 6 2 3 2" xfId="1738" xr:uid="{00000000-0005-0000-0000-0000A4030000}"/>
    <cellStyle name="Comma 2 6 2 4" xfId="989" xr:uid="{00000000-0005-0000-0000-0000A5030000}"/>
    <cellStyle name="Comma 2 6 2 4 2" xfId="2159" xr:uid="{00000000-0005-0000-0000-0000A6030000}"/>
    <cellStyle name="Comma 2 6 2 5" xfId="1323" xr:uid="{00000000-0005-0000-0000-0000A7030000}"/>
    <cellStyle name="Comma 2 6 3" xfId="245" xr:uid="{00000000-0005-0000-0000-0000A8030000}"/>
    <cellStyle name="Comma 2 6 3 2" xfId="661" xr:uid="{00000000-0005-0000-0000-0000A9030000}"/>
    <cellStyle name="Comma 2 6 3 2 2" xfId="1844" xr:uid="{00000000-0005-0000-0000-0000AA030000}"/>
    <cellStyle name="Comma 2 6 3 3" xfId="1429" xr:uid="{00000000-0005-0000-0000-0000AB030000}"/>
    <cellStyle name="Comma 2 6 4" xfId="455" xr:uid="{00000000-0005-0000-0000-0000AC030000}"/>
    <cellStyle name="Comma 2 6 4 2" xfId="1638" xr:uid="{00000000-0005-0000-0000-0000AD030000}"/>
    <cellStyle name="Comma 2 6 5" xfId="889" xr:uid="{00000000-0005-0000-0000-0000AE030000}"/>
    <cellStyle name="Comma 2 6 5 2" xfId="2059" xr:uid="{00000000-0005-0000-0000-0000AF030000}"/>
    <cellStyle name="Comma 2 6 6" xfId="1223" xr:uid="{00000000-0005-0000-0000-0000B0030000}"/>
    <cellStyle name="Comma 2 7" xfId="44" xr:uid="{00000000-0005-0000-0000-0000B1030000}"/>
    <cellStyle name="Comma 2 7 2" xfId="144" xr:uid="{00000000-0005-0000-0000-0000B2030000}"/>
    <cellStyle name="Comma 2 7 2 2" xfId="355" xr:uid="{00000000-0005-0000-0000-0000B3030000}"/>
    <cellStyle name="Comma 2 7 2 2 2" xfId="771" xr:uid="{00000000-0005-0000-0000-0000B4030000}"/>
    <cellStyle name="Comma 2 7 2 2 2 2" xfId="1954" xr:uid="{00000000-0005-0000-0000-0000B5030000}"/>
    <cellStyle name="Comma 2 7 2 2 3" xfId="1539" xr:uid="{00000000-0005-0000-0000-0000B6030000}"/>
    <cellStyle name="Comma 2 7 2 3" xfId="565" xr:uid="{00000000-0005-0000-0000-0000B7030000}"/>
    <cellStyle name="Comma 2 7 2 3 2" xfId="1748" xr:uid="{00000000-0005-0000-0000-0000B8030000}"/>
    <cellStyle name="Comma 2 7 2 4" xfId="999" xr:uid="{00000000-0005-0000-0000-0000B9030000}"/>
    <cellStyle name="Comma 2 7 2 4 2" xfId="2169" xr:uid="{00000000-0005-0000-0000-0000BA030000}"/>
    <cellStyle name="Comma 2 7 2 5" xfId="1333" xr:uid="{00000000-0005-0000-0000-0000BB030000}"/>
    <cellStyle name="Comma 2 7 3" xfId="255" xr:uid="{00000000-0005-0000-0000-0000BC030000}"/>
    <cellStyle name="Comma 2 7 3 2" xfId="671" xr:uid="{00000000-0005-0000-0000-0000BD030000}"/>
    <cellStyle name="Comma 2 7 3 2 2" xfId="1854" xr:uid="{00000000-0005-0000-0000-0000BE030000}"/>
    <cellStyle name="Comma 2 7 3 3" xfId="1439" xr:uid="{00000000-0005-0000-0000-0000BF030000}"/>
    <cellStyle name="Comma 2 7 4" xfId="465" xr:uid="{00000000-0005-0000-0000-0000C0030000}"/>
    <cellStyle name="Comma 2 7 4 2" xfId="1648" xr:uid="{00000000-0005-0000-0000-0000C1030000}"/>
    <cellStyle name="Comma 2 7 5" xfId="899" xr:uid="{00000000-0005-0000-0000-0000C2030000}"/>
    <cellStyle name="Comma 2 7 5 2" xfId="2069" xr:uid="{00000000-0005-0000-0000-0000C3030000}"/>
    <cellStyle name="Comma 2 7 6" xfId="1233" xr:uid="{00000000-0005-0000-0000-0000C4030000}"/>
    <cellStyle name="Comma 2 8" xfId="54" xr:uid="{00000000-0005-0000-0000-0000C5030000}"/>
    <cellStyle name="Comma 2 8 2" xfId="154" xr:uid="{00000000-0005-0000-0000-0000C6030000}"/>
    <cellStyle name="Comma 2 8 2 2" xfId="365" xr:uid="{00000000-0005-0000-0000-0000C7030000}"/>
    <cellStyle name="Comma 2 8 2 2 2" xfId="781" xr:uid="{00000000-0005-0000-0000-0000C8030000}"/>
    <cellStyle name="Comma 2 8 2 2 2 2" xfId="1964" xr:uid="{00000000-0005-0000-0000-0000C9030000}"/>
    <cellStyle name="Comma 2 8 2 2 3" xfId="1549" xr:uid="{00000000-0005-0000-0000-0000CA030000}"/>
    <cellStyle name="Comma 2 8 2 3" xfId="575" xr:uid="{00000000-0005-0000-0000-0000CB030000}"/>
    <cellStyle name="Comma 2 8 2 3 2" xfId="1758" xr:uid="{00000000-0005-0000-0000-0000CC030000}"/>
    <cellStyle name="Comma 2 8 2 4" xfId="1009" xr:uid="{00000000-0005-0000-0000-0000CD030000}"/>
    <cellStyle name="Comma 2 8 2 4 2" xfId="2179" xr:uid="{00000000-0005-0000-0000-0000CE030000}"/>
    <cellStyle name="Comma 2 8 2 5" xfId="1343" xr:uid="{00000000-0005-0000-0000-0000CF030000}"/>
    <cellStyle name="Comma 2 8 3" xfId="265" xr:uid="{00000000-0005-0000-0000-0000D0030000}"/>
    <cellStyle name="Comma 2 8 3 2" xfId="681" xr:uid="{00000000-0005-0000-0000-0000D1030000}"/>
    <cellStyle name="Comma 2 8 3 2 2" xfId="1864" xr:uid="{00000000-0005-0000-0000-0000D2030000}"/>
    <cellStyle name="Comma 2 8 3 3" xfId="1449" xr:uid="{00000000-0005-0000-0000-0000D3030000}"/>
    <cellStyle name="Comma 2 8 4" xfId="475" xr:uid="{00000000-0005-0000-0000-0000D4030000}"/>
    <cellStyle name="Comma 2 8 4 2" xfId="1658" xr:uid="{00000000-0005-0000-0000-0000D5030000}"/>
    <cellStyle name="Comma 2 8 5" xfId="909" xr:uid="{00000000-0005-0000-0000-0000D6030000}"/>
    <cellStyle name="Comma 2 8 5 2" xfId="2079" xr:uid="{00000000-0005-0000-0000-0000D7030000}"/>
    <cellStyle name="Comma 2 8 6" xfId="1243" xr:uid="{00000000-0005-0000-0000-0000D8030000}"/>
    <cellStyle name="Comma 2 9" xfId="64" xr:uid="{00000000-0005-0000-0000-0000D9030000}"/>
    <cellStyle name="Comma 2 9 2" xfId="164" xr:uid="{00000000-0005-0000-0000-0000DA030000}"/>
    <cellStyle name="Comma 2 9 2 2" xfId="375" xr:uid="{00000000-0005-0000-0000-0000DB030000}"/>
    <cellStyle name="Comma 2 9 2 2 2" xfId="791" xr:uid="{00000000-0005-0000-0000-0000DC030000}"/>
    <cellStyle name="Comma 2 9 2 2 2 2" xfId="1974" xr:uid="{00000000-0005-0000-0000-0000DD030000}"/>
    <cellStyle name="Comma 2 9 2 2 3" xfId="1559" xr:uid="{00000000-0005-0000-0000-0000DE030000}"/>
    <cellStyle name="Comma 2 9 2 3" xfId="585" xr:uid="{00000000-0005-0000-0000-0000DF030000}"/>
    <cellStyle name="Comma 2 9 2 3 2" xfId="1768" xr:uid="{00000000-0005-0000-0000-0000E0030000}"/>
    <cellStyle name="Comma 2 9 2 4" xfId="1019" xr:uid="{00000000-0005-0000-0000-0000E1030000}"/>
    <cellStyle name="Comma 2 9 2 4 2" xfId="2189" xr:uid="{00000000-0005-0000-0000-0000E2030000}"/>
    <cellStyle name="Comma 2 9 2 5" xfId="1353" xr:uid="{00000000-0005-0000-0000-0000E3030000}"/>
    <cellStyle name="Comma 2 9 3" xfId="275" xr:uid="{00000000-0005-0000-0000-0000E4030000}"/>
    <cellStyle name="Comma 2 9 3 2" xfId="691" xr:uid="{00000000-0005-0000-0000-0000E5030000}"/>
    <cellStyle name="Comma 2 9 3 2 2" xfId="1874" xr:uid="{00000000-0005-0000-0000-0000E6030000}"/>
    <cellStyle name="Comma 2 9 3 3" xfId="1459" xr:uid="{00000000-0005-0000-0000-0000E7030000}"/>
    <cellStyle name="Comma 2 9 4" xfId="485" xr:uid="{00000000-0005-0000-0000-0000E8030000}"/>
    <cellStyle name="Comma 2 9 4 2" xfId="1668" xr:uid="{00000000-0005-0000-0000-0000E9030000}"/>
    <cellStyle name="Comma 2 9 5" xfId="919" xr:uid="{00000000-0005-0000-0000-0000EA030000}"/>
    <cellStyle name="Comma 2 9 5 2" xfId="2089" xr:uid="{00000000-0005-0000-0000-0000EB030000}"/>
    <cellStyle name="Comma 2 9 6" xfId="1253" xr:uid="{00000000-0005-0000-0000-0000EC030000}"/>
    <cellStyle name="Comma 3" xfId="223" xr:uid="{00000000-0005-0000-0000-0000ED030000}"/>
    <cellStyle name="Comma 3 2" xfId="429" xr:uid="{00000000-0005-0000-0000-0000EE030000}"/>
    <cellStyle name="Comma 3 2 2" xfId="845" xr:uid="{00000000-0005-0000-0000-0000EF030000}"/>
    <cellStyle name="Comma 3 2 2 2" xfId="2028" xr:uid="{00000000-0005-0000-0000-0000F0030000}"/>
    <cellStyle name="Comma 3 2 2 2 2" xfId="4481" xr:uid="{00000000-0005-0000-0000-0000F1030000}"/>
    <cellStyle name="Comma 3 2 2 2 3" xfId="3309" xr:uid="{00000000-0005-0000-0000-0000F2030000}"/>
    <cellStyle name="Comma 3 2 2 3" xfId="3845" xr:uid="{00000000-0005-0000-0000-0000F3030000}"/>
    <cellStyle name="Comma 3 2 2 4" xfId="2673" xr:uid="{00000000-0005-0000-0000-0000F4030000}"/>
    <cellStyle name="Comma 3 2 3" xfId="1184" xr:uid="{00000000-0005-0000-0000-0000F5030000}"/>
    <cellStyle name="Comma 3 2 3 2" xfId="2350" xr:uid="{00000000-0005-0000-0000-0000F6030000}"/>
    <cellStyle name="Comma 3 2 3 2 2" xfId="4697" xr:uid="{00000000-0005-0000-0000-0000F7030000}"/>
    <cellStyle name="Comma 3 2 3 2 3" xfId="3525" xr:uid="{00000000-0005-0000-0000-0000F8030000}"/>
    <cellStyle name="Comma 3 2 3 3" xfId="4061" xr:uid="{00000000-0005-0000-0000-0000F9030000}"/>
    <cellStyle name="Comma 3 2 3 4" xfId="2889" xr:uid="{00000000-0005-0000-0000-0000FA030000}"/>
    <cellStyle name="Comma 3 2 4" xfId="1613" xr:uid="{00000000-0005-0000-0000-0000FB030000}"/>
    <cellStyle name="Comma 3 2 4 2" xfId="4271" xr:uid="{00000000-0005-0000-0000-0000FC030000}"/>
    <cellStyle name="Comma 3 2 4 3" xfId="3099" xr:uid="{00000000-0005-0000-0000-0000FD030000}"/>
    <cellStyle name="Comma 3 2 5" xfId="3635" xr:uid="{00000000-0005-0000-0000-0000FE030000}"/>
    <cellStyle name="Comma 3 2 6" xfId="2463" xr:uid="{00000000-0005-0000-0000-0000FF030000}"/>
    <cellStyle name="Comma 3 3" xfId="639" xr:uid="{00000000-0005-0000-0000-000000040000}"/>
    <cellStyle name="Comma 3 3 2" xfId="1822" xr:uid="{00000000-0005-0000-0000-000001040000}"/>
    <cellStyle name="Comma 3 3 2 2" xfId="4377" xr:uid="{00000000-0005-0000-0000-000002040000}"/>
    <cellStyle name="Comma 3 3 2 3" xfId="3205" xr:uid="{00000000-0005-0000-0000-000003040000}"/>
    <cellStyle name="Comma 3 3 3" xfId="3741" xr:uid="{00000000-0005-0000-0000-000004040000}"/>
    <cellStyle name="Comma 3 3 4" xfId="2569" xr:uid="{00000000-0005-0000-0000-000005040000}"/>
    <cellStyle name="Comma 3 4" xfId="1074" xr:uid="{00000000-0005-0000-0000-000006040000}"/>
    <cellStyle name="Comma 3 4 2" xfId="2243" xr:uid="{00000000-0005-0000-0000-000007040000}"/>
    <cellStyle name="Comma 3 4 2 2" xfId="4590" xr:uid="{00000000-0005-0000-0000-000008040000}"/>
    <cellStyle name="Comma 3 4 2 3" xfId="3418" xr:uid="{00000000-0005-0000-0000-000009040000}"/>
    <cellStyle name="Comma 3 4 3" xfId="3954" xr:uid="{00000000-0005-0000-0000-00000A040000}"/>
    <cellStyle name="Comma 3 4 4" xfId="2782" xr:uid="{00000000-0005-0000-0000-00000B040000}"/>
    <cellStyle name="Comma 3 5" xfId="1407" xr:uid="{00000000-0005-0000-0000-00000C040000}"/>
    <cellStyle name="Comma 3 5 2" xfId="4167" xr:uid="{00000000-0005-0000-0000-00000D040000}"/>
    <cellStyle name="Comma 3 5 3" xfId="2995" xr:uid="{00000000-0005-0000-0000-00000E040000}"/>
    <cellStyle name="Comma 3 6" xfId="3531" xr:uid="{00000000-0005-0000-0000-00000F040000}"/>
    <cellStyle name="Comma 3 7" xfId="2359" xr:uid="{00000000-0005-0000-0000-000010040000}"/>
    <cellStyle name="Comma 4" xfId="224" xr:uid="{00000000-0005-0000-0000-000011040000}"/>
    <cellStyle name="Comma 4 2" xfId="640" xr:uid="{00000000-0005-0000-0000-000012040000}"/>
    <cellStyle name="Comma 4 2 2" xfId="1823" xr:uid="{00000000-0005-0000-0000-000013040000}"/>
    <cellStyle name="Comma 4 2 2 2" xfId="4378" xr:uid="{00000000-0005-0000-0000-000014040000}"/>
    <cellStyle name="Comma 4 2 2 3" xfId="3206" xr:uid="{00000000-0005-0000-0000-000015040000}"/>
    <cellStyle name="Comma 4 2 3" xfId="3742" xr:uid="{00000000-0005-0000-0000-000016040000}"/>
    <cellStyle name="Comma 4 2 4" xfId="2570" xr:uid="{00000000-0005-0000-0000-000017040000}"/>
    <cellStyle name="Comma 4 3" xfId="1408" xr:uid="{00000000-0005-0000-0000-000018040000}"/>
    <cellStyle name="Comma 4 3 2" xfId="4168" xr:uid="{00000000-0005-0000-0000-000019040000}"/>
    <cellStyle name="Comma 4 3 3" xfId="2996" xr:uid="{00000000-0005-0000-0000-00001A040000}"/>
    <cellStyle name="Comma 4 4" xfId="3532" xr:uid="{00000000-0005-0000-0000-00001B040000}"/>
    <cellStyle name="Comma 4 5" xfId="2360" xr:uid="{00000000-0005-0000-0000-00001C040000}"/>
    <cellStyle name="Currency 2" xfId="5" xr:uid="{00000000-0005-0000-0000-00001D040000}"/>
    <cellStyle name="Currency 2 10" xfId="75" xr:uid="{00000000-0005-0000-0000-00001E040000}"/>
    <cellStyle name="Currency 2 10 2" xfId="175" xr:uid="{00000000-0005-0000-0000-00001F040000}"/>
    <cellStyle name="Currency 2 10 2 2" xfId="386" xr:uid="{00000000-0005-0000-0000-000020040000}"/>
    <cellStyle name="Currency 2 10 2 2 2" xfId="802" xr:uid="{00000000-0005-0000-0000-000021040000}"/>
    <cellStyle name="Currency 2 10 2 2 2 2" xfId="1985" xr:uid="{00000000-0005-0000-0000-000022040000}"/>
    <cellStyle name="Currency 2 10 2 2 2 2 2" xfId="4459" xr:uid="{00000000-0005-0000-0000-000023040000}"/>
    <cellStyle name="Currency 2 10 2 2 2 2 3" xfId="3287" xr:uid="{00000000-0005-0000-0000-000024040000}"/>
    <cellStyle name="Currency 2 10 2 2 2 3" xfId="3823" xr:uid="{00000000-0005-0000-0000-000025040000}"/>
    <cellStyle name="Currency 2 10 2 2 2 4" xfId="2651" xr:uid="{00000000-0005-0000-0000-000026040000}"/>
    <cellStyle name="Currency 2 10 2 2 3" xfId="1161" xr:uid="{00000000-0005-0000-0000-000027040000}"/>
    <cellStyle name="Currency 2 10 2 2 3 2" xfId="2328" xr:uid="{00000000-0005-0000-0000-000028040000}"/>
    <cellStyle name="Currency 2 10 2 2 3 2 2" xfId="4675" xr:uid="{00000000-0005-0000-0000-000029040000}"/>
    <cellStyle name="Currency 2 10 2 2 3 2 3" xfId="3503" xr:uid="{00000000-0005-0000-0000-00002A040000}"/>
    <cellStyle name="Currency 2 10 2 2 3 3" xfId="4039" xr:uid="{00000000-0005-0000-0000-00002B040000}"/>
    <cellStyle name="Currency 2 10 2 2 3 4" xfId="2867" xr:uid="{00000000-0005-0000-0000-00002C040000}"/>
    <cellStyle name="Currency 2 10 2 2 4" xfId="1570" xr:uid="{00000000-0005-0000-0000-00002D040000}"/>
    <cellStyle name="Currency 2 10 2 2 4 2" xfId="4249" xr:uid="{00000000-0005-0000-0000-00002E040000}"/>
    <cellStyle name="Currency 2 10 2 2 4 3" xfId="3077" xr:uid="{00000000-0005-0000-0000-00002F040000}"/>
    <cellStyle name="Currency 2 10 2 2 5" xfId="3613" xr:uid="{00000000-0005-0000-0000-000030040000}"/>
    <cellStyle name="Currency 2 10 2 2 6" xfId="2441" xr:uid="{00000000-0005-0000-0000-000031040000}"/>
    <cellStyle name="Currency 2 10 2 3" xfId="596" xr:uid="{00000000-0005-0000-0000-000032040000}"/>
    <cellStyle name="Currency 2 10 2 3 2" xfId="1779" xr:uid="{00000000-0005-0000-0000-000033040000}"/>
    <cellStyle name="Currency 2 10 2 3 2 2" xfId="4355" xr:uid="{00000000-0005-0000-0000-000034040000}"/>
    <cellStyle name="Currency 2 10 2 3 2 3" xfId="3183" xr:uid="{00000000-0005-0000-0000-000035040000}"/>
    <cellStyle name="Currency 2 10 2 3 3" xfId="3719" xr:uid="{00000000-0005-0000-0000-000036040000}"/>
    <cellStyle name="Currency 2 10 2 3 4" xfId="2547" xr:uid="{00000000-0005-0000-0000-000037040000}"/>
    <cellStyle name="Currency 2 10 2 4" xfId="1030" xr:uid="{00000000-0005-0000-0000-000038040000}"/>
    <cellStyle name="Currency 2 10 2 4 2" xfId="2200" xr:uid="{00000000-0005-0000-0000-000039040000}"/>
    <cellStyle name="Currency 2 10 2 4 2 2" xfId="4568" xr:uid="{00000000-0005-0000-0000-00003A040000}"/>
    <cellStyle name="Currency 2 10 2 4 2 3" xfId="3396" xr:uid="{00000000-0005-0000-0000-00003B040000}"/>
    <cellStyle name="Currency 2 10 2 4 3" xfId="3932" xr:uid="{00000000-0005-0000-0000-00003C040000}"/>
    <cellStyle name="Currency 2 10 2 4 4" xfId="2760" xr:uid="{00000000-0005-0000-0000-00003D040000}"/>
    <cellStyle name="Currency 2 10 2 5" xfId="1364" xr:uid="{00000000-0005-0000-0000-00003E040000}"/>
    <cellStyle name="Currency 2 10 2 5 2" xfId="4145" xr:uid="{00000000-0005-0000-0000-00003F040000}"/>
    <cellStyle name="Currency 2 10 2 5 3" xfId="2973" xr:uid="{00000000-0005-0000-0000-000040040000}"/>
    <cellStyle name="Currency 2 10 3" xfId="286" xr:uid="{00000000-0005-0000-0000-000041040000}"/>
    <cellStyle name="Currency 2 10 3 2" xfId="702" xr:uid="{00000000-0005-0000-0000-000042040000}"/>
    <cellStyle name="Currency 2 10 3 2 2" xfId="1885" xr:uid="{00000000-0005-0000-0000-000043040000}"/>
    <cellStyle name="Currency 2 10 3 2 2 2" xfId="4409" xr:uid="{00000000-0005-0000-0000-000044040000}"/>
    <cellStyle name="Currency 2 10 3 2 2 3" xfId="3237" xr:uid="{00000000-0005-0000-0000-000045040000}"/>
    <cellStyle name="Currency 2 10 3 2 3" xfId="3773" xr:uid="{00000000-0005-0000-0000-000046040000}"/>
    <cellStyle name="Currency 2 10 3 2 4" xfId="2601" xr:uid="{00000000-0005-0000-0000-000047040000}"/>
    <cellStyle name="Currency 2 10 3 3" xfId="1111" xr:uid="{00000000-0005-0000-0000-000048040000}"/>
    <cellStyle name="Currency 2 10 3 3 2" xfId="2278" xr:uid="{00000000-0005-0000-0000-000049040000}"/>
    <cellStyle name="Currency 2 10 3 3 2 2" xfId="4625" xr:uid="{00000000-0005-0000-0000-00004A040000}"/>
    <cellStyle name="Currency 2 10 3 3 2 3" xfId="3453" xr:uid="{00000000-0005-0000-0000-00004B040000}"/>
    <cellStyle name="Currency 2 10 3 3 3" xfId="3989" xr:uid="{00000000-0005-0000-0000-00004C040000}"/>
    <cellStyle name="Currency 2 10 3 3 4" xfId="2817" xr:uid="{00000000-0005-0000-0000-00004D040000}"/>
    <cellStyle name="Currency 2 10 3 4" xfId="1470" xr:uid="{00000000-0005-0000-0000-00004E040000}"/>
    <cellStyle name="Currency 2 10 3 4 2" xfId="4199" xr:uid="{00000000-0005-0000-0000-00004F040000}"/>
    <cellStyle name="Currency 2 10 3 4 3" xfId="3027" xr:uid="{00000000-0005-0000-0000-000050040000}"/>
    <cellStyle name="Currency 2 10 3 5" xfId="3563" xr:uid="{00000000-0005-0000-0000-000051040000}"/>
    <cellStyle name="Currency 2 10 3 6" xfId="2391" xr:uid="{00000000-0005-0000-0000-000052040000}"/>
    <cellStyle name="Currency 2 10 4" xfId="496" xr:uid="{00000000-0005-0000-0000-000053040000}"/>
    <cellStyle name="Currency 2 10 4 2" xfId="1679" xr:uid="{00000000-0005-0000-0000-000054040000}"/>
    <cellStyle name="Currency 2 10 4 2 2" xfId="4305" xr:uid="{00000000-0005-0000-0000-000055040000}"/>
    <cellStyle name="Currency 2 10 4 2 3" xfId="3133" xr:uid="{00000000-0005-0000-0000-000056040000}"/>
    <cellStyle name="Currency 2 10 4 3" xfId="3669" xr:uid="{00000000-0005-0000-0000-000057040000}"/>
    <cellStyle name="Currency 2 10 4 4" xfId="2497" xr:uid="{00000000-0005-0000-0000-000058040000}"/>
    <cellStyle name="Currency 2 10 5" xfId="930" xr:uid="{00000000-0005-0000-0000-000059040000}"/>
    <cellStyle name="Currency 2 10 5 2" xfId="2100" xr:uid="{00000000-0005-0000-0000-00005A040000}"/>
    <cellStyle name="Currency 2 10 5 2 2" xfId="4518" xr:uid="{00000000-0005-0000-0000-00005B040000}"/>
    <cellStyle name="Currency 2 10 5 2 3" xfId="3346" xr:uid="{00000000-0005-0000-0000-00005C040000}"/>
    <cellStyle name="Currency 2 10 5 3" xfId="3882" xr:uid="{00000000-0005-0000-0000-00005D040000}"/>
    <cellStyle name="Currency 2 10 5 4" xfId="2710" xr:uid="{00000000-0005-0000-0000-00005E040000}"/>
    <cellStyle name="Currency 2 10 6" xfId="1264" xr:uid="{00000000-0005-0000-0000-00005F040000}"/>
    <cellStyle name="Currency 2 10 6 2" xfId="4095" xr:uid="{00000000-0005-0000-0000-000060040000}"/>
    <cellStyle name="Currency 2 10 6 3" xfId="2923" xr:uid="{00000000-0005-0000-0000-000061040000}"/>
    <cellStyle name="Currency 2 11" xfId="85" xr:uid="{00000000-0005-0000-0000-000062040000}"/>
    <cellStyle name="Currency 2 11 2" xfId="185" xr:uid="{00000000-0005-0000-0000-000063040000}"/>
    <cellStyle name="Currency 2 11 2 2" xfId="396" xr:uid="{00000000-0005-0000-0000-000064040000}"/>
    <cellStyle name="Currency 2 11 2 2 2" xfId="812" xr:uid="{00000000-0005-0000-0000-000065040000}"/>
    <cellStyle name="Currency 2 11 2 2 2 2" xfId="1995" xr:uid="{00000000-0005-0000-0000-000066040000}"/>
    <cellStyle name="Currency 2 11 2 2 2 2 2" xfId="4464" xr:uid="{00000000-0005-0000-0000-000067040000}"/>
    <cellStyle name="Currency 2 11 2 2 2 2 3" xfId="3292" xr:uid="{00000000-0005-0000-0000-000068040000}"/>
    <cellStyle name="Currency 2 11 2 2 2 3" xfId="3828" xr:uid="{00000000-0005-0000-0000-000069040000}"/>
    <cellStyle name="Currency 2 11 2 2 2 4" xfId="2656" xr:uid="{00000000-0005-0000-0000-00006A040000}"/>
    <cellStyle name="Currency 2 11 2 2 3" xfId="1166" xr:uid="{00000000-0005-0000-0000-00006B040000}"/>
    <cellStyle name="Currency 2 11 2 2 3 2" xfId="2333" xr:uid="{00000000-0005-0000-0000-00006C040000}"/>
    <cellStyle name="Currency 2 11 2 2 3 2 2" xfId="4680" xr:uid="{00000000-0005-0000-0000-00006D040000}"/>
    <cellStyle name="Currency 2 11 2 2 3 2 3" xfId="3508" xr:uid="{00000000-0005-0000-0000-00006E040000}"/>
    <cellStyle name="Currency 2 11 2 2 3 3" xfId="4044" xr:uid="{00000000-0005-0000-0000-00006F040000}"/>
    <cellStyle name="Currency 2 11 2 2 3 4" xfId="2872" xr:uid="{00000000-0005-0000-0000-000070040000}"/>
    <cellStyle name="Currency 2 11 2 2 4" xfId="1580" xr:uid="{00000000-0005-0000-0000-000071040000}"/>
    <cellStyle name="Currency 2 11 2 2 4 2" xfId="4254" xr:uid="{00000000-0005-0000-0000-000072040000}"/>
    <cellStyle name="Currency 2 11 2 2 4 3" xfId="3082" xr:uid="{00000000-0005-0000-0000-000073040000}"/>
    <cellStyle name="Currency 2 11 2 2 5" xfId="3618" xr:uid="{00000000-0005-0000-0000-000074040000}"/>
    <cellStyle name="Currency 2 11 2 2 6" xfId="2446" xr:uid="{00000000-0005-0000-0000-000075040000}"/>
    <cellStyle name="Currency 2 11 2 3" xfId="606" xr:uid="{00000000-0005-0000-0000-000076040000}"/>
    <cellStyle name="Currency 2 11 2 3 2" xfId="1789" xr:uid="{00000000-0005-0000-0000-000077040000}"/>
    <cellStyle name="Currency 2 11 2 3 2 2" xfId="4360" xr:uid="{00000000-0005-0000-0000-000078040000}"/>
    <cellStyle name="Currency 2 11 2 3 2 3" xfId="3188" xr:uid="{00000000-0005-0000-0000-000079040000}"/>
    <cellStyle name="Currency 2 11 2 3 3" xfId="3724" xr:uid="{00000000-0005-0000-0000-00007A040000}"/>
    <cellStyle name="Currency 2 11 2 3 4" xfId="2552" xr:uid="{00000000-0005-0000-0000-00007B040000}"/>
    <cellStyle name="Currency 2 11 2 4" xfId="1040" xr:uid="{00000000-0005-0000-0000-00007C040000}"/>
    <cellStyle name="Currency 2 11 2 4 2" xfId="2210" xr:uid="{00000000-0005-0000-0000-00007D040000}"/>
    <cellStyle name="Currency 2 11 2 4 2 2" xfId="4573" xr:uid="{00000000-0005-0000-0000-00007E040000}"/>
    <cellStyle name="Currency 2 11 2 4 2 3" xfId="3401" xr:uid="{00000000-0005-0000-0000-00007F040000}"/>
    <cellStyle name="Currency 2 11 2 4 3" xfId="3937" xr:uid="{00000000-0005-0000-0000-000080040000}"/>
    <cellStyle name="Currency 2 11 2 4 4" xfId="2765" xr:uid="{00000000-0005-0000-0000-000081040000}"/>
    <cellStyle name="Currency 2 11 2 5" xfId="1374" xr:uid="{00000000-0005-0000-0000-000082040000}"/>
    <cellStyle name="Currency 2 11 2 5 2" xfId="4150" xr:uid="{00000000-0005-0000-0000-000083040000}"/>
    <cellStyle name="Currency 2 11 2 5 3" xfId="2978" xr:uid="{00000000-0005-0000-0000-000084040000}"/>
    <cellStyle name="Currency 2 11 3" xfId="296" xr:uid="{00000000-0005-0000-0000-000085040000}"/>
    <cellStyle name="Currency 2 11 3 2" xfId="712" xr:uid="{00000000-0005-0000-0000-000086040000}"/>
    <cellStyle name="Currency 2 11 3 2 2" xfId="1895" xr:uid="{00000000-0005-0000-0000-000087040000}"/>
    <cellStyle name="Currency 2 11 3 2 2 2" xfId="4414" xr:uid="{00000000-0005-0000-0000-000088040000}"/>
    <cellStyle name="Currency 2 11 3 2 2 3" xfId="3242" xr:uid="{00000000-0005-0000-0000-000089040000}"/>
    <cellStyle name="Currency 2 11 3 2 3" xfId="3778" xr:uid="{00000000-0005-0000-0000-00008A040000}"/>
    <cellStyle name="Currency 2 11 3 2 4" xfId="2606" xr:uid="{00000000-0005-0000-0000-00008B040000}"/>
    <cellStyle name="Currency 2 11 3 3" xfId="1116" xr:uid="{00000000-0005-0000-0000-00008C040000}"/>
    <cellStyle name="Currency 2 11 3 3 2" xfId="2283" xr:uid="{00000000-0005-0000-0000-00008D040000}"/>
    <cellStyle name="Currency 2 11 3 3 2 2" xfId="4630" xr:uid="{00000000-0005-0000-0000-00008E040000}"/>
    <cellStyle name="Currency 2 11 3 3 2 3" xfId="3458" xr:uid="{00000000-0005-0000-0000-00008F040000}"/>
    <cellStyle name="Currency 2 11 3 3 3" xfId="3994" xr:uid="{00000000-0005-0000-0000-000090040000}"/>
    <cellStyle name="Currency 2 11 3 3 4" xfId="2822" xr:uid="{00000000-0005-0000-0000-000091040000}"/>
    <cellStyle name="Currency 2 11 3 4" xfId="1480" xr:uid="{00000000-0005-0000-0000-000092040000}"/>
    <cellStyle name="Currency 2 11 3 4 2" xfId="4204" xr:uid="{00000000-0005-0000-0000-000093040000}"/>
    <cellStyle name="Currency 2 11 3 4 3" xfId="3032" xr:uid="{00000000-0005-0000-0000-000094040000}"/>
    <cellStyle name="Currency 2 11 3 5" xfId="3568" xr:uid="{00000000-0005-0000-0000-000095040000}"/>
    <cellStyle name="Currency 2 11 3 6" xfId="2396" xr:uid="{00000000-0005-0000-0000-000096040000}"/>
    <cellStyle name="Currency 2 11 4" xfId="506" xr:uid="{00000000-0005-0000-0000-000097040000}"/>
    <cellStyle name="Currency 2 11 4 2" xfId="1689" xr:uid="{00000000-0005-0000-0000-000098040000}"/>
    <cellStyle name="Currency 2 11 4 2 2" xfId="4310" xr:uid="{00000000-0005-0000-0000-000099040000}"/>
    <cellStyle name="Currency 2 11 4 2 3" xfId="3138" xr:uid="{00000000-0005-0000-0000-00009A040000}"/>
    <cellStyle name="Currency 2 11 4 3" xfId="3674" xr:uid="{00000000-0005-0000-0000-00009B040000}"/>
    <cellStyle name="Currency 2 11 4 4" xfId="2502" xr:uid="{00000000-0005-0000-0000-00009C040000}"/>
    <cellStyle name="Currency 2 11 5" xfId="940" xr:uid="{00000000-0005-0000-0000-00009D040000}"/>
    <cellStyle name="Currency 2 11 5 2" xfId="2110" xr:uid="{00000000-0005-0000-0000-00009E040000}"/>
    <cellStyle name="Currency 2 11 5 2 2" xfId="4523" xr:uid="{00000000-0005-0000-0000-00009F040000}"/>
    <cellStyle name="Currency 2 11 5 2 3" xfId="3351" xr:uid="{00000000-0005-0000-0000-0000A0040000}"/>
    <cellStyle name="Currency 2 11 5 3" xfId="3887" xr:uid="{00000000-0005-0000-0000-0000A1040000}"/>
    <cellStyle name="Currency 2 11 5 4" xfId="2715" xr:uid="{00000000-0005-0000-0000-0000A2040000}"/>
    <cellStyle name="Currency 2 11 6" xfId="1274" xr:uid="{00000000-0005-0000-0000-0000A3040000}"/>
    <cellStyle name="Currency 2 11 6 2" xfId="4100" xr:uid="{00000000-0005-0000-0000-0000A4040000}"/>
    <cellStyle name="Currency 2 11 6 3" xfId="2928" xr:uid="{00000000-0005-0000-0000-0000A5040000}"/>
    <cellStyle name="Currency 2 12" xfId="95" xr:uid="{00000000-0005-0000-0000-0000A6040000}"/>
    <cellStyle name="Currency 2 12 2" xfId="195" xr:uid="{00000000-0005-0000-0000-0000A7040000}"/>
    <cellStyle name="Currency 2 12 2 2" xfId="406" xr:uid="{00000000-0005-0000-0000-0000A8040000}"/>
    <cellStyle name="Currency 2 12 2 2 2" xfId="822" xr:uid="{00000000-0005-0000-0000-0000A9040000}"/>
    <cellStyle name="Currency 2 12 2 2 2 2" xfId="2005" xr:uid="{00000000-0005-0000-0000-0000AA040000}"/>
    <cellStyle name="Currency 2 12 2 2 2 2 2" xfId="4469" xr:uid="{00000000-0005-0000-0000-0000AB040000}"/>
    <cellStyle name="Currency 2 12 2 2 2 2 3" xfId="3297" xr:uid="{00000000-0005-0000-0000-0000AC040000}"/>
    <cellStyle name="Currency 2 12 2 2 2 3" xfId="3833" xr:uid="{00000000-0005-0000-0000-0000AD040000}"/>
    <cellStyle name="Currency 2 12 2 2 2 4" xfId="2661" xr:uid="{00000000-0005-0000-0000-0000AE040000}"/>
    <cellStyle name="Currency 2 12 2 2 3" xfId="1171" xr:uid="{00000000-0005-0000-0000-0000AF040000}"/>
    <cellStyle name="Currency 2 12 2 2 3 2" xfId="2338" xr:uid="{00000000-0005-0000-0000-0000B0040000}"/>
    <cellStyle name="Currency 2 12 2 2 3 2 2" xfId="4685" xr:uid="{00000000-0005-0000-0000-0000B1040000}"/>
    <cellStyle name="Currency 2 12 2 2 3 2 3" xfId="3513" xr:uid="{00000000-0005-0000-0000-0000B2040000}"/>
    <cellStyle name="Currency 2 12 2 2 3 3" xfId="4049" xr:uid="{00000000-0005-0000-0000-0000B3040000}"/>
    <cellStyle name="Currency 2 12 2 2 3 4" xfId="2877" xr:uid="{00000000-0005-0000-0000-0000B4040000}"/>
    <cellStyle name="Currency 2 12 2 2 4" xfId="1590" xr:uid="{00000000-0005-0000-0000-0000B5040000}"/>
    <cellStyle name="Currency 2 12 2 2 4 2" xfId="4259" xr:uid="{00000000-0005-0000-0000-0000B6040000}"/>
    <cellStyle name="Currency 2 12 2 2 4 3" xfId="3087" xr:uid="{00000000-0005-0000-0000-0000B7040000}"/>
    <cellStyle name="Currency 2 12 2 2 5" xfId="3623" xr:uid="{00000000-0005-0000-0000-0000B8040000}"/>
    <cellStyle name="Currency 2 12 2 2 6" xfId="2451" xr:uid="{00000000-0005-0000-0000-0000B9040000}"/>
    <cellStyle name="Currency 2 12 2 3" xfId="616" xr:uid="{00000000-0005-0000-0000-0000BA040000}"/>
    <cellStyle name="Currency 2 12 2 3 2" xfId="1799" xr:uid="{00000000-0005-0000-0000-0000BB040000}"/>
    <cellStyle name="Currency 2 12 2 3 2 2" xfId="4365" xr:uid="{00000000-0005-0000-0000-0000BC040000}"/>
    <cellStyle name="Currency 2 12 2 3 2 3" xfId="3193" xr:uid="{00000000-0005-0000-0000-0000BD040000}"/>
    <cellStyle name="Currency 2 12 2 3 3" xfId="3729" xr:uid="{00000000-0005-0000-0000-0000BE040000}"/>
    <cellStyle name="Currency 2 12 2 3 4" xfId="2557" xr:uid="{00000000-0005-0000-0000-0000BF040000}"/>
    <cellStyle name="Currency 2 12 2 4" xfId="1050" xr:uid="{00000000-0005-0000-0000-0000C0040000}"/>
    <cellStyle name="Currency 2 12 2 4 2" xfId="2220" xr:uid="{00000000-0005-0000-0000-0000C1040000}"/>
    <cellStyle name="Currency 2 12 2 4 2 2" xfId="4578" xr:uid="{00000000-0005-0000-0000-0000C2040000}"/>
    <cellStyle name="Currency 2 12 2 4 2 3" xfId="3406" xr:uid="{00000000-0005-0000-0000-0000C3040000}"/>
    <cellStyle name="Currency 2 12 2 4 3" xfId="3942" xr:uid="{00000000-0005-0000-0000-0000C4040000}"/>
    <cellStyle name="Currency 2 12 2 4 4" xfId="2770" xr:uid="{00000000-0005-0000-0000-0000C5040000}"/>
    <cellStyle name="Currency 2 12 2 5" xfId="1384" xr:uid="{00000000-0005-0000-0000-0000C6040000}"/>
    <cellStyle name="Currency 2 12 2 5 2" xfId="4155" xr:uid="{00000000-0005-0000-0000-0000C7040000}"/>
    <cellStyle name="Currency 2 12 2 5 3" xfId="2983" xr:uid="{00000000-0005-0000-0000-0000C8040000}"/>
    <cellStyle name="Currency 2 12 3" xfId="306" xr:uid="{00000000-0005-0000-0000-0000C9040000}"/>
    <cellStyle name="Currency 2 12 3 2" xfId="722" xr:uid="{00000000-0005-0000-0000-0000CA040000}"/>
    <cellStyle name="Currency 2 12 3 2 2" xfId="1905" xr:uid="{00000000-0005-0000-0000-0000CB040000}"/>
    <cellStyle name="Currency 2 12 3 2 2 2" xfId="4419" xr:uid="{00000000-0005-0000-0000-0000CC040000}"/>
    <cellStyle name="Currency 2 12 3 2 2 3" xfId="3247" xr:uid="{00000000-0005-0000-0000-0000CD040000}"/>
    <cellStyle name="Currency 2 12 3 2 3" xfId="3783" xr:uid="{00000000-0005-0000-0000-0000CE040000}"/>
    <cellStyle name="Currency 2 12 3 2 4" xfId="2611" xr:uid="{00000000-0005-0000-0000-0000CF040000}"/>
    <cellStyle name="Currency 2 12 3 3" xfId="1121" xr:uid="{00000000-0005-0000-0000-0000D0040000}"/>
    <cellStyle name="Currency 2 12 3 3 2" xfId="2288" xr:uid="{00000000-0005-0000-0000-0000D1040000}"/>
    <cellStyle name="Currency 2 12 3 3 2 2" xfId="4635" xr:uid="{00000000-0005-0000-0000-0000D2040000}"/>
    <cellStyle name="Currency 2 12 3 3 2 3" xfId="3463" xr:uid="{00000000-0005-0000-0000-0000D3040000}"/>
    <cellStyle name="Currency 2 12 3 3 3" xfId="3999" xr:uid="{00000000-0005-0000-0000-0000D4040000}"/>
    <cellStyle name="Currency 2 12 3 3 4" xfId="2827" xr:uid="{00000000-0005-0000-0000-0000D5040000}"/>
    <cellStyle name="Currency 2 12 3 4" xfId="1490" xr:uid="{00000000-0005-0000-0000-0000D6040000}"/>
    <cellStyle name="Currency 2 12 3 4 2" xfId="4209" xr:uid="{00000000-0005-0000-0000-0000D7040000}"/>
    <cellStyle name="Currency 2 12 3 4 3" xfId="3037" xr:uid="{00000000-0005-0000-0000-0000D8040000}"/>
    <cellStyle name="Currency 2 12 3 5" xfId="3573" xr:uid="{00000000-0005-0000-0000-0000D9040000}"/>
    <cellStyle name="Currency 2 12 3 6" xfId="2401" xr:uid="{00000000-0005-0000-0000-0000DA040000}"/>
    <cellStyle name="Currency 2 12 4" xfId="516" xr:uid="{00000000-0005-0000-0000-0000DB040000}"/>
    <cellStyle name="Currency 2 12 4 2" xfId="1699" xr:uid="{00000000-0005-0000-0000-0000DC040000}"/>
    <cellStyle name="Currency 2 12 4 2 2" xfId="4315" xr:uid="{00000000-0005-0000-0000-0000DD040000}"/>
    <cellStyle name="Currency 2 12 4 2 3" xfId="3143" xr:uid="{00000000-0005-0000-0000-0000DE040000}"/>
    <cellStyle name="Currency 2 12 4 3" xfId="3679" xr:uid="{00000000-0005-0000-0000-0000DF040000}"/>
    <cellStyle name="Currency 2 12 4 4" xfId="2507" xr:uid="{00000000-0005-0000-0000-0000E0040000}"/>
    <cellStyle name="Currency 2 12 5" xfId="950" xr:uid="{00000000-0005-0000-0000-0000E1040000}"/>
    <cellStyle name="Currency 2 12 5 2" xfId="2120" xr:uid="{00000000-0005-0000-0000-0000E2040000}"/>
    <cellStyle name="Currency 2 12 5 2 2" xfId="4528" xr:uid="{00000000-0005-0000-0000-0000E3040000}"/>
    <cellStyle name="Currency 2 12 5 2 3" xfId="3356" xr:uid="{00000000-0005-0000-0000-0000E4040000}"/>
    <cellStyle name="Currency 2 12 5 3" xfId="3892" xr:uid="{00000000-0005-0000-0000-0000E5040000}"/>
    <cellStyle name="Currency 2 12 5 4" xfId="2720" xr:uid="{00000000-0005-0000-0000-0000E6040000}"/>
    <cellStyle name="Currency 2 12 6" xfId="1284" xr:uid="{00000000-0005-0000-0000-0000E7040000}"/>
    <cellStyle name="Currency 2 12 6 2" xfId="4105" xr:uid="{00000000-0005-0000-0000-0000E8040000}"/>
    <cellStyle name="Currency 2 12 6 3" xfId="2933" xr:uid="{00000000-0005-0000-0000-0000E9040000}"/>
    <cellStyle name="Currency 2 13" xfId="105" xr:uid="{00000000-0005-0000-0000-0000EA040000}"/>
    <cellStyle name="Currency 2 13 2" xfId="205" xr:uid="{00000000-0005-0000-0000-0000EB040000}"/>
    <cellStyle name="Currency 2 13 2 2" xfId="416" xr:uid="{00000000-0005-0000-0000-0000EC040000}"/>
    <cellStyle name="Currency 2 13 2 2 2" xfId="832" xr:uid="{00000000-0005-0000-0000-0000ED040000}"/>
    <cellStyle name="Currency 2 13 2 2 2 2" xfId="2015" xr:uid="{00000000-0005-0000-0000-0000EE040000}"/>
    <cellStyle name="Currency 2 13 2 2 2 2 2" xfId="4474" xr:uid="{00000000-0005-0000-0000-0000EF040000}"/>
    <cellStyle name="Currency 2 13 2 2 2 2 3" xfId="3302" xr:uid="{00000000-0005-0000-0000-0000F0040000}"/>
    <cellStyle name="Currency 2 13 2 2 2 3" xfId="3838" xr:uid="{00000000-0005-0000-0000-0000F1040000}"/>
    <cellStyle name="Currency 2 13 2 2 2 4" xfId="2666" xr:uid="{00000000-0005-0000-0000-0000F2040000}"/>
    <cellStyle name="Currency 2 13 2 2 3" xfId="1176" xr:uid="{00000000-0005-0000-0000-0000F3040000}"/>
    <cellStyle name="Currency 2 13 2 2 3 2" xfId="2343" xr:uid="{00000000-0005-0000-0000-0000F4040000}"/>
    <cellStyle name="Currency 2 13 2 2 3 2 2" xfId="4690" xr:uid="{00000000-0005-0000-0000-0000F5040000}"/>
    <cellStyle name="Currency 2 13 2 2 3 2 3" xfId="3518" xr:uid="{00000000-0005-0000-0000-0000F6040000}"/>
    <cellStyle name="Currency 2 13 2 2 3 3" xfId="4054" xr:uid="{00000000-0005-0000-0000-0000F7040000}"/>
    <cellStyle name="Currency 2 13 2 2 3 4" xfId="2882" xr:uid="{00000000-0005-0000-0000-0000F8040000}"/>
    <cellStyle name="Currency 2 13 2 2 4" xfId="1600" xr:uid="{00000000-0005-0000-0000-0000F9040000}"/>
    <cellStyle name="Currency 2 13 2 2 4 2" xfId="4264" xr:uid="{00000000-0005-0000-0000-0000FA040000}"/>
    <cellStyle name="Currency 2 13 2 2 4 3" xfId="3092" xr:uid="{00000000-0005-0000-0000-0000FB040000}"/>
    <cellStyle name="Currency 2 13 2 2 5" xfId="3628" xr:uid="{00000000-0005-0000-0000-0000FC040000}"/>
    <cellStyle name="Currency 2 13 2 2 6" xfId="2456" xr:uid="{00000000-0005-0000-0000-0000FD040000}"/>
    <cellStyle name="Currency 2 13 2 3" xfId="626" xr:uid="{00000000-0005-0000-0000-0000FE040000}"/>
    <cellStyle name="Currency 2 13 2 3 2" xfId="1809" xr:uid="{00000000-0005-0000-0000-0000FF040000}"/>
    <cellStyle name="Currency 2 13 2 3 2 2" xfId="4370" xr:uid="{00000000-0005-0000-0000-000000050000}"/>
    <cellStyle name="Currency 2 13 2 3 2 3" xfId="3198" xr:uid="{00000000-0005-0000-0000-000001050000}"/>
    <cellStyle name="Currency 2 13 2 3 3" xfId="3734" xr:uid="{00000000-0005-0000-0000-000002050000}"/>
    <cellStyle name="Currency 2 13 2 3 4" xfId="2562" xr:uid="{00000000-0005-0000-0000-000003050000}"/>
    <cellStyle name="Currency 2 13 2 4" xfId="1060" xr:uid="{00000000-0005-0000-0000-000004050000}"/>
    <cellStyle name="Currency 2 13 2 4 2" xfId="2230" xr:uid="{00000000-0005-0000-0000-000005050000}"/>
    <cellStyle name="Currency 2 13 2 4 2 2" xfId="4583" xr:uid="{00000000-0005-0000-0000-000006050000}"/>
    <cellStyle name="Currency 2 13 2 4 2 3" xfId="3411" xr:uid="{00000000-0005-0000-0000-000007050000}"/>
    <cellStyle name="Currency 2 13 2 4 3" xfId="3947" xr:uid="{00000000-0005-0000-0000-000008050000}"/>
    <cellStyle name="Currency 2 13 2 4 4" xfId="2775" xr:uid="{00000000-0005-0000-0000-000009050000}"/>
    <cellStyle name="Currency 2 13 2 5" xfId="1394" xr:uid="{00000000-0005-0000-0000-00000A050000}"/>
    <cellStyle name="Currency 2 13 2 5 2" xfId="4160" xr:uid="{00000000-0005-0000-0000-00000B050000}"/>
    <cellStyle name="Currency 2 13 2 5 3" xfId="2988" xr:uid="{00000000-0005-0000-0000-00000C050000}"/>
    <cellStyle name="Currency 2 13 3" xfId="316" xr:uid="{00000000-0005-0000-0000-00000D050000}"/>
    <cellStyle name="Currency 2 13 3 2" xfId="732" xr:uid="{00000000-0005-0000-0000-00000E050000}"/>
    <cellStyle name="Currency 2 13 3 2 2" xfId="1915" xr:uid="{00000000-0005-0000-0000-00000F050000}"/>
    <cellStyle name="Currency 2 13 3 2 2 2" xfId="4424" xr:uid="{00000000-0005-0000-0000-000010050000}"/>
    <cellStyle name="Currency 2 13 3 2 2 3" xfId="3252" xr:uid="{00000000-0005-0000-0000-000011050000}"/>
    <cellStyle name="Currency 2 13 3 2 3" xfId="3788" xr:uid="{00000000-0005-0000-0000-000012050000}"/>
    <cellStyle name="Currency 2 13 3 2 4" xfId="2616" xr:uid="{00000000-0005-0000-0000-000013050000}"/>
    <cellStyle name="Currency 2 13 3 3" xfId="1126" xr:uid="{00000000-0005-0000-0000-000014050000}"/>
    <cellStyle name="Currency 2 13 3 3 2" xfId="2293" xr:uid="{00000000-0005-0000-0000-000015050000}"/>
    <cellStyle name="Currency 2 13 3 3 2 2" xfId="4640" xr:uid="{00000000-0005-0000-0000-000016050000}"/>
    <cellStyle name="Currency 2 13 3 3 2 3" xfId="3468" xr:uid="{00000000-0005-0000-0000-000017050000}"/>
    <cellStyle name="Currency 2 13 3 3 3" xfId="4004" xr:uid="{00000000-0005-0000-0000-000018050000}"/>
    <cellStyle name="Currency 2 13 3 3 4" xfId="2832" xr:uid="{00000000-0005-0000-0000-000019050000}"/>
    <cellStyle name="Currency 2 13 3 4" xfId="1500" xr:uid="{00000000-0005-0000-0000-00001A050000}"/>
    <cellStyle name="Currency 2 13 3 4 2" xfId="4214" xr:uid="{00000000-0005-0000-0000-00001B050000}"/>
    <cellStyle name="Currency 2 13 3 4 3" xfId="3042" xr:uid="{00000000-0005-0000-0000-00001C050000}"/>
    <cellStyle name="Currency 2 13 3 5" xfId="3578" xr:uid="{00000000-0005-0000-0000-00001D050000}"/>
    <cellStyle name="Currency 2 13 3 6" xfId="2406" xr:uid="{00000000-0005-0000-0000-00001E050000}"/>
    <cellStyle name="Currency 2 13 4" xfId="526" xr:uid="{00000000-0005-0000-0000-00001F050000}"/>
    <cellStyle name="Currency 2 13 4 2" xfId="1709" xr:uid="{00000000-0005-0000-0000-000020050000}"/>
    <cellStyle name="Currency 2 13 4 2 2" xfId="4320" xr:uid="{00000000-0005-0000-0000-000021050000}"/>
    <cellStyle name="Currency 2 13 4 2 3" xfId="3148" xr:uid="{00000000-0005-0000-0000-000022050000}"/>
    <cellStyle name="Currency 2 13 4 3" xfId="3684" xr:uid="{00000000-0005-0000-0000-000023050000}"/>
    <cellStyle name="Currency 2 13 4 4" xfId="2512" xr:uid="{00000000-0005-0000-0000-000024050000}"/>
    <cellStyle name="Currency 2 13 5" xfId="960" xr:uid="{00000000-0005-0000-0000-000025050000}"/>
    <cellStyle name="Currency 2 13 5 2" xfId="2130" xr:uid="{00000000-0005-0000-0000-000026050000}"/>
    <cellStyle name="Currency 2 13 5 2 2" xfId="4533" xr:uid="{00000000-0005-0000-0000-000027050000}"/>
    <cellStyle name="Currency 2 13 5 2 3" xfId="3361" xr:uid="{00000000-0005-0000-0000-000028050000}"/>
    <cellStyle name="Currency 2 13 5 3" xfId="3897" xr:uid="{00000000-0005-0000-0000-000029050000}"/>
    <cellStyle name="Currency 2 13 5 4" xfId="2725" xr:uid="{00000000-0005-0000-0000-00002A050000}"/>
    <cellStyle name="Currency 2 13 6" xfId="1294" xr:uid="{00000000-0005-0000-0000-00002B050000}"/>
    <cellStyle name="Currency 2 13 6 2" xfId="4110" xr:uid="{00000000-0005-0000-0000-00002C050000}"/>
    <cellStyle name="Currency 2 13 6 3" xfId="2938" xr:uid="{00000000-0005-0000-0000-00002D050000}"/>
    <cellStyle name="Currency 2 14" xfId="115" xr:uid="{00000000-0005-0000-0000-00002E050000}"/>
    <cellStyle name="Currency 2 14 2" xfId="326" xr:uid="{00000000-0005-0000-0000-00002F050000}"/>
    <cellStyle name="Currency 2 14 2 2" xfId="742" xr:uid="{00000000-0005-0000-0000-000030050000}"/>
    <cellStyle name="Currency 2 14 2 2 2" xfId="1925" xr:uid="{00000000-0005-0000-0000-000031050000}"/>
    <cellStyle name="Currency 2 14 2 2 2 2" xfId="4429" xr:uid="{00000000-0005-0000-0000-000032050000}"/>
    <cellStyle name="Currency 2 14 2 2 2 3" xfId="3257" xr:uid="{00000000-0005-0000-0000-000033050000}"/>
    <cellStyle name="Currency 2 14 2 2 3" xfId="3793" xr:uid="{00000000-0005-0000-0000-000034050000}"/>
    <cellStyle name="Currency 2 14 2 2 4" xfId="2621" xr:uid="{00000000-0005-0000-0000-000035050000}"/>
    <cellStyle name="Currency 2 14 2 3" xfId="1131" xr:uid="{00000000-0005-0000-0000-000036050000}"/>
    <cellStyle name="Currency 2 14 2 3 2" xfId="2298" xr:uid="{00000000-0005-0000-0000-000037050000}"/>
    <cellStyle name="Currency 2 14 2 3 2 2" xfId="4645" xr:uid="{00000000-0005-0000-0000-000038050000}"/>
    <cellStyle name="Currency 2 14 2 3 2 3" xfId="3473" xr:uid="{00000000-0005-0000-0000-000039050000}"/>
    <cellStyle name="Currency 2 14 2 3 3" xfId="4009" xr:uid="{00000000-0005-0000-0000-00003A050000}"/>
    <cellStyle name="Currency 2 14 2 3 4" xfId="2837" xr:uid="{00000000-0005-0000-0000-00003B050000}"/>
    <cellStyle name="Currency 2 14 2 4" xfId="1510" xr:uid="{00000000-0005-0000-0000-00003C050000}"/>
    <cellStyle name="Currency 2 14 2 4 2" xfId="4219" xr:uid="{00000000-0005-0000-0000-00003D050000}"/>
    <cellStyle name="Currency 2 14 2 4 3" xfId="3047" xr:uid="{00000000-0005-0000-0000-00003E050000}"/>
    <cellStyle name="Currency 2 14 2 5" xfId="3583" xr:uid="{00000000-0005-0000-0000-00003F050000}"/>
    <cellStyle name="Currency 2 14 2 6" xfId="2411" xr:uid="{00000000-0005-0000-0000-000040050000}"/>
    <cellStyle name="Currency 2 14 3" xfId="536" xr:uid="{00000000-0005-0000-0000-000041050000}"/>
    <cellStyle name="Currency 2 14 3 2" xfId="1719" xr:uid="{00000000-0005-0000-0000-000042050000}"/>
    <cellStyle name="Currency 2 14 3 2 2" xfId="4325" xr:uid="{00000000-0005-0000-0000-000043050000}"/>
    <cellStyle name="Currency 2 14 3 2 3" xfId="3153" xr:uid="{00000000-0005-0000-0000-000044050000}"/>
    <cellStyle name="Currency 2 14 3 3" xfId="3689" xr:uid="{00000000-0005-0000-0000-000045050000}"/>
    <cellStyle name="Currency 2 14 3 4" xfId="2517" xr:uid="{00000000-0005-0000-0000-000046050000}"/>
    <cellStyle name="Currency 2 14 4" xfId="970" xr:uid="{00000000-0005-0000-0000-000047050000}"/>
    <cellStyle name="Currency 2 14 4 2" xfId="2140" xr:uid="{00000000-0005-0000-0000-000048050000}"/>
    <cellStyle name="Currency 2 14 4 2 2" xfId="4538" xr:uid="{00000000-0005-0000-0000-000049050000}"/>
    <cellStyle name="Currency 2 14 4 2 3" xfId="3366" xr:uid="{00000000-0005-0000-0000-00004A050000}"/>
    <cellStyle name="Currency 2 14 4 3" xfId="3902" xr:uid="{00000000-0005-0000-0000-00004B050000}"/>
    <cellStyle name="Currency 2 14 4 4" xfId="2730" xr:uid="{00000000-0005-0000-0000-00004C050000}"/>
    <cellStyle name="Currency 2 14 5" xfId="1304" xr:uid="{00000000-0005-0000-0000-00004D050000}"/>
    <cellStyle name="Currency 2 14 5 2" xfId="4115" xr:uid="{00000000-0005-0000-0000-00004E050000}"/>
    <cellStyle name="Currency 2 14 5 3" xfId="2943" xr:uid="{00000000-0005-0000-0000-00004F050000}"/>
    <cellStyle name="Currency 2 15" xfId="226" xr:uid="{00000000-0005-0000-0000-000050050000}"/>
    <cellStyle name="Currency 2 15 2" xfId="642" xr:uid="{00000000-0005-0000-0000-000051050000}"/>
    <cellStyle name="Currency 2 15 2 2" xfId="1825" xr:uid="{00000000-0005-0000-0000-000052050000}"/>
    <cellStyle name="Currency 2 15 2 2 2" xfId="4379" xr:uid="{00000000-0005-0000-0000-000053050000}"/>
    <cellStyle name="Currency 2 15 2 2 3" xfId="3207" xr:uid="{00000000-0005-0000-0000-000054050000}"/>
    <cellStyle name="Currency 2 15 2 3" xfId="3743" xr:uid="{00000000-0005-0000-0000-000055050000}"/>
    <cellStyle name="Currency 2 15 2 4" xfId="2571" xr:uid="{00000000-0005-0000-0000-000056050000}"/>
    <cellStyle name="Currency 2 15 3" xfId="1081" xr:uid="{00000000-0005-0000-0000-000057050000}"/>
    <cellStyle name="Currency 2 15 3 2" xfId="2248" xr:uid="{00000000-0005-0000-0000-000058050000}"/>
    <cellStyle name="Currency 2 15 3 2 2" xfId="4595" xr:uid="{00000000-0005-0000-0000-000059050000}"/>
    <cellStyle name="Currency 2 15 3 2 3" xfId="3423" xr:uid="{00000000-0005-0000-0000-00005A050000}"/>
    <cellStyle name="Currency 2 15 3 3" xfId="3959" xr:uid="{00000000-0005-0000-0000-00005B050000}"/>
    <cellStyle name="Currency 2 15 3 4" xfId="2787" xr:uid="{00000000-0005-0000-0000-00005C050000}"/>
    <cellStyle name="Currency 2 15 4" xfId="1410" xr:uid="{00000000-0005-0000-0000-00005D050000}"/>
    <cellStyle name="Currency 2 15 4 2" xfId="4169" xr:uid="{00000000-0005-0000-0000-00005E050000}"/>
    <cellStyle name="Currency 2 15 4 3" xfId="2997" xr:uid="{00000000-0005-0000-0000-00005F050000}"/>
    <cellStyle name="Currency 2 15 5" xfId="3533" xr:uid="{00000000-0005-0000-0000-000060050000}"/>
    <cellStyle name="Currency 2 15 6" xfId="2361" xr:uid="{00000000-0005-0000-0000-000061050000}"/>
    <cellStyle name="Currency 2 16" xfId="432" xr:uid="{00000000-0005-0000-0000-000062050000}"/>
    <cellStyle name="Currency 2 16 2" xfId="847" xr:uid="{00000000-0005-0000-0000-000063050000}"/>
    <cellStyle name="Currency 2 16 2 2" xfId="2030" xr:uid="{00000000-0005-0000-0000-000064050000}"/>
    <cellStyle name="Currency 2 16 2 2 2" xfId="4483" xr:uid="{00000000-0005-0000-0000-000065050000}"/>
    <cellStyle name="Currency 2 16 2 2 3" xfId="3311" xr:uid="{00000000-0005-0000-0000-000066050000}"/>
    <cellStyle name="Currency 2 16 2 3" xfId="3847" xr:uid="{00000000-0005-0000-0000-000067050000}"/>
    <cellStyle name="Currency 2 16 2 4" xfId="2675" xr:uid="{00000000-0005-0000-0000-000068050000}"/>
    <cellStyle name="Currency 2 16 3" xfId="1616" xr:uid="{00000000-0005-0000-0000-000069050000}"/>
    <cellStyle name="Currency 2 16 3 2" xfId="4273" xr:uid="{00000000-0005-0000-0000-00006A050000}"/>
    <cellStyle name="Currency 2 16 3 3" xfId="3101" xr:uid="{00000000-0005-0000-0000-00006B050000}"/>
    <cellStyle name="Currency 2 16 4" xfId="3637" xr:uid="{00000000-0005-0000-0000-00006C050000}"/>
    <cellStyle name="Currency 2 16 5" xfId="2465" xr:uid="{00000000-0005-0000-0000-00006D050000}"/>
    <cellStyle name="Currency 2 17" xfId="436" xr:uid="{00000000-0005-0000-0000-00006E050000}"/>
    <cellStyle name="Currency 2 17 2" xfId="1619" xr:uid="{00000000-0005-0000-0000-00006F050000}"/>
    <cellStyle name="Currency 2 17 2 2" xfId="4275" xr:uid="{00000000-0005-0000-0000-000070050000}"/>
    <cellStyle name="Currency 2 17 2 3" xfId="3103" xr:uid="{00000000-0005-0000-0000-000071050000}"/>
    <cellStyle name="Currency 2 17 3" xfId="3639" xr:uid="{00000000-0005-0000-0000-000072050000}"/>
    <cellStyle name="Currency 2 17 4" xfId="2467" xr:uid="{00000000-0005-0000-0000-000073050000}"/>
    <cellStyle name="Currency 2 18" xfId="866" xr:uid="{00000000-0005-0000-0000-000074050000}"/>
    <cellStyle name="Currency 2 18 2" xfId="2040" xr:uid="{00000000-0005-0000-0000-000075050000}"/>
    <cellStyle name="Currency 2 18 2 2" xfId="4488" xr:uid="{00000000-0005-0000-0000-000076050000}"/>
    <cellStyle name="Currency 2 18 2 3" xfId="3316" xr:uid="{00000000-0005-0000-0000-000077050000}"/>
    <cellStyle name="Currency 2 18 3" xfId="3852" xr:uid="{00000000-0005-0000-0000-000078050000}"/>
    <cellStyle name="Currency 2 18 4" xfId="2680" xr:uid="{00000000-0005-0000-0000-000079050000}"/>
    <cellStyle name="Currency 2 19" xfId="1204" xr:uid="{00000000-0005-0000-0000-00007A050000}"/>
    <cellStyle name="Currency 2 19 2" xfId="4065" xr:uid="{00000000-0005-0000-0000-00007B050000}"/>
    <cellStyle name="Currency 2 19 3" xfId="2893" xr:uid="{00000000-0005-0000-0000-00007C050000}"/>
    <cellStyle name="Currency 2 2" xfId="12" xr:uid="{00000000-0005-0000-0000-00007D050000}"/>
    <cellStyle name="Currency 2 2 10" xfId="97" xr:uid="{00000000-0005-0000-0000-00007E050000}"/>
    <cellStyle name="Currency 2 2 10 2" xfId="197" xr:uid="{00000000-0005-0000-0000-00007F050000}"/>
    <cellStyle name="Currency 2 2 10 2 2" xfId="408" xr:uid="{00000000-0005-0000-0000-000080050000}"/>
    <cellStyle name="Currency 2 2 10 2 2 2" xfId="824" xr:uid="{00000000-0005-0000-0000-000081050000}"/>
    <cellStyle name="Currency 2 2 10 2 2 2 2" xfId="2007" xr:uid="{00000000-0005-0000-0000-000082050000}"/>
    <cellStyle name="Currency 2 2 10 2 2 2 2 2" xfId="4470" xr:uid="{00000000-0005-0000-0000-000083050000}"/>
    <cellStyle name="Currency 2 2 10 2 2 2 2 3" xfId="3298" xr:uid="{00000000-0005-0000-0000-000084050000}"/>
    <cellStyle name="Currency 2 2 10 2 2 2 3" xfId="3834" xr:uid="{00000000-0005-0000-0000-000085050000}"/>
    <cellStyle name="Currency 2 2 10 2 2 2 4" xfId="2662" xr:uid="{00000000-0005-0000-0000-000086050000}"/>
    <cellStyle name="Currency 2 2 10 2 2 3" xfId="1172" xr:uid="{00000000-0005-0000-0000-000087050000}"/>
    <cellStyle name="Currency 2 2 10 2 2 3 2" xfId="2339" xr:uid="{00000000-0005-0000-0000-000088050000}"/>
    <cellStyle name="Currency 2 2 10 2 2 3 2 2" xfId="4686" xr:uid="{00000000-0005-0000-0000-000089050000}"/>
    <cellStyle name="Currency 2 2 10 2 2 3 2 3" xfId="3514" xr:uid="{00000000-0005-0000-0000-00008A050000}"/>
    <cellStyle name="Currency 2 2 10 2 2 3 3" xfId="4050" xr:uid="{00000000-0005-0000-0000-00008B050000}"/>
    <cellStyle name="Currency 2 2 10 2 2 3 4" xfId="2878" xr:uid="{00000000-0005-0000-0000-00008C050000}"/>
    <cellStyle name="Currency 2 2 10 2 2 4" xfId="1592" xr:uid="{00000000-0005-0000-0000-00008D050000}"/>
    <cellStyle name="Currency 2 2 10 2 2 4 2" xfId="4260" xr:uid="{00000000-0005-0000-0000-00008E050000}"/>
    <cellStyle name="Currency 2 2 10 2 2 4 3" xfId="3088" xr:uid="{00000000-0005-0000-0000-00008F050000}"/>
    <cellStyle name="Currency 2 2 10 2 2 5" xfId="3624" xr:uid="{00000000-0005-0000-0000-000090050000}"/>
    <cellStyle name="Currency 2 2 10 2 2 6" xfId="2452" xr:uid="{00000000-0005-0000-0000-000091050000}"/>
    <cellStyle name="Currency 2 2 10 2 3" xfId="618" xr:uid="{00000000-0005-0000-0000-000092050000}"/>
    <cellStyle name="Currency 2 2 10 2 3 2" xfId="1801" xr:uid="{00000000-0005-0000-0000-000093050000}"/>
    <cellStyle name="Currency 2 2 10 2 3 2 2" xfId="4366" xr:uid="{00000000-0005-0000-0000-000094050000}"/>
    <cellStyle name="Currency 2 2 10 2 3 2 3" xfId="3194" xr:uid="{00000000-0005-0000-0000-000095050000}"/>
    <cellStyle name="Currency 2 2 10 2 3 3" xfId="3730" xr:uid="{00000000-0005-0000-0000-000096050000}"/>
    <cellStyle name="Currency 2 2 10 2 3 4" xfId="2558" xr:uid="{00000000-0005-0000-0000-000097050000}"/>
    <cellStyle name="Currency 2 2 10 2 4" xfId="1052" xr:uid="{00000000-0005-0000-0000-000098050000}"/>
    <cellStyle name="Currency 2 2 10 2 4 2" xfId="2222" xr:uid="{00000000-0005-0000-0000-000099050000}"/>
    <cellStyle name="Currency 2 2 10 2 4 2 2" xfId="4579" xr:uid="{00000000-0005-0000-0000-00009A050000}"/>
    <cellStyle name="Currency 2 2 10 2 4 2 3" xfId="3407" xr:uid="{00000000-0005-0000-0000-00009B050000}"/>
    <cellStyle name="Currency 2 2 10 2 4 3" xfId="3943" xr:uid="{00000000-0005-0000-0000-00009C050000}"/>
    <cellStyle name="Currency 2 2 10 2 4 4" xfId="2771" xr:uid="{00000000-0005-0000-0000-00009D050000}"/>
    <cellStyle name="Currency 2 2 10 2 5" xfId="1386" xr:uid="{00000000-0005-0000-0000-00009E050000}"/>
    <cellStyle name="Currency 2 2 10 2 5 2" xfId="4156" xr:uid="{00000000-0005-0000-0000-00009F050000}"/>
    <cellStyle name="Currency 2 2 10 2 5 3" xfId="2984" xr:uid="{00000000-0005-0000-0000-0000A0050000}"/>
    <cellStyle name="Currency 2 2 10 3" xfId="308" xr:uid="{00000000-0005-0000-0000-0000A1050000}"/>
    <cellStyle name="Currency 2 2 10 3 2" xfId="724" xr:uid="{00000000-0005-0000-0000-0000A2050000}"/>
    <cellStyle name="Currency 2 2 10 3 2 2" xfId="1907" xr:uid="{00000000-0005-0000-0000-0000A3050000}"/>
    <cellStyle name="Currency 2 2 10 3 2 2 2" xfId="4420" xr:uid="{00000000-0005-0000-0000-0000A4050000}"/>
    <cellStyle name="Currency 2 2 10 3 2 2 3" xfId="3248" xr:uid="{00000000-0005-0000-0000-0000A5050000}"/>
    <cellStyle name="Currency 2 2 10 3 2 3" xfId="3784" xr:uid="{00000000-0005-0000-0000-0000A6050000}"/>
    <cellStyle name="Currency 2 2 10 3 2 4" xfId="2612" xr:uid="{00000000-0005-0000-0000-0000A7050000}"/>
    <cellStyle name="Currency 2 2 10 3 3" xfId="1122" xr:uid="{00000000-0005-0000-0000-0000A8050000}"/>
    <cellStyle name="Currency 2 2 10 3 3 2" xfId="2289" xr:uid="{00000000-0005-0000-0000-0000A9050000}"/>
    <cellStyle name="Currency 2 2 10 3 3 2 2" xfId="4636" xr:uid="{00000000-0005-0000-0000-0000AA050000}"/>
    <cellStyle name="Currency 2 2 10 3 3 2 3" xfId="3464" xr:uid="{00000000-0005-0000-0000-0000AB050000}"/>
    <cellStyle name="Currency 2 2 10 3 3 3" xfId="4000" xr:uid="{00000000-0005-0000-0000-0000AC050000}"/>
    <cellStyle name="Currency 2 2 10 3 3 4" xfId="2828" xr:uid="{00000000-0005-0000-0000-0000AD050000}"/>
    <cellStyle name="Currency 2 2 10 3 4" xfId="1492" xr:uid="{00000000-0005-0000-0000-0000AE050000}"/>
    <cellStyle name="Currency 2 2 10 3 4 2" xfId="4210" xr:uid="{00000000-0005-0000-0000-0000AF050000}"/>
    <cellStyle name="Currency 2 2 10 3 4 3" xfId="3038" xr:uid="{00000000-0005-0000-0000-0000B0050000}"/>
    <cellStyle name="Currency 2 2 10 3 5" xfId="3574" xr:uid="{00000000-0005-0000-0000-0000B1050000}"/>
    <cellStyle name="Currency 2 2 10 3 6" xfId="2402" xr:uid="{00000000-0005-0000-0000-0000B2050000}"/>
    <cellStyle name="Currency 2 2 10 4" xfId="518" xr:uid="{00000000-0005-0000-0000-0000B3050000}"/>
    <cellStyle name="Currency 2 2 10 4 2" xfId="1701" xr:uid="{00000000-0005-0000-0000-0000B4050000}"/>
    <cellStyle name="Currency 2 2 10 4 2 2" xfId="4316" xr:uid="{00000000-0005-0000-0000-0000B5050000}"/>
    <cellStyle name="Currency 2 2 10 4 2 3" xfId="3144" xr:uid="{00000000-0005-0000-0000-0000B6050000}"/>
    <cellStyle name="Currency 2 2 10 4 3" xfId="3680" xr:uid="{00000000-0005-0000-0000-0000B7050000}"/>
    <cellStyle name="Currency 2 2 10 4 4" xfId="2508" xr:uid="{00000000-0005-0000-0000-0000B8050000}"/>
    <cellStyle name="Currency 2 2 10 5" xfId="952" xr:uid="{00000000-0005-0000-0000-0000B9050000}"/>
    <cellStyle name="Currency 2 2 10 5 2" xfId="2122" xr:uid="{00000000-0005-0000-0000-0000BA050000}"/>
    <cellStyle name="Currency 2 2 10 5 2 2" xfId="4529" xr:uid="{00000000-0005-0000-0000-0000BB050000}"/>
    <cellStyle name="Currency 2 2 10 5 2 3" xfId="3357" xr:uid="{00000000-0005-0000-0000-0000BC050000}"/>
    <cellStyle name="Currency 2 2 10 5 3" xfId="3893" xr:uid="{00000000-0005-0000-0000-0000BD050000}"/>
    <cellStyle name="Currency 2 2 10 5 4" xfId="2721" xr:uid="{00000000-0005-0000-0000-0000BE050000}"/>
    <cellStyle name="Currency 2 2 10 6" xfId="1286" xr:uid="{00000000-0005-0000-0000-0000BF050000}"/>
    <cellStyle name="Currency 2 2 10 6 2" xfId="4106" xr:uid="{00000000-0005-0000-0000-0000C0050000}"/>
    <cellStyle name="Currency 2 2 10 6 3" xfId="2934" xr:uid="{00000000-0005-0000-0000-0000C1050000}"/>
    <cellStyle name="Currency 2 2 11" xfId="107" xr:uid="{00000000-0005-0000-0000-0000C2050000}"/>
    <cellStyle name="Currency 2 2 11 2" xfId="207" xr:uid="{00000000-0005-0000-0000-0000C3050000}"/>
    <cellStyle name="Currency 2 2 11 2 2" xfId="418" xr:uid="{00000000-0005-0000-0000-0000C4050000}"/>
    <cellStyle name="Currency 2 2 11 2 2 2" xfId="834" xr:uid="{00000000-0005-0000-0000-0000C5050000}"/>
    <cellStyle name="Currency 2 2 11 2 2 2 2" xfId="2017" xr:uid="{00000000-0005-0000-0000-0000C6050000}"/>
    <cellStyle name="Currency 2 2 11 2 2 2 2 2" xfId="4475" xr:uid="{00000000-0005-0000-0000-0000C7050000}"/>
    <cellStyle name="Currency 2 2 11 2 2 2 2 3" xfId="3303" xr:uid="{00000000-0005-0000-0000-0000C8050000}"/>
    <cellStyle name="Currency 2 2 11 2 2 2 3" xfId="3839" xr:uid="{00000000-0005-0000-0000-0000C9050000}"/>
    <cellStyle name="Currency 2 2 11 2 2 2 4" xfId="2667" xr:uid="{00000000-0005-0000-0000-0000CA050000}"/>
    <cellStyle name="Currency 2 2 11 2 2 3" xfId="1177" xr:uid="{00000000-0005-0000-0000-0000CB050000}"/>
    <cellStyle name="Currency 2 2 11 2 2 3 2" xfId="2344" xr:uid="{00000000-0005-0000-0000-0000CC050000}"/>
    <cellStyle name="Currency 2 2 11 2 2 3 2 2" xfId="4691" xr:uid="{00000000-0005-0000-0000-0000CD050000}"/>
    <cellStyle name="Currency 2 2 11 2 2 3 2 3" xfId="3519" xr:uid="{00000000-0005-0000-0000-0000CE050000}"/>
    <cellStyle name="Currency 2 2 11 2 2 3 3" xfId="4055" xr:uid="{00000000-0005-0000-0000-0000CF050000}"/>
    <cellStyle name="Currency 2 2 11 2 2 3 4" xfId="2883" xr:uid="{00000000-0005-0000-0000-0000D0050000}"/>
    <cellStyle name="Currency 2 2 11 2 2 4" xfId="1602" xr:uid="{00000000-0005-0000-0000-0000D1050000}"/>
    <cellStyle name="Currency 2 2 11 2 2 4 2" xfId="4265" xr:uid="{00000000-0005-0000-0000-0000D2050000}"/>
    <cellStyle name="Currency 2 2 11 2 2 4 3" xfId="3093" xr:uid="{00000000-0005-0000-0000-0000D3050000}"/>
    <cellStyle name="Currency 2 2 11 2 2 5" xfId="3629" xr:uid="{00000000-0005-0000-0000-0000D4050000}"/>
    <cellStyle name="Currency 2 2 11 2 2 6" xfId="2457" xr:uid="{00000000-0005-0000-0000-0000D5050000}"/>
    <cellStyle name="Currency 2 2 11 2 3" xfId="628" xr:uid="{00000000-0005-0000-0000-0000D6050000}"/>
    <cellStyle name="Currency 2 2 11 2 3 2" xfId="1811" xr:uid="{00000000-0005-0000-0000-0000D7050000}"/>
    <cellStyle name="Currency 2 2 11 2 3 2 2" xfId="4371" xr:uid="{00000000-0005-0000-0000-0000D8050000}"/>
    <cellStyle name="Currency 2 2 11 2 3 2 3" xfId="3199" xr:uid="{00000000-0005-0000-0000-0000D9050000}"/>
    <cellStyle name="Currency 2 2 11 2 3 3" xfId="3735" xr:uid="{00000000-0005-0000-0000-0000DA050000}"/>
    <cellStyle name="Currency 2 2 11 2 3 4" xfId="2563" xr:uid="{00000000-0005-0000-0000-0000DB050000}"/>
    <cellStyle name="Currency 2 2 11 2 4" xfId="1062" xr:uid="{00000000-0005-0000-0000-0000DC050000}"/>
    <cellStyle name="Currency 2 2 11 2 4 2" xfId="2232" xr:uid="{00000000-0005-0000-0000-0000DD050000}"/>
    <cellStyle name="Currency 2 2 11 2 4 2 2" xfId="4584" xr:uid="{00000000-0005-0000-0000-0000DE050000}"/>
    <cellStyle name="Currency 2 2 11 2 4 2 3" xfId="3412" xr:uid="{00000000-0005-0000-0000-0000DF050000}"/>
    <cellStyle name="Currency 2 2 11 2 4 3" xfId="3948" xr:uid="{00000000-0005-0000-0000-0000E0050000}"/>
    <cellStyle name="Currency 2 2 11 2 4 4" xfId="2776" xr:uid="{00000000-0005-0000-0000-0000E1050000}"/>
    <cellStyle name="Currency 2 2 11 2 5" xfId="1396" xr:uid="{00000000-0005-0000-0000-0000E2050000}"/>
    <cellStyle name="Currency 2 2 11 2 5 2" xfId="4161" xr:uid="{00000000-0005-0000-0000-0000E3050000}"/>
    <cellStyle name="Currency 2 2 11 2 5 3" xfId="2989" xr:uid="{00000000-0005-0000-0000-0000E4050000}"/>
    <cellStyle name="Currency 2 2 11 3" xfId="318" xr:uid="{00000000-0005-0000-0000-0000E5050000}"/>
    <cellStyle name="Currency 2 2 11 3 2" xfId="734" xr:uid="{00000000-0005-0000-0000-0000E6050000}"/>
    <cellStyle name="Currency 2 2 11 3 2 2" xfId="1917" xr:uid="{00000000-0005-0000-0000-0000E7050000}"/>
    <cellStyle name="Currency 2 2 11 3 2 2 2" xfId="4425" xr:uid="{00000000-0005-0000-0000-0000E8050000}"/>
    <cellStyle name="Currency 2 2 11 3 2 2 3" xfId="3253" xr:uid="{00000000-0005-0000-0000-0000E9050000}"/>
    <cellStyle name="Currency 2 2 11 3 2 3" xfId="3789" xr:uid="{00000000-0005-0000-0000-0000EA050000}"/>
    <cellStyle name="Currency 2 2 11 3 2 4" xfId="2617" xr:uid="{00000000-0005-0000-0000-0000EB050000}"/>
    <cellStyle name="Currency 2 2 11 3 3" xfId="1127" xr:uid="{00000000-0005-0000-0000-0000EC050000}"/>
    <cellStyle name="Currency 2 2 11 3 3 2" xfId="2294" xr:uid="{00000000-0005-0000-0000-0000ED050000}"/>
    <cellStyle name="Currency 2 2 11 3 3 2 2" xfId="4641" xr:uid="{00000000-0005-0000-0000-0000EE050000}"/>
    <cellStyle name="Currency 2 2 11 3 3 2 3" xfId="3469" xr:uid="{00000000-0005-0000-0000-0000EF050000}"/>
    <cellStyle name="Currency 2 2 11 3 3 3" xfId="4005" xr:uid="{00000000-0005-0000-0000-0000F0050000}"/>
    <cellStyle name="Currency 2 2 11 3 3 4" xfId="2833" xr:uid="{00000000-0005-0000-0000-0000F1050000}"/>
    <cellStyle name="Currency 2 2 11 3 4" xfId="1502" xr:uid="{00000000-0005-0000-0000-0000F2050000}"/>
    <cellStyle name="Currency 2 2 11 3 4 2" xfId="4215" xr:uid="{00000000-0005-0000-0000-0000F3050000}"/>
    <cellStyle name="Currency 2 2 11 3 4 3" xfId="3043" xr:uid="{00000000-0005-0000-0000-0000F4050000}"/>
    <cellStyle name="Currency 2 2 11 3 5" xfId="3579" xr:uid="{00000000-0005-0000-0000-0000F5050000}"/>
    <cellStyle name="Currency 2 2 11 3 6" xfId="2407" xr:uid="{00000000-0005-0000-0000-0000F6050000}"/>
    <cellStyle name="Currency 2 2 11 4" xfId="528" xr:uid="{00000000-0005-0000-0000-0000F7050000}"/>
    <cellStyle name="Currency 2 2 11 4 2" xfId="1711" xr:uid="{00000000-0005-0000-0000-0000F8050000}"/>
    <cellStyle name="Currency 2 2 11 4 2 2" xfId="4321" xr:uid="{00000000-0005-0000-0000-0000F9050000}"/>
    <cellStyle name="Currency 2 2 11 4 2 3" xfId="3149" xr:uid="{00000000-0005-0000-0000-0000FA050000}"/>
    <cellStyle name="Currency 2 2 11 4 3" xfId="3685" xr:uid="{00000000-0005-0000-0000-0000FB050000}"/>
    <cellStyle name="Currency 2 2 11 4 4" xfId="2513" xr:uid="{00000000-0005-0000-0000-0000FC050000}"/>
    <cellStyle name="Currency 2 2 11 5" xfId="962" xr:uid="{00000000-0005-0000-0000-0000FD050000}"/>
    <cellStyle name="Currency 2 2 11 5 2" xfId="2132" xr:uid="{00000000-0005-0000-0000-0000FE050000}"/>
    <cellStyle name="Currency 2 2 11 5 2 2" xfId="4534" xr:uid="{00000000-0005-0000-0000-0000FF050000}"/>
    <cellStyle name="Currency 2 2 11 5 2 3" xfId="3362" xr:uid="{00000000-0005-0000-0000-000000060000}"/>
    <cellStyle name="Currency 2 2 11 5 3" xfId="3898" xr:uid="{00000000-0005-0000-0000-000001060000}"/>
    <cellStyle name="Currency 2 2 11 5 4" xfId="2726" xr:uid="{00000000-0005-0000-0000-000002060000}"/>
    <cellStyle name="Currency 2 2 11 6" xfId="1296" xr:uid="{00000000-0005-0000-0000-000003060000}"/>
    <cellStyle name="Currency 2 2 11 6 2" xfId="4111" xr:uid="{00000000-0005-0000-0000-000004060000}"/>
    <cellStyle name="Currency 2 2 11 6 3" xfId="2939" xr:uid="{00000000-0005-0000-0000-000005060000}"/>
    <cellStyle name="Currency 2 2 12" xfId="117" xr:uid="{00000000-0005-0000-0000-000006060000}"/>
    <cellStyle name="Currency 2 2 12 2" xfId="328" xr:uid="{00000000-0005-0000-0000-000007060000}"/>
    <cellStyle name="Currency 2 2 12 2 2" xfId="744" xr:uid="{00000000-0005-0000-0000-000008060000}"/>
    <cellStyle name="Currency 2 2 12 2 2 2" xfId="1927" xr:uid="{00000000-0005-0000-0000-000009060000}"/>
    <cellStyle name="Currency 2 2 12 2 2 2 2" xfId="4430" xr:uid="{00000000-0005-0000-0000-00000A060000}"/>
    <cellStyle name="Currency 2 2 12 2 2 2 3" xfId="3258" xr:uid="{00000000-0005-0000-0000-00000B060000}"/>
    <cellStyle name="Currency 2 2 12 2 2 3" xfId="3794" xr:uid="{00000000-0005-0000-0000-00000C060000}"/>
    <cellStyle name="Currency 2 2 12 2 2 4" xfId="2622" xr:uid="{00000000-0005-0000-0000-00000D060000}"/>
    <cellStyle name="Currency 2 2 12 2 3" xfId="1132" xr:uid="{00000000-0005-0000-0000-00000E060000}"/>
    <cellStyle name="Currency 2 2 12 2 3 2" xfId="2299" xr:uid="{00000000-0005-0000-0000-00000F060000}"/>
    <cellStyle name="Currency 2 2 12 2 3 2 2" xfId="4646" xr:uid="{00000000-0005-0000-0000-000010060000}"/>
    <cellStyle name="Currency 2 2 12 2 3 2 3" xfId="3474" xr:uid="{00000000-0005-0000-0000-000011060000}"/>
    <cellStyle name="Currency 2 2 12 2 3 3" xfId="4010" xr:uid="{00000000-0005-0000-0000-000012060000}"/>
    <cellStyle name="Currency 2 2 12 2 3 4" xfId="2838" xr:uid="{00000000-0005-0000-0000-000013060000}"/>
    <cellStyle name="Currency 2 2 12 2 4" xfId="1512" xr:uid="{00000000-0005-0000-0000-000014060000}"/>
    <cellStyle name="Currency 2 2 12 2 4 2" xfId="4220" xr:uid="{00000000-0005-0000-0000-000015060000}"/>
    <cellStyle name="Currency 2 2 12 2 4 3" xfId="3048" xr:uid="{00000000-0005-0000-0000-000016060000}"/>
    <cellStyle name="Currency 2 2 12 2 5" xfId="3584" xr:uid="{00000000-0005-0000-0000-000017060000}"/>
    <cellStyle name="Currency 2 2 12 2 6" xfId="2412" xr:uid="{00000000-0005-0000-0000-000018060000}"/>
    <cellStyle name="Currency 2 2 12 3" xfId="538" xr:uid="{00000000-0005-0000-0000-000019060000}"/>
    <cellStyle name="Currency 2 2 12 3 2" xfId="1721" xr:uid="{00000000-0005-0000-0000-00001A060000}"/>
    <cellStyle name="Currency 2 2 12 3 2 2" xfId="4326" xr:uid="{00000000-0005-0000-0000-00001B060000}"/>
    <cellStyle name="Currency 2 2 12 3 2 3" xfId="3154" xr:uid="{00000000-0005-0000-0000-00001C060000}"/>
    <cellStyle name="Currency 2 2 12 3 3" xfId="3690" xr:uid="{00000000-0005-0000-0000-00001D060000}"/>
    <cellStyle name="Currency 2 2 12 3 4" xfId="2518" xr:uid="{00000000-0005-0000-0000-00001E060000}"/>
    <cellStyle name="Currency 2 2 12 4" xfId="972" xr:uid="{00000000-0005-0000-0000-00001F060000}"/>
    <cellStyle name="Currency 2 2 12 4 2" xfId="2142" xr:uid="{00000000-0005-0000-0000-000020060000}"/>
    <cellStyle name="Currency 2 2 12 4 2 2" xfId="4539" xr:uid="{00000000-0005-0000-0000-000021060000}"/>
    <cellStyle name="Currency 2 2 12 4 2 3" xfId="3367" xr:uid="{00000000-0005-0000-0000-000022060000}"/>
    <cellStyle name="Currency 2 2 12 4 3" xfId="3903" xr:uid="{00000000-0005-0000-0000-000023060000}"/>
    <cellStyle name="Currency 2 2 12 4 4" xfId="2731" xr:uid="{00000000-0005-0000-0000-000024060000}"/>
    <cellStyle name="Currency 2 2 12 5" xfId="1306" xr:uid="{00000000-0005-0000-0000-000025060000}"/>
    <cellStyle name="Currency 2 2 12 5 2" xfId="4116" xr:uid="{00000000-0005-0000-0000-000026060000}"/>
    <cellStyle name="Currency 2 2 12 5 3" xfId="2944" xr:uid="{00000000-0005-0000-0000-000027060000}"/>
    <cellStyle name="Currency 2 2 13" xfId="228" xr:uid="{00000000-0005-0000-0000-000028060000}"/>
    <cellStyle name="Currency 2 2 13 2" xfId="644" xr:uid="{00000000-0005-0000-0000-000029060000}"/>
    <cellStyle name="Currency 2 2 13 2 2" xfId="1827" xr:uid="{00000000-0005-0000-0000-00002A060000}"/>
    <cellStyle name="Currency 2 2 13 2 2 2" xfId="4380" xr:uid="{00000000-0005-0000-0000-00002B060000}"/>
    <cellStyle name="Currency 2 2 13 2 2 3" xfId="3208" xr:uid="{00000000-0005-0000-0000-00002C060000}"/>
    <cellStyle name="Currency 2 2 13 2 3" xfId="3744" xr:uid="{00000000-0005-0000-0000-00002D060000}"/>
    <cellStyle name="Currency 2 2 13 2 4" xfId="2572" xr:uid="{00000000-0005-0000-0000-00002E060000}"/>
    <cellStyle name="Currency 2 2 13 3" xfId="1082" xr:uid="{00000000-0005-0000-0000-00002F060000}"/>
    <cellStyle name="Currency 2 2 13 3 2" xfId="2249" xr:uid="{00000000-0005-0000-0000-000030060000}"/>
    <cellStyle name="Currency 2 2 13 3 2 2" xfId="4596" xr:uid="{00000000-0005-0000-0000-000031060000}"/>
    <cellStyle name="Currency 2 2 13 3 2 3" xfId="3424" xr:uid="{00000000-0005-0000-0000-000032060000}"/>
    <cellStyle name="Currency 2 2 13 3 3" xfId="3960" xr:uid="{00000000-0005-0000-0000-000033060000}"/>
    <cellStyle name="Currency 2 2 13 3 4" xfId="2788" xr:uid="{00000000-0005-0000-0000-000034060000}"/>
    <cellStyle name="Currency 2 2 13 4" xfId="1412" xr:uid="{00000000-0005-0000-0000-000035060000}"/>
    <cellStyle name="Currency 2 2 13 4 2" xfId="4170" xr:uid="{00000000-0005-0000-0000-000036060000}"/>
    <cellStyle name="Currency 2 2 13 4 3" xfId="2998" xr:uid="{00000000-0005-0000-0000-000037060000}"/>
    <cellStyle name="Currency 2 2 13 5" xfId="3534" xr:uid="{00000000-0005-0000-0000-000038060000}"/>
    <cellStyle name="Currency 2 2 13 6" xfId="2362" xr:uid="{00000000-0005-0000-0000-000039060000}"/>
    <cellStyle name="Currency 2 2 14" xfId="438" xr:uid="{00000000-0005-0000-0000-00003A060000}"/>
    <cellStyle name="Currency 2 2 14 2" xfId="1621" xr:uid="{00000000-0005-0000-0000-00003B060000}"/>
    <cellStyle name="Currency 2 2 14 2 2" xfId="4276" xr:uid="{00000000-0005-0000-0000-00003C060000}"/>
    <cellStyle name="Currency 2 2 14 2 3" xfId="3104" xr:uid="{00000000-0005-0000-0000-00003D060000}"/>
    <cellStyle name="Currency 2 2 14 3" xfId="3640" xr:uid="{00000000-0005-0000-0000-00003E060000}"/>
    <cellStyle name="Currency 2 2 14 4" xfId="2468" xr:uid="{00000000-0005-0000-0000-00003F060000}"/>
    <cellStyle name="Currency 2 2 15" xfId="869" xr:uid="{00000000-0005-0000-0000-000040060000}"/>
    <cellStyle name="Currency 2 2 15 2" xfId="2042" xr:uid="{00000000-0005-0000-0000-000041060000}"/>
    <cellStyle name="Currency 2 2 15 2 2" xfId="4489" xr:uid="{00000000-0005-0000-0000-000042060000}"/>
    <cellStyle name="Currency 2 2 15 2 3" xfId="3317" xr:uid="{00000000-0005-0000-0000-000043060000}"/>
    <cellStyle name="Currency 2 2 15 3" xfId="3853" xr:uid="{00000000-0005-0000-0000-000044060000}"/>
    <cellStyle name="Currency 2 2 15 4" xfId="2681" xr:uid="{00000000-0005-0000-0000-000045060000}"/>
    <cellStyle name="Currency 2 2 16" xfId="1206" xr:uid="{00000000-0005-0000-0000-000046060000}"/>
    <cellStyle name="Currency 2 2 16 2" xfId="4066" xr:uid="{00000000-0005-0000-0000-000047060000}"/>
    <cellStyle name="Currency 2 2 16 3" xfId="2894" xr:uid="{00000000-0005-0000-0000-000048060000}"/>
    <cellStyle name="Currency 2 2 2" xfId="17" xr:uid="{00000000-0005-0000-0000-000049060000}"/>
    <cellStyle name="Currency 2 2 2 10" xfId="111" xr:uid="{00000000-0005-0000-0000-00004A060000}"/>
    <cellStyle name="Currency 2 2 2 10 2" xfId="211" xr:uid="{00000000-0005-0000-0000-00004B060000}"/>
    <cellStyle name="Currency 2 2 2 10 2 2" xfId="422" xr:uid="{00000000-0005-0000-0000-00004C060000}"/>
    <cellStyle name="Currency 2 2 2 10 2 2 2" xfId="838" xr:uid="{00000000-0005-0000-0000-00004D060000}"/>
    <cellStyle name="Currency 2 2 2 10 2 2 2 2" xfId="2021" xr:uid="{00000000-0005-0000-0000-00004E060000}"/>
    <cellStyle name="Currency 2 2 2 10 2 2 2 2 2" xfId="4477" xr:uid="{00000000-0005-0000-0000-00004F060000}"/>
    <cellStyle name="Currency 2 2 2 10 2 2 2 2 3" xfId="3305" xr:uid="{00000000-0005-0000-0000-000050060000}"/>
    <cellStyle name="Currency 2 2 2 10 2 2 2 3" xfId="3841" xr:uid="{00000000-0005-0000-0000-000051060000}"/>
    <cellStyle name="Currency 2 2 2 10 2 2 2 4" xfId="2669" xr:uid="{00000000-0005-0000-0000-000052060000}"/>
    <cellStyle name="Currency 2 2 2 10 2 2 3" xfId="1179" xr:uid="{00000000-0005-0000-0000-000053060000}"/>
    <cellStyle name="Currency 2 2 2 10 2 2 3 2" xfId="2346" xr:uid="{00000000-0005-0000-0000-000054060000}"/>
    <cellStyle name="Currency 2 2 2 10 2 2 3 2 2" xfId="4693" xr:uid="{00000000-0005-0000-0000-000055060000}"/>
    <cellStyle name="Currency 2 2 2 10 2 2 3 2 3" xfId="3521" xr:uid="{00000000-0005-0000-0000-000056060000}"/>
    <cellStyle name="Currency 2 2 2 10 2 2 3 3" xfId="4057" xr:uid="{00000000-0005-0000-0000-000057060000}"/>
    <cellStyle name="Currency 2 2 2 10 2 2 3 4" xfId="2885" xr:uid="{00000000-0005-0000-0000-000058060000}"/>
    <cellStyle name="Currency 2 2 2 10 2 2 4" xfId="1606" xr:uid="{00000000-0005-0000-0000-000059060000}"/>
    <cellStyle name="Currency 2 2 2 10 2 2 4 2" xfId="4267" xr:uid="{00000000-0005-0000-0000-00005A060000}"/>
    <cellStyle name="Currency 2 2 2 10 2 2 4 3" xfId="3095" xr:uid="{00000000-0005-0000-0000-00005B060000}"/>
    <cellStyle name="Currency 2 2 2 10 2 2 5" xfId="3631" xr:uid="{00000000-0005-0000-0000-00005C060000}"/>
    <cellStyle name="Currency 2 2 2 10 2 2 6" xfId="2459" xr:uid="{00000000-0005-0000-0000-00005D060000}"/>
    <cellStyle name="Currency 2 2 2 10 2 3" xfId="632" xr:uid="{00000000-0005-0000-0000-00005E060000}"/>
    <cellStyle name="Currency 2 2 2 10 2 3 2" xfId="1815" xr:uid="{00000000-0005-0000-0000-00005F060000}"/>
    <cellStyle name="Currency 2 2 2 10 2 3 2 2" xfId="4373" xr:uid="{00000000-0005-0000-0000-000060060000}"/>
    <cellStyle name="Currency 2 2 2 10 2 3 2 3" xfId="3201" xr:uid="{00000000-0005-0000-0000-000061060000}"/>
    <cellStyle name="Currency 2 2 2 10 2 3 3" xfId="3737" xr:uid="{00000000-0005-0000-0000-000062060000}"/>
    <cellStyle name="Currency 2 2 2 10 2 3 4" xfId="2565" xr:uid="{00000000-0005-0000-0000-000063060000}"/>
    <cellStyle name="Currency 2 2 2 10 2 4" xfId="1066" xr:uid="{00000000-0005-0000-0000-000064060000}"/>
    <cellStyle name="Currency 2 2 2 10 2 4 2" xfId="2236" xr:uid="{00000000-0005-0000-0000-000065060000}"/>
    <cellStyle name="Currency 2 2 2 10 2 4 2 2" xfId="4586" xr:uid="{00000000-0005-0000-0000-000066060000}"/>
    <cellStyle name="Currency 2 2 2 10 2 4 2 3" xfId="3414" xr:uid="{00000000-0005-0000-0000-000067060000}"/>
    <cellStyle name="Currency 2 2 2 10 2 4 3" xfId="3950" xr:uid="{00000000-0005-0000-0000-000068060000}"/>
    <cellStyle name="Currency 2 2 2 10 2 4 4" xfId="2778" xr:uid="{00000000-0005-0000-0000-000069060000}"/>
    <cellStyle name="Currency 2 2 2 10 2 5" xfId="1400" xr:uid="{00000000-0005-0000-0000-00006A060000}"/>
    <cellStyle name="Currency 2 2 2 10 2 5 2" xfId="4163" xr:uid="{00000000-0005-0000-0000-00006B060000}"/>
    <cellStyle name="Currency 2 2 2 10 2 5 3" xfId="2991" xr:uid="{00000000-0005-0000-0000-00006C060000}"/>
    <cellStyle name="Currency 2 2 2 10 3" xfId="322" xr:uid="{00000000-0005-0000-0000-00006D060000}"/>
    <cellStyle name="Currency 2 2 2 10 3 2" xfId="738" xr:uid="{00000000-0005-0000-0000-00006E060000}"/>
    <cellStyle name="Currency 2 2 2 10 3 2 2" xfId="1921" xr:uid="{00000000-0005-0000-0000-00006F060000}"/>
    <cellStyle name="Currency 2 2 2 10 3 2 2 2" xfId="4427" xr:uid="{00000000-0005-0000-0000-000070060000}"/>
    <cellStyle name="Currency 2 2 2 10 3 2 2 3" xfId="3255" xr:uid="{00000000-0005-0000-0000-000071060000}"/>
    <cellStyle name="Currency 2 2 2 10 3 2 3" xfId="3791" xr:uid="{00000000-0005-0000-0000-000072060000}"/>
    <cellStyle name="Currency 2 2 2 10 3 2 4" xfId="2619" xr:uid="{00000000-0005-0000-0000-000073060000}"/>
    <cellStyle name="Currency 2 2 2 10 3 3" xfId="1129" xr:uid="{00000000-0005-0000-0000-000074060000}"/>
    <cellStyle name="Currency 2 2 2 10 3 3 2" xfId="2296" xr:uid="{00000000-0005-0000-0000-000075060000}"/>
    <cellStyle name="Currency 2 2 2 10 3 3 2 2" xfId="4643" xr:uid="{00000000-0005-0000-0000-000076060000}"/>
    <cellStyle name="Currency 2 2 2 10 3 3 2 3" xfId="3471" xr:uid="{00000000-0005-0000-0000-000077060000}"/>
    <cellStyle name="Currency 2 2 2 10 3 3 3" xfId="4007" xr:uid="{00000000-0005-0000-0000-000078060000}"/>
    <cellStyle name="Currency 2 2 2 10 3 3 4" xfId="2835" xr:uid="{00000000-0005-0000-0000-000079060000}"/>
    <cellStyle name="Currency 2 2 2 10 3 4" xfId="1506" xr:uid="{00000000-0005-0000-0000-00007A060000}"/>
    <cellStyle name="Currency 2 2 2 10 3 4 2" xfId="4217" xr:uid="{00000000-0005-0000-0000-00007B060000}"/>
    <cellStyle name="Currency 2 2 2 10 3 4 3" xfId="3045" xr:uid="{00000000-0005-0000-0000-00007C060000}"/>
    <cellStyle name="Currency 2 2 2 10 3 5" xfId="3581" xr:uid="{00000000-0005-0000-0000-00007D060000}"/>
    <cellStyle name="Currency 2 2 2 10 3 6" xfId="2409" xr:uid="{00000000-0005-0000-0000-00007E060000}"/>
    <cellStyle name="Currency 2 2 2 10 4" xfId="532" xr:uid="{00000000-0005-0000-0000-00007F060000}"/>
    <cellStyle name="Currency 2 2 2 10 4 2" xfId="1715" xr:uid="{00000000-0005-0000-0000-000080060000}"/>
    <cellStyle name="Currency 2 2 2 10 4 2 2" xfId="4323" xr:uid="{00000000-0005-0000-0000-000081060000}"/>
    <cellStyle name="Currency 2 2 2 10 4 2 3" xfId="3151" xr:uid="{00000000-0005-0000-0000-000082060000}"/>
    <cellStyle name="Currency 2 2 2 10 4 3" xfId="3687" xr:uid="{00000000-0005-0000-0000-000083060000}"/>
    <cellStyle name="Currency 2 2 2 10 4 4" xfId="2515" xr:uid="{00000000-0005-0000-0000-000084060000}"/>
    <cellStyle name="Currency 2 2 2 10 5" xfId="966" xr:uid="{00000000-0005-0000-0000-000085060000}"/>
    <cellStyle name="Currency 2 2 2 10 5 2" xfId="2136" xr:uid="{00000000-0005-0000-0000-000086060000}"/>
    <cellStyle name="Currency 2 2 2 10 5 2 2" xfId="4536" xr:uid="{00000000-0005-0000-0000-000087060000}"/>
    <cellStyle name="Currency 2 2 2 10 5 2 3" xfId="3364" xr:uid="{00000000-0005-0000-0000-000088060000}"/>
    <cellStyle name="Currency 2 2 2 10 5 3" xfId="3900" xr:uid="{00000000-0005-0000-0000-000089060000}"/>
    <cellStyle name="Currency 2 2 2 10 5 4" xfId="2728" xr:uid="{00000000-0005-0000-0000-00008A060000}"/>
    <cellStyle name="Currency 2 2 2 10 6" xfId="1300" xr:uid="{00000000-0005-0000-0000-00008B060000}"/>
    <cellStyle name="Currency 2 2 2 10 6 2" xfId="4113" xr:uid="{00000000-0005-0000-0000-00008C060000}"/>
    <cellStyle name="Currency 2 2 2 10 6 3" xfId="2941" xr:uid="{00000000-0005-0000-0000-00008D060000}"/>
    <cellStyle name="Currency 2 2 2 11" xfId="121" xr:uid="{00000000-0005-0000-0000-00008E060000}"/>
    <cellStyle name="Currency 2 2 2 11 2" xfId="332" xr:uid="{00000000-0005-0000-0000-00008F060000}"/>
    <cellStyle name="Currency 2 2 2 11 2 2" xfId="748" xr:uid="{00000000-0005-0000-0000-000090060000}"/>
    <cellStyle name="Currency 2 2 2 11 2 2 2" xfId="1931" xr:uid="{00000000-0005-0000-0000-000091060000}"/>
    <cellStyle name="Currency 2 2 2 11 2 2 2 2" xfId="4432" xr:uid="{00000000-0005-0000-0000-000092060000}"/>
    <cellStyle name="Currency 2 2 2 11 2 2 2 3" xfId="3260" xr:uid="{00000000-0005-0000-0000-000093060000}"/>
    <cellStyle name="Currency 2 2 2 11 2 2 3" xfId="3796" xr:uid="{00000000-0005-0000-0000-000094060000}"/>
    <cellStyle name="Currency 2 2 2 11 2 2 4" xfId="2624" xr:uid="{00000000-0005-0000-0000-000095060000}"/>
    <cellStyle name="Currency 2 2 2 11 2 3" xfId="1134" xr:uid="{00000000-0005-0000-0000-000096060000}"/>
    <cellStyle name="Currency 2 2 2 11 2 3 2" xfId="2301" xr:uid="{00000000-0005-0000-0000-000097060000}"/>
    <cellStyle name="Currency 2 2 2 11 2 3 2 2" xfId="4648" xr:uid="{00000000-0005-0000-0000-000098060000}"/>
    <cellStyle name="Currency 2 2 2 11 2 3 2 3" xfId="3476" xr:uid="{00000000-0005-0000-0000-000099060000}"/>
    <cellStyle name="Currency 2 2 2 11 2 3 3" xfId="4012" xr:uid="{00000000-0005-0000-0000-00009A060000}"/>
    <cellStyle name="Currency 2 2 2 11 2 3 4" xfId="2840" xr:uid="{00000000-0005-0000-0000-00009B060000}"/>
    <cellStyle name="Currency 2 2 2 11 2 4" xfId="1516" xr:uid="{00000000-0005-0000-0000-00009C060000}"/>
    <cellStyle name="Currency 2 2 2 11 2 4 2" xfId="4222" xr:uid="{00000000-0005-0000-0000-00009D060000}"/>
    <cellStyle name="Currency 2 2 2 11 2 4 3" xfId="3050" xr:uid="{00000000-0005-0000-0000-00009E060000}"/>
    <cellStyle name="Currency 2 2 2 11 2 5" xfId="3586" xr:uid="{00000000-0005-0000-0000-00009F060000}"/>
    <cellStyle name="Currency 2 2 2 11 2 6" xfId="2414" xr:uid="{00000000-0005-0000-0000-0000A0060000}"/>
    <cellStyle name="Currency 2 2 2 11 3" xfId="542" xr:uid="{00000000-0005-0000-0000-0000A1060000}"/>
    <cellStyle name="Currency 2 2 2 11 3 2" xfId="1725" xr:uid="{00000000-0005-0000-0000-0000A2060000}"/>
    <cellStyle name="Currency 2 2 2 11 3 2 2" xfId="4328" xr:uid="{00000000-0005-0000-0000-0000A3060000}"/>
    <cellStyle name="Currency 2 2 2 11 3 2 3" xfId="3156" xr:uid="{00000000-0005-0000-0000-0000A4060000}"/>
    <cellStyle name="Currency 2 2 2 11 3 3" xfId="3692" xr:uid="{00000000-0005-0000-0000-0000A5060000}"/>
    <cellStyle name="Currency 2 2 2 11 3 4" xfId="2520" xr:uid="{00000000-0005-0000-0000-0000A6060000}"/>
    <cellStyle name="Currency 2 2 2 11 4" xfId="976" xr:uid="{00000000-0005-0000-0000-0000A7060000}"/>
    <cellStyle name="Currency 2 2 2 11 4 2" xfId="2146" xr:uid="{00000000-0005-0000-0000-0000A8060000}"/>
    <cellStyle name="Currency 2 2 2 11 4 2 2" xfId="4541" xr:uid="{00000000-0005-0000-0000-0000A9060000}"/>
    <cellStyle name="Currency 2 2 2 11 4 2 3" xfId="3369" xr:uid="{00000000-0005-0000-0000-0000AA060000}"/>
    <cellStyle name="Currency 2 2 2 11 4 3" xfId="3905" xr:uid="{00000000-0005-0000-0000-0000AB060000}"/>
    <cellStyle name="Currency 2 2 2 11 4 4" xfId="2733" xr:uid="{00000000-0005-0000-0000-0000AC060000}"/>
    <cellStyle name="Currency 2 2 2 11 5" xfId="1310" xr:uid="{00000000-0005-0000-0000-0000AD060000}"/>
    <cellStyle name="Currency 2 2 2 11 5 2" xfId="4118" xr:uid="{00000000-0005-0000-0000-0000AE060000}"/>
    <cellStyle name="Currency 2 2 2 11 5 3" xfId="2946" xr:uid="{00000000-0005-0000-0000-0000AF060000}"/>
    <cellStyle name="Currency 2 2 2 12" xfId="232" xr:uid="{00000000-0005-0000-0000-0000B0060000}"/>
    <cellStyle name="Currency 2 2 2 12 2" xfId="648" xr:uid="{00000000-0005-0000-0000-0000B1060000}"/>
    <cellStyle name="Currency 2 2 2 12 2 2" xfId="1831" xr:uid="{00000000-0005-0000-0000-0000B2060000}"/>
    <cellStyle name="Currency 2 2 2 12 2 2 2" xfId="4382" xr:uid="{00000000-0005-0000-0000-0000B3060000}"/>
    <cellStyle name="Currency 2 2 2 12 2 2 3" xfId="3210" xr:uid="{00000000-0005-0000-0000-0000B4060000}"/>
    <cellStyle name="Currency 2 2 2 12 2 3" xfId="3746" xr:uid="{00000000-0005-0000-0000-0000B5060000}"/>
    <cellStyle name="Currency 2 2 2 12 2 4" xfId="2574" xr:uid="{00000000-0005-0000-0000-0000B6060000}"/>
    <cellStyle name="Currency 2 2 2 12 3" xfId="1084" xr:uid="{00000000-0005-0000-0000-0000B7060000}"/>
    <cellStyle name="Currency 2 2 2 12 3 2" xfId="2251" xr:uid="{00000000-0005-0000-0000-0000B8060000}"/>
    <cellStyle name="Currency 2 2 2 12 3 2 2" xfId="4598" xr:uid="{00000000-0005-0000-0000-0000B9060000}"/>
    <cellStyle name="Currency 2 2 2 12 3 2 3" xfId="3426" xr:uid="{00000000-0005-0000-0000-0000BA060000}"/>
    <cellStyle name="Currency 2 2 2 12 3 3" xfId="3962" xr:uid="{00000000-0005-0000-0000-0000BB060000}"/>
    <cellStyle name="Currency 2 2 2 12 3 4" xfId="2790" xr:uid="{00000000-0005-0000-0000-0000BC060000}"/>
    <cellStyle name="Currency 2 2 2 12 4" xfId="1416" xr:uid="{00000000-0005-0000-0000-0000BD060000}"/>
    <cellStyle name="Currency 2 2 2 12 4 2" xfId="4172" xr:uid="{00000000-0005-0000-0000-0000BE060000}"/>
    <cellStyle name="Currency 2 2 2 12 4 3" xfId="3000" xr:uid="{00000000-0005-0000-0000-0000BF060000}"/>
    <cellStyle name="Currency 2 2 2 12 5" xfId="3536" xr:uid="{00000000-0005-0000-0000-0000C0060000}"/>
    <cellStyle name="Currency 2 2 2 12 6" xfId="2364" xr:uid="{00000000-0005-0000-0000-0000C1060000}"/>
    <cellStyle name="Currency 2 2 2 13" xfId="442" xr:uid="{00000000-0005-0000-0000-0000C2060000}"/>
    <cellStyle name="Currency 2 2 2 13 2" xfId="1625" xr:uid="{00000000-0005-0000-0000-0000C3060000}"/>
    <cellStyle name="Currency 2 2 2 13 2 2" xfId="4278" xr:uid="{00000000-0005-0000-0000-0000C4060000}"/>
    <cellStyle name="Currency 2 2 2 13 2 3" xfId="3106" xr:uid="{00000000-0005-0000-0000-0000C5060000}"/>
    <cellStyle name="Currency 2 2 2 13 3" xfId="3642" xr:uid="{00000000-0005-0000-0000-0000C6060000}"/>
    <cellStyle name="Currency 2 2 2 13 4" xfId="2470" xr:uid="{00000000-0005-0000-0000-0000C7060000}"/>
    <cellStyle name="Currency 2 2 2 14" xfId="873" xr:uid="{00000000-0005-0000-0000-0000C8060000}"/>
    <cellStyle name="Currency 2 2 2 14 2" xfId="2046" xr:uid="{00000000-0005-0000-0000-0000C9060000}"/>
    <cellStyle name="Currency 2 2 2 14 2 2" xfId="4491" xr:uid="{00000000-0005-0000-0000-0000CA060000}"/>
    <cellStyle name="Currency 2 2 2 14 2 3" xfId="3319" xr:uid="{00000000-0005-0000-0000-0000CB060000}"/>
    <cellStyle name="Currency 2 2 2 14 3" xfId="3855" xr:uid="{00000000-0005-0000-0000-0000CC060000}"/>
    <cellStyle name="Currency 2 2 2 14 4" xfId="2683" xr:uid="{00000000-0005-0000-0000-0000CD060000}"/>
    <cellStyle name="Currency 2 2 2 15" xfId="1210" xr:uid="{00000000-0005-0000-0000-0000CE060000}"/>
    <cellStyle name="Currency 2 2 2 15 2" xfId="4068" xr:uid="{00000000-0005-0000-0000-0000CF060000}"/>
    <cellStyle name="Currency 2 2 2 15 3" xfId="2896" xr:uid="{00000000-0005-0000-0000-0000D0060000}"/>
    <cellStyle name="Currency 2 2 2 2" xfId="31" xr:uid="{00000000-0005-0000-0000-0000D1060000}"/>
    <cellStyle name="Currency 2 2 2 2 2" xfId="131" xr:uid="{00000000-0005-0000-0000-0000D2060000}"/>
    <cellStyle name="Currency 2 2 2 2 2 2" xfId="342" xr:uid="{00000000-0005-0000-0000-0000D3060000}"/>
    <cellStyle name="Currency 2 2 2 2 2 2 2" xfId="758" xr:uid="{00000000-0005-0000-0000-0000D4060000}"/>
    <cellStyle name="Currency 2 2 2 2 2 2 2 2" xfId="1941" xr:uid="{00000000-0005-0000-0000-0000D5060000}"/>
    <cellStyle name="Currency 2 2 2 2 2 2 2 2 2" xfId="4437" xr:uid="{00000000-0005-0000-0000-0000D6060000}"/>
    <cellStyle name="Currency 2 2 2 2 2 2 2 2 3" xfId="3265" xr:uid="{00000000-0005-0000-0000-0000D7060000}"/>
    <cellStyle name="Currency 2 2 2 2 2 2 2 3" xfId="3801" xr:uid="{00000000-0005-0000-0000-0000D8060000}"/>
    <cellStyle name="Currency 2 2 2 2 2 2 2 4" xfId="2629" xr:uid="{00000000-0005-0000-0000-0000D9060000}"/>
    <cellStyle name="Currency 2 2 2 2 2 2 3" xfId="1139" xr:uid="{00000000-0005-0000-0000-0000DA060000}"/>
    <cellStyle name="Currency 2 2 2 2 2 2 3 2" xfId="2306" xr:uid="{00000000-0005-0000-0000-0000DB060000}"/>
    <cellStyle name="Currency 2 2 2 2 2 2 3 2 2" xfId="4653" xr:uid="{00000000-0005-0000-0000-0000DC060000}"/>
    <cellStyle name="Currency 2 2 2 2 2 2 3 2 3" xfId="3481" xr:uid="{00000000-0005-0000-0000-0000DD060000}"/>
    <cellStyle name="Currency 2 2 2 2 2 2 3 3" xfId="4017" xr:uid="{00000000-0005-0000-0000-0000DE060000}"/>
    <cellStyle name="Currency 2 2 2 2 2 2 3 4" xfId="2845" xr:uid="{00000000-0005-0000-0000-0000DF060000}"/>
    <cellStyle name="Currency 2 2 2 2 2 2 4" xfId="1526" xr:uid="{00000000-0005-0000-0000-0000E0060000}"/>
    <cellStyle name="Currency 2 2 2 2 2 2 4 2" xfId="4227" xr:uid="{00000000-0005-0000-0000-0000E1060000}"/>
    <cellStyle name="Currency 2 2 2 2 2 2 4 3" xfId="3055" xr:uid="{00000000-0005-0000-0000-0000E2060000}"/>
    <cellStyle name="Currency 2 2 2 2 2 2 5" xfId="3591" xr:uid="{00000000-0005-0000-0000-0000E3060000}"/>
    <cellStyle name="Currency 2 2 2 2 2 2 6" xfId="2419" xr:uid="{00000000-0005-0000-0000-0000E4060000}"/>
    <cellStyle name="Currency 2 2 2 2 2 3" xfId="552" xr:uid="{00000000-0005-0000-0000-0000E5060000}"/>
    <cellStyle name="Currency 2 2 2 2 2 3 2" xfId="1735" xr:uid="{00000000-0005-0000-0000-0000E6060000}"/>
    <cellStyle name="Currency 2 2 2 2 2 3 2 2" xfId="4333" xr:uid="{00000000-0005-0000-0000-0000E7060000}"/>
    <cellStyle name="Currency 2 2 2 2 2 3 2 3" xfId="3161" xr:uid="{00000000-0005-0000-0000-0000E8060000}"/>
    <cellStyle name="Currency 2 2 2 2 2 3 3" xfId="3697" xr:uid="{00000000-0005-0000-0000-0000E9060000}"/>
    <cellStyle name="Currency 2 2 2 2 2 3 4" xfId="2525" xr:uid="{00000000-0005-0000-0000-0000EA060000}"/>
    <cellStyle name="Currency 2 2 2 2 2 4" xfId="986" xr:uid="{00000000-0005-0000-0000-0000EB060000}"/>
    <cellStyle name="Currency 2 2 2 2 2 4 2" xfId="2156" xr:uid="{00000000-0005-0000-0000-0000EC060000}"/>
    <cellStyle name="Currency 2 2 2 2 2 4 2 2" xfId="4546" xr:uid="{00000000-0005-0000-0000-0000ED060000}"/>
    <cellStyle name="Currency 2 2 2 2 2 4 2 3" xfId="3374" xr:uid="{00000000-0005-0000-0000-0000EE060000}"/>
    <cellStyle name="Currency 2 2 2 2 2 4 3" xfId="3910" xr:uid="{00000000-0005-0000-0000-0000EF060000}"/>
    <cellStyle name="Currency 2 2 2 2 2 4 4" xfId="2738" xr:uid="{00000000-0005-0000-0000-0000F0060000}"/>
    <cellStyle name="Currency 2 2 2 2 2 5" xfId="1320" xr:uid="{00000000-0005-0000-0000-0000F1060000}"/>
    <cellStyle name="Currency 2 2 2 2 2 5 2" xfId="4123" xr:uid="{00000000-0005-0000-0000-0000F2060000}"/>
    <cellStyle name="Currency 2 2 2 2 2 5 3" xfId="2951" xr:uid="{00000000-0005-0000-0000-0000F3060000}"/>
    <cellStyle name="Currency 2 2 2 2 3" xfId="242" xr:uid="{00000000-0005-0000-0000-0000F4060000}"/>
    <cellStyle name="Currency 2 2 2 2 3 2" xfId="658" xr:uid="{00000000-0005-0000-0000-0000F5060000}"/>
    <cellStyle name="Currency 2 2 2 2 3 2 2" xfId="1841" xr:uid="{00000000-0005-0000-0000-0000F6060000}"/>
    <cellStyle name="Currency 2 2 2 2 3 2 2 2" xfId="4387" xr:uid="{00000000-0005-0000-0000-0000F7060000}"/>
    <cellStyle name="Currency 2 2 2 2 3 2 2 3" xfId="3215" xr:uid="{00000000-0005-0000-0000-0000F8060000}"/>
    <cellStyle name="Currency 2 2 2 2 3 2 3" xfId="3751" xr:uid="{00000000-0005-0000-0000-0000F9060000}"/>
    <cellStyle name="Currency 2 2 2 2 3 2 4" xfId="2579" xr:uid="{00000000-0005-0000-0000-0000FA060000}"/>
    <cellStyle name="Currency 2 2 2 2 3 3" xfId="1089" xr:uid="{00000000-0005-0000-0000-0000FB060000}"/>
    <cellStyle name="Currency 2 2 2 2 3 3 2" xfId="2256" xr:uid="{00000000-0005-0000-0000-0000FC060000}"/>
    <cellStyle name="Currency 2 2 2 2 3 3 2 2" xfId="4603" xr:uid="{00000000-0005-0000-0000-0000FD060000}"/>
    <cellStyle name="Currency 2 2 2 2 3 3 2 3" xfId="3431" xr:uid="{00000000-0005-0000-0000-0000FE060000}"/>
    <cellStyle name="Currency 2 2 2 2 3 3 3" xfId="3967" xr:uid="{00000000-0005-0000-0000-0000FF060000}"/>
    <cellStyle name="Currency 2 2 2 2 3 3 4" xfId="2795" xr:uid="{00000000-0005-0000-0000-000000070000}"/>
    <cellStyle name="Currency 2 2 2 2 3 4" xfId="1426" xr:uid="{00000000-0005-0000-0000-000001070000}"/>
    <cellStyle name="Currency 2 2 2 2 3 4 2" xfId="4177" xr:uid="{00000000-0005-0000-0000-000002070000}"/>
    <cellStyle name="Currency 2 2 2 2 3 4 3" xfId="3005" xr:uid="{00000000-0005-0000-0000-000003070000}"/>
    <cellStyle name="Currency 2 2 2 2 3 5" xfId="3541" xr:uid="{00000000-0005-0000-0000-000004070000}"/>
    <cellStyle name="Currency 2 2 2 2 3 6" xfId="2369" xr:uid="{00000000-0005-0000-0000-000005070000}"/>
    <cellStyle name="Currency 2 2 2 2 4" xfId="452" xr:uid="{00000000-0005-0000-0000-000006070000}"/>
    <cellStyle name="Currency 2 2 2 2 4 2" xfId="1635" xr:uid="{00000000-0005-0000-0000-000007070000}"/>
    <cellStyle name="Currency 2 2 2 2 4 2 2" xfId="4283" xr:uid="{00000000-0005-0000-0000-000008070000}"/>
    <cellStyle name="Currency 2 2 2 2 4 2 3" xfId="3111" xr:uid="{00000000-0005-0000-0000-000009070000}"/>
    <cellStyle name="Currency 2 2 2 2 4 3" xfId="3647" xr:uid="{00000000-0005-0000-0000-00000A070000}"/>
    <cellStyle name="Currency 2 2 2 2 4 4" xfId="2475" xr:uid="{00000000-0005-0000-0000-00000B070000}"/>
    <cellStyle name="Currency 2 2 2 2 5" xfId="886" xr:uid="{00000000-0005-0000-0000-00000C070000}"/>
    <cellStyle name="Currency 2 2 2 2 5 2" xfId="2056" xr:uid="{00000000-0005-0000-0000-00000D070000}"/>
    <cellStyle name="Currency 2 2 2 2 5 2 2" xfId="4496" xr:uid="{00000000-0005-0000-0000-00000E070000}"/>
    <cellStyle name="Currency 2 2 2 2 5 2 3" xfId="3324" xr:uid="{00000000-0005-0000-0000-00000F070000}"/>
    <cellStyle name="Currency 2 2 2 2 5 3" xfId="3860" xr:uid="{00000000-0005-0000-0000-000010070000}"/>
    <cellStyle name="Currency 2 2 2 2 5 4" xfId="2688" xr:uid="{00000000-0005-0000-0000-000011070000}"/>
    <cellStyle name="Currency 2 2 2 2 6" xfId="1220" xr:uid="{00000000-0005-0000-0000-000012070000}"/>
    <cellStyle name="Currency 2 2 2 2 6 2" xfId="4073" xr:uid="{00000000-0005-0000-0000-000013070000}"/>
    <cellStyle name="Currency 2 2 2 2 6 3" xfId="2901" xr:uid="{00000000-0005-0000-0000-000014070000}"/>
    <cellStyle name="Currency 2 2 2 3" xfId="41" xr:uid="{00000000-0005-0000-0000-000015070000}"/>
    <cellStyle name="Currency 2 2 2 3 2" xfId="141" xr:uid="{00000000-0005-0000-0000-000016070000}"/>
    <cellStyle name="Currency 2 2 2 3 2 2" xfId="352" xr:uid="{00000000-0005-0000-0000-000017070000}"/>
    <cellStyle name="Currency 2 2 2 3 2 2 2" xfId="768" xr:uid="{00000000-0005-0000-0000-000018070000}"/>
    <cellStyle name="Currency 2 2 2 3 2 2 2 2" xfId="1951" xr:uid="{00000000-0005-0000-0000-000019070000}"/>
    <cellStyle name="Currency 2 2 2 3 2 2 2 2 2" xfId="4442" xr:uid="{00000000-0005-0000-0000-00001A070000}"/>
    <cellStyle name="Currency 2 2 2 3 2 2 2 2 3" xfId="3270" xr:uid="{00000000-0005-0000-0000-00001B070000}"/>
    <cellStyle name="Currency 2 2 2 3 2 2 2 3" xfId="3806" xr:uid="{00000000-0005-0000-0000-00001C070000}"/>
    <cellStyle name="Currency 2 2 2 3 2 2 2 4" xfId="2634" xr:uid="{00000000-0005-0000-0000-00001D070000}"/>
    <cellStyle name="Currency 2 2 2 3 2 2 3" xfId="1144" xr:uid="{00000000-0005-0000-0000-00001E070000}"/>
    <cellStyle name="Currency 2 2 2 3 2 2 3 2" xfId="2311" xr:uid="{00000000-0005-0000-0000-00001F070000}"/>
    <cellStyle name="Currency 2 2 2 3 2 2 3 2 2" xfId="4658" xr:uid="{00000000-0005-0000-0000-000020070000}"/>
    <cellStyle name="Currency 2 2 2 3 2 2 3 2 3" xfId="3486" xr:uid="{00000000-0005-0000-0000-000021070000}"/>
    <cellStyle name="Currency 2 2 2 3 2 2 3 3" xfId="4022" xr:uid="{00000000-0005-0000-0000-000022070000}"/>
    <cellStyle name="Currency 2 2 2 3 2 2 3 4" xfId="2850" xr:uid="{00000000-0005-0000-0000-000023070000}"/>
    <cellStyle name="Currency 2 2 2 3 2 2 4" xfId="1536" xr:uid="{00000000-0005-0000-0000-000024070000}"/>
    <cellStyle name="Currency 2 2 2 3 2 2 4 2" xfId="4232" xr:uid="{00000000-0005-0000-0000-000025070000}"/>
    <cellStyle name="Currency 2 2 2 3 2 2 4 3" xfId="3060" xr:uid="{00000000-0005-0000-0000-000026070000}"/>
    <cellStyle name="Currency 2 2 2 3 2 2 5" xfId="3596" xr:uid="{00000000-0005-0000-0000-000027070000}"/>
    <cellStyle name="Currency 2 2 2 3 2 2 6" xfId="2424" xr:uid="{00000000-0005-0000-0000-000028070000}"/>
    <cellStyle name="Currency 2 2 2 3 2 3" xfId="562" xr:uid="{00000000-0005-0000-0000-000029070000}"/>
    <cellStyle name="Currency 2 2 2 3 2 3 2" xfId="1745" xr:uid="{00000000-0005-0000-0000-00002A070000}"/>
    <cellStyle name="Currency 2 2 2 3 2 3 2 2" xfId="4338" xr:uid="{00000000-0005-0000-0000-00002B070000}"/>
    <cellStyle name="Currency 2 2 2 3 2 3 2 3" xfId="3166" xr:uid="{00000000-0005-0000-0000-00002C070000}"/>
    <cellStyle name="Currency 2 2 2 3 2 3 3" xfId="3702" xr:uid="{00000000-0005-0000-0000-00002D070000}"/>
    <cellStyle name="Currency 2 2 2 3 2 3 4" xfId="2530" xr:uid="{00000000-0005-0000-0000-00002E070000}"/>
    <cellStyle name="Currency 2 2 2 3 2 4" xfId="996" xr:uid="{00000000-0005-0000-0000-00002F070000}"/>
    <cellStyle name="Currency 2 2 2 3 2 4 2" xfId="2166" xr:uid="{00000000-0005-0000-0000-000030070000}"/>
    <cellStyle name="Currency 2 2 2 3 2 4 2 2" xfId="4551" xr:uid="{00000000-0005-0000-0000-000031070000}"/>
    <cellStyle name="Currency 2 2 2 3 2 4 2 3" xfId="3379" xr:uid="{00000000-0005-0000-0000-000032070000}"/>
    <cellStyle name="Currency 2 2 2 3 2 4 3" xfId="3915" xr:uid="{00000000-0005-0000-0000-000033070000}"/>
    <cellStyle name="Currency 2 2 2 3 2 4 4" xfId="2743" xr:uid="{00000000-0005-0000-0000-000034070000}"/>
    <cellStyle name="Currency 2 2 2 3 2 5" xfId="1330" xr:uid="{00000000-0005-0000-0000-000035070000}"/>
    <cellStyle name="Currency 2 2 2 3 2 5 2" xfId="4128" xr:uid="{00000000-0005-0000-0000-000036070000}"/>
    <cellStyle name="Currency 2 2 2 3 2 5 3" xfId="2956" xr:uid="{00000000-0005-0000-0000-000037070000}"/>
    <cellStyle name="Currency 2 2 2 3 3" xfId="252" xr:uid="{00000000-0005-0000-0000-000038070000}"/>
    <cellStyle name="Currency 2 2 2 3 3 2" xfId="668" xr:uid="{00000000-0005-0000-0000-000039070000}"/>
    <cellStyle name="Currency 2 2 2 3 3 2 2" xfId="1851" xr:uid="{00000000-0005-0000-0000-00003A070000}"/>
    <cellStyle name="Currency 2 2 2 3 3 2 2 2" xfId="4392" xr:uid="{00000000-0005-0000-0000-00003B070000}"/>
    <cellStyle name="Currency 2 2 2 3 3 2 2 3" xfId="3220" xr:uid="{00000000-0005-0000-0000-00003C070000}"/>
    <cellStyle name="Currency 2 2 2 3 3 2 3" xfId="3756" xr:uid="{00000000-0005-0000-0000-00003D070000}"/>
    <cellStyle name="Currency 2 2 2 3 3 2 4" xfId="2584" xr:uid="{00000000-0005-0000-0000-00003E070000}"/>
    <cellStyle name="Currency 2 2 2 3 3 3" xfId="1094" xr:uid="{00000000-0005-0000-0000-00003F070000}"/>
    <cellStyle name="Currency 2 2 2 3 3 3 2" xfId="2261" xr:uid="{00000000-0005-0000-0000-000040070000}"/>
    <cellStyle name="Currency 2 2 2 3 3 3 2 2" xfId="4608" xr:uid="{00000000-0005-0000-0000-000041070000}"/>
    <cellStyle name="Currency 2 2 2 3 3 3 2 3" xfId="3436" xr:uid="{00000000-0005-0000-0000-000042070000}"/>
    <cellStyle name="Currency 2 2 2 3 3 3 3" xfId="3972" xr:uid="{00000000-0005-0000-0000-000043070000}"/>
    <cellStyle name="Currency 2 2 2 3 3 3 4" xfId="2800" xr:uid="{00000000-0005-0000-0000-000044070000}"/>
    <cellStyle name="Currency 2 2 2 3 3 4" xfId="1436" xr:uid="{00000000-0005-0000-0000-000045070000}"/>
    <cellStyle name="Currency 2 2 2 3 3 4 2" xfId="4182" xr:uid="{00000000-0005-0000-0000-000046070000}"/>
    <cellStyle name="Currency 2 2 2 3 3 4 3" xfId="3010" xr:uid="{00000000-0005-0000-0000-000047070000}"/>
    <cellStyle name="Currency 2 2 2 3 3 5" xfId="3546" xr:uid="{00000000-0005-0000-0000-000048070000}"/>
    <cellStyle name="Currency 2 2 2 3 3 6" xfId="2374" xr:uid="{00000000-0005-0000-0000-000049070000}"/>
    <cellStyle name="Currency 2 2 2 3 4" xfId="462" xr:uid="{00000000-0005-0000-0000-00004A070000}"/>
    <cellStyle name="Currency 2 2 2 3 4 2" xfId="1645" xr:uid="{00000000-0005-0000-0000-00004B070000}"/>
    <cellStyle name="Currency 2 2 2 3 4 2 2" xfId="4288" xr:uid="{00000000-0005-0000-0000-00004C070000}"/>
    <cellStyle name="Currency 2 2 2 3 4 2 3" xfId="3116" xr:uid="{00000000-0005-0000-0000-00004D070000}"/>
    <cellStyle name="Currency 2 2 2 3 4 3" xfId="3652" xr:uid="{00000000-0005-0000-0000-00004E070000}"/>
    <cellStyle name="Currency 2 2 2 3 4 4" xfId="2480" xr:uid="{00000000-0005-0000-0000-00004F070000}"/>
    <cellStyle name="Currency 2 2 2 3 5" xfId="896" xr:uid="{00000000-0005-0000-0000-000050070000}"/>
    <cellStyle name="Currency 2 2 2 3 5 2" xfId="2066" xr:uid="{00000000-0005-0000-0000-000051070000}"/>
    <cellStyle name="Currency 2 2 2 3 5 2 2" xfId="4501" xr:uid="{00000000-0005-0000-0000-000052070000}"/>
    <cellStyle name="Currency 2 2 2 3 5 2 3" xfId="3329" xr:uid="{00000000-0005-0000-0000-000053070000}"/>
    <cellStyle name="Currency 2 2 2 3 5 3" xfId="3865" xr:uid="{00000000-0005-0000-0000-000054070000}"/>
    <cellStyle name="Currency 2 2 2 3 5 4" xfId="2693" xr:uid="{00000000-0005-0000-0000-000055070000}"/>
    <cellStyle name="Currency 2 2 2 3 6" xfId="1230" xr:uid="{00000000-0005-0000-0000-000056070000}"/>
    <cellStyle name="Currency 2 2 2 3 6 2" xfId="4078" xr:uid="{00000000-0005-0000-0000-000057070000}"/>
    <cellStyle name="Currency 2 2 2 3 6 3" xfId="2906" xr:uid="{00000000-0005-0000-0000-000058070000}"/>
    <cellStyle name="Currency 2 2 2 4" xfId="51" xr:uid="{00000000-0005-0000-0000-000059070000}"/>
    <cellStyle name="Currency 2 2 2 4 2" xfId="151" xr:uid="{00000000-0005-0000-0000-00005A070000}"/>
    <cellStyle name="Currency 2 2 2 4 2 2" xfId="362" xr:uid="{00000000-0005-0000-0000-00005B070000}"/>
    <cellStyle name="Currency 2 2 2 4 2 2 2" xfId="778" xr:uid="{00000000-0005-0000-0000-00005C070000}"/>
    <cellStyle name="Currency 2 2 2 4 2 2 2 2" xfId="1961" xr:uid="{00000000-0005-0000-0000-00005D070000}"/>
    <cellStyle name="Currency 2 2 2 4 2 2 2 2 2" xfId="4447" xr:uid="{00000000-0005-0000-0000-00005E070000}"/>
    <cellStyle name="Currency 2 2 2 4 2 2 2 2 3" xfId="3275" xr:uid="{00000000-0005-0000-0000-00005F070000}"/>
    <cellStyle name="Currency 2 2 2 4 2 2 2 3" xfId="3811" xr:uid="{00000000-0005-0000-0000-000060070000}"/>
    <cellStyle name="Currency 2 2 2 4 2 2 2 4" xfId="2639" xr:uid="{00000000-0005-0000-0000-000061070000}"/>
    <cellStyle name="Currency 2 2 2 4 2 2 3" xfId="1149" xr:uid="{00000000-0005-0000-0000-000062070000}"/>
    <cellStyle name="Currency 2 2 2 4 2 2 3 2" xfId="2316" xr:uid="{00000000-0005-0000-0000-000063070000}"/>
    <cellStyle name="Currency 2 2 2 4 2 2 3 2 2" xfId="4663" xr:uid="{00000000-0005-0000-0000-000064070000}"/>
    <cellStyle name="Currency 2 2 2 4 2 2 3 2 3" xfId="3491" xr:uid="{00000000-0005-0000-0000-000065070000}"/>
    <cellStyle name="Currency 2 2 2 4 2 2 3 3" xfId="4027" xr:uid="{00000000-0005-0000-0000-000066070000}"/>
    <cellStyle name="Currency 2 2 2 4 2 2 3 4" xfId="2855" xr:uid="{00000000-0005-0000-0000-000067070000}"/>
    <cellStyle name="Currency 2 2 2 4 2 2 4" xfId="1546" xr:uid="{00000000-0005-0000-0000-000068070000}"/>
    <cellStyle name="Currency 2 2 2 4 2 2 4 2" xfId="4237" xr:uid="{00000000-0005-0000-0000-000069070000}"/>
    <cellStyle name="Currency 2 2 2 4 2 2 4 3" xfId="3065" xr:uid="{00000000-0005-0000-0000-00006A070000}"/>
    <cellStyle name="Currency 2 2 2 4 2 2 5" xfId="3601" xr:uid="{00000000-0005-0000-0000-00006B070000}"/>
    <cellStyle name="Currency 2 2 2 4 2 2 6" xfId="2429" xr:uid="{00000000-0005-0000-0000-00006C070000}"/>
    <cellStyle name="Currency 2 2 2 4 2 3" xfId="572" xr:uid="{00000000-0005-0000-0000-00006D070000}"/>
    <cellStyle name="Currency 2 2 2 4 2 3 2" xfId="1755" xr:uid="{00000000-0005-0000-0000-00006E070000}"/>
    <cellStyle name="Currency 2 2 2 4 2 3 2 2" xfId="4343" xr:uid="{00000000-0005-0000-0000-00006F070000}"/>
    <cellStyle name="Currency 2 2 2 4 2 3 2 3" xfId="3171" xr:uid="{00000000-0005-0000-0000-000070070000}"/>
    <cellStyle name="Currency 2 2 2 4 2 3 3" xfId="3707" xr:uid="{00000000-0005-0000-0000-000071070000}"/>
    <cellStyle name="Currency 2 2 2 4 2 3 4" xfId="2535" xr:uid="{00000000-0005-0000-0000-000072070000}"/>
    <cellStyle name="Currency 2 2 2 4 2 4" xfId="1006" xr:uid="{00000000-0005-0000-0000-000073070000}"/>
    <cellStyle name="Currency 2 2 2 4 2 4 2" xfId="2176" xr:uid="{00000000-0005-0000-0000-000074070000}"/>
    <cellStyle name="Currency 2 2 2 4 2 4 2 2" xfId="4556" xr:uid="{00000000-0005-0000-0000-000075070000}"/>
    <cellStyle name="Currency 2 2 2 4 2 4 2 3" xfId="3384" xr:uid="{00000000-0005-0000-0000-000076070000}"/>
    <cellStyle name="Currency 2 2 2 4 2 4 3" xfId="3920" xr:uid="{00000000-0005-0000-0000-000077070000}"/>
    <cellStyle name="Currency 2 2 2 4 2 4 4" xfId="2748" xr:uid="{00000000-0005-0000-0000-000078070000}"/>
    <cellStyle name="Currency 2 2 2 4 2 5" xfId="1340" xr:uid="{00000000-0005-0000-0000-000079070000}"/>
    <cellStyle name="Currency 2 2 2 4 2 5 2" xfId="4133" xr:uid="{00000000-0005-0000-0000-00007A070000}"/>
    <cellStyle name="Currency 2 2 2 4 2 5 3" xfId="2961" xr:uid="{00000000-0005-0000-0000-00007B070000}"/>
    <cellStyle name="Currency 2 2 2 4 3" xfId="262" xr:uid="{00000000-0005-0000-0000-00007C070000}"/>
    <cellStyle name="Currency 2 2 2 4 3 2" xfId="678" xr:uid="{00000000-0005-0000-0000-00007D070000}"/>
    <cellStyle name="Currency 2 2 2 4 3 2 2" xfId="1861" xr:uid="{00000000-0005-0000-0000-00007E070000}"/>
    <cellStyle name="Currency 2 2 2 4 3 2 2 2" xfId="4397" xr:uid="{00000000-0005-0000-0000-00007F070000}"/>
    <cellStyle name="Currency 2 2 2 4 3 2 2 3" xfId="3225" xr:uid="{00000000-0005-0000-0000-000080070000}"/>
    <cellStyle name="Currency 2 2 2 4 3 2 3" xfId="3761" xr:uid="{00000000-0005-0000-0000-000081070000}"/>
    <cellStyle name="Currency 2 2 2 4 3 2 4" xfId="2589" xr:uid="{00000000-0005-0000-0000-000082070000}"/>
    <cellStyle name="Currency 2 2 2 4 3 3" xfId="1099" xr:uid="{00000000-0005-0000-0000-000083070000}"/>
    <cellStyle name="Currency 2 2 2 4 3 3 2" xfId="2266" xr:uid="{00000000-0005-0000-0000-000084070000}"/>
    <cellStyle name="Currency 2 2 2 4 3 3 2 2" xfId="4613" xr:uid="{00000000-0005-0000-0000-000085070000}"/>
    <cellStyle name="Currency 2 2 2 4 3 3 2 3" xfId="3441" xr:uid="{00000000-0005-0000-0000-000086070000}"/>
    <cellStyle name="Currency 2 2 2 4 3 3 3" xfId="3977" xr:uid="{00000000-0005-0000-0000-000087070000}"/>
    <cellStyle name="Currency 2 2 2 4 3 3 4" xfId="2805" xr:uid="{00000000-0005-0000-0000-000088070000}"/>
    <cellStyle name="Currency 2 2 2 4 3 4" xfId="1446" xr:uid="{00000000-0005-0000-0000-000089070000}"/>
    <cellStyle name="Currency 2 2 2 4 3 4 2" xfId="4187" xr:uid="{00000000-0005-0000-0000-00008A070000}"/>
    <cellStyle name="Currency 2 2 2 4 3 4 3" xfId="3015" xr:uid="{00000000-0005-0000-0000-00008B070000}"/>
    <cellStyle name="Currency 2 2 2 4 3 5" xfId="3551" xr:uid="{00000000-0005-0000-0000-00008C070000}"/>
    <cellStyle name="Currency 2 2 2 4 3 6" xfId="2379" xr:uid="{00000000-0005-0000-0000-00008D070000}"/>
    <cellStyle name="Currency 2 2 2 4 4" xfId="472" xr:uid="{00000000-0005-0000-0000-00008E070000}"/>
    <cellStyle name="Currency 2 2 2 4 4 2" xfId="1655" xr:uid="{00000000-0005-0000-0000-00008F070000}"/>
    <cellStyle name="Currency 2 2 2 4 4 2 2" xfId="4293" xr:uid="{00000000-0005-0000-0000-000090070000}"/>
    <cellStyle name="Currency 2 2 2 4 4 2 3" xfId="3121" xr:uid="{00000000-0005-0000-0000-000091070000}"/>
    <cellStyle name="Currency 2 2 2 4 4 3" xfId="3657" xr:uid="{00000000-0005-0000-0000-000092070000}"/>
    <cellStyle name="Currency 2 2 2 4 4 4" xfId="2485" xr:uid="{00000000-0005-0000-0000-000093070000}"/>
    <cellStyle name="Currency 2 2 2 4 5" xfId="906" xr:uid="{00000000-0005-0000-0000-000094070000}"/>
    <cellStyle name="Currency 2 2 2 4 5 2" xfId="2076" xr:uid="{00000000-0005-0000-0000-000095070000}"/>
    <cellStyle name="Currency 2 2 2 4 5 2 2" xfId="4506" xr:uid="{00000000-0005-0000-0000-000096070000}"/>
    <cellStyle name="Currency 2 2 2 4 5 2 3" xfId="3334" xr:uid="{00000000-0005-0000-0000-000097070000}"/>
    <cellStyle name="Currency 2 2 2 4 5 3" xfId="3870" xr:uid="{00000000-0005-0000-0000-000098070000}"/>
    <cellStyle name="Currency 2 2 2 4 5 4" xfId="2698" xr:uid="{00000000-0005-0000-0000-000099070000}"/>
    <cellStyle name="Currency 2 2 2 4 6" xfId="1240" xr:uid="{00000000-0005-0000-0000-00009A070000}"/>
    <cellStyle name="Currency 2 2 2 4 6 2" xfId="4083" xr:uid="{00000000-0005-0000-0000-00009B070000}"/>
    <cellStyle name="Currency 2 2 2 4 6 3" xfId="2911" xr:uid="{00000000-0005-0000-0000-00009C070000}"/>
    <cellStyle name="Currency 2 2 2 5" xfId="61" xr:uid="{00000000-0005-0000-0000-00009D070000}"/>
    <cellStyle name="Currency 2 2 2 5 2" xfId="161" xr:uid="{00000000-0005-0000-0000-00009E070000}"/>
    <cellStyle name="Currency 2 2 2 5 2 2" xfId="372" xr:uid="{00000000-0005-0000-0000-00009F070000}"/>
    <cellStyle name="Currency 2 2 2 5 2 2 2" xfId="788" xr:uid="{00000000-0005-0000-0000-0000A0070000}"/>
    <cellStyle name="Currency 2 2 2 5 2 2 2 2" xfId="1971" xr:uid="{00000000-0005-0000-0000-0000A1070000}"/>
    <cellStyle name="Currency 2 2 2 5 2 2 2 2 2" xfId="4452" xr:uid="{00000000-0005-0000-0000-0000A2070000}"/>
    <cellStyle name="Currency 2 2 2 5 2 2 2 2 3" xfId="3280" xr:uid="{00000000-0005-0000-0000-0000A3070000}"/>
    <cellStyle name="Currency 2 2 2 5 2 2 2 3" xfId="3816" xr:uid="{00000000-0005-0000-0000-0000A4070000}"/>
    <cellStyle name="Currency 2 2 2 5 2 2 2 4" xfId="2644" xr:uid="{00000000-0005-0000-0000-0000A5070000}"/>
    <cellStyle name="Currency 2 2 2 5 2 2 3" xfId="1154" xr:uid="{00000000-0005-0000-0000-0000A6070000}"/>
    <cellStyle name="Currency 2 2 2 5 2 2 3 2" xfId="2321" xr:uid="{00000000-0005-0000-0000-0000A7070000}"/>
    <cellStyle name="Currency 2 2 2 5 2 2 3 2 2" xfId="4668" xr:uid="{00000000-0005-0000-0000-0000A8070000}"/>
    <cellStyle name="Currency 2 2 2 5 2 2 3 2 3" xfId="3496" xr:uid="{00000000-0005-0000-0000-0000A9070000}"/>
    <cellStyle name="Currency 2 2 2 5 2 2 3 3" xfId="4032" xr:uid="{00000000-0005-0000-0000-0000AA070000}"/>
    <cellStyle name="Currency 2 2 2 5 2 2 3 4" xfId="2860" xr:uid="{00000000-0005-0000-0000-0000AB070000}"/>
    <cellStyle name="Currency 2 2 2 5 2 2 4" xfId="1556" xr:uid="{00000000-0005-0000-0000-0000AC070000}"/>
    <cellStyle name="Currency 2 2 2 5 2 2 4 2" xfId="4242" xr:uid="{00000000-0005-0000-0000-0000AD070000}"/>
    <cellStyle name="Currency 2 2 2 5 2 2 4 3" xfId="3070" xr:uid="{00000000-0005-0000-0000-0000AE070000}"/>
    <cellStyle name="Currency 2 2 2 5 2 2 5" xfId="3606" xr:uid="{00000000-0005-0000-0000-0000AF070000}"/>
    <cellStyle name="Currency 2 2 2 5 2 2 6" xfId="2434" xr:uid="{00000000-0005-0000-0000-0000B0070000}"/>
    <cellStyle name="Currency 2 2 2 5 2 3" xfId="582" xr:uid="{00000000-0005-0000-0000-0000B1070000}"/>
    <cellStyle name="Currency 2 2 2 5 2 3 2" xfId="1765" xr:uid="{00000000-0005-0000-0000-0000B2070000}"/>
    <cellStyle name="Currency 2 2 2 5 2 3 2 2" xfId="4348" xr:uid="{00000000-0005-0000-0000-0000B3070000}"/>
    <cellStyle name="Currency 2 2 2 5 2 3 2 3" xfId="3176" xr:uid="{00000000-0005-0000-0000-0000B4070000}"/>
    <cellStyle name="Currency 2 2 2 5 2 3 3" xfId="3712" xr:uid="{00000000-0005-0000-0000-0000B5070000}"/>
    <cellStyle name="Currency 2 2 2 5 2 3 4" xfId="2540" xr:uid="{00000000-0005-0000-0000-0000B6070000}"/>
    <cellStyle name="Currency 2 2 2 5 2 4" xfId="1016" xr:uid="{00000000-0005-0000-0000-0000B7070000}"/>
    <cellStyle name="Currency 2 2 2 5 2 4 2" xfId="2186" xr:uid="{00000000-0005-0000-0000-0000B8070000}"/>
    <cellStyle name="Currency 2 2 2 5 2 4 2 2" xfId="4561" xr:uid="{00000000-0005-0000-0000-0000B9070000}"/>
    <cellStyle name="Currency 2 2 2 5 2 4 2 3" xfId="3389" xr:uid="{00000000-0005-0000-0000-0000BA070000}"/>
    <cellStyle name="Currency 2 2 2 5 2 4 3" xfId="3925" xr:uid="{00000000-0005-0000-0000-0000BB070000}"/>
    <cellStyle name="Currency 2 2 2 5 2 4 4" xfId="2753" xr:uid="{00000000-0005-0000-0000-0000BC070000}"/>
    <cellStyle name="Currency 2 2 2 5 2 5" xfId="1350" xr:uid="{00000000-0005-0000-0000-0000BD070000}"/>
    <cellStyle name="Currency 2 2 2 5 2 5 2" xfId="4138" xr:uid="{00000000-0005-0000-0000-0000BE070000}"/>
    <cellStyle name="Currency 2 2 2 5 2 5 3" xfId="2966" xr:uid="{00000000-0005-0000-0000-0000BF070000}"/>
    <cellStyle name="Currency 2 2 2 5 3" xfId="272" xr:uid="{00000000-0005-0000-0000-0000C0070000}"/>
    <cellStyle name="Currency 2 2 2 5 3 2" xfId="688" xr:uid="{00000000-0005-0000-0000-0000C1070000}"/>
    <cellStyle name="Currency 2 2 2 5 3 2 2" xfId="1871" xr:uid="{00000000-0005-0000-0000-0000C2070000}"/>
    <cellStyle name="Currency 2 2 2 5 3 2 2 2" xfId="4402" xr:uid="{00000000-0005-0000-0000-0000C3070000}"/>
    <cellStyle name="Currency 2 2 2 5 3 2 2 3" xfId="3230" xr:uid="{00000000-0005-0000-0000-0000C4070000}"/>
    <cellStyle name="Currency 2 2 2 5 3 2 3" xfId="3766" xr:uid="{00000000-0005-0000-0000-0000C5070000}"/>
    <cellStyle name="Currency 2 2 2 5 3 2 4" xfId="2594" xr:uid="{00000000-0005-0000-0000-0000C6070000}"/>
    <cellStyle name="Currency 2 2 2 5 3 3" xfId="1104" xr:uid="{00000000-0005-0000-0000-0000C7070000}"/>
    <cellStyle name="Currency 2 2 2 5 3 3 2" xfId="2271" xr:uid="{00000000-0005-0000-0000-0000C8070000}"/>
    <cellStyle name="Currency 2 2 2 5 3 3 2 2" xfId="4618" xr:uid="{00000000-0005-0000-0000-0000C9070000}"/>
    <cellStyle name="Currency 2 2 2 5 3 3 2 3" xfId="3446" xr:uid="{00000000-0005-0000-0000-0000CA070000}"/>
    <cellStyle name="Currency 2 2 2 5 3 3 3" xfId="3982" xr:uid="{00000000-0005-0000-0000-0000CB070000}"/>
    <cellStyle name="Currency 2 2 2 5 3 3 4" xfId="2810" xr:uid="{00000000-0005-0000-0000-0000CC070000}"/>
    <cellStyle name="Currency 2 2 2 5 3 4" xfId="1456" xr:uid="{00000000-0005-0000-0000-0000CD070000}"/>
    <cellStyle name="Currency 2 2 2 5 3 4 2" xfId="4192" xr:uid="{00000000-0005-0000-0000-0000CE070000}"/>
    <cellStyle name="Currency 2 2 2 5 3 4 3" xfId="3020" xr:uid="{00000000-0005-0000-0000-0000CF070000}"/>
    <cellStyle name="Currency 2 2 2 5 3 5" xfId="3556" xr:uid="{00000000-0005-0000-0000-0000D0070000}"/>
    <cellStyle name="Currency 2 2 2 5 3 6" xfId="2384" xr:uid="{00000000-0005-0000-0000-0000D1070000}"/>
    <cellStyle name="Currency 2 2 2 5 4" xfId="482" xr:uid="{00000000-0005-0000-0000-0000D2070000}"/>
    <cellStyle name="Currency 2 2 2 5 4 2" xfId="1665" xr:uid="{00000000-0005-0000-0000-0000D3070000}"/>
    <cellStyle name="Currency 2 2 2 5 4 2 2" xfId="4298" xr:uid="{00000000-0005-0000-0000-0000D4070000}"/>
    <cellStyle name="Currency 2 2 2 5 4 2 3" xfId="3126" xr:uid="{00000000-0005-0000-0000-0000D5070000}"/>
    <cellStyle name="Currency 2 2 2 5 4 3" xfId="3662" xr:uid="{00000000-0005-0000-0000-0000D6070000}"/>
    <cellStyle name="Currency 2 2 2 5 4 4" xfId="2490" xr:uid="{00000000-0005-0000-0000-0000D7070000}"/>
    <cellStyle name="Currency 2 2 2 5 5" xfId="916" xr:uid="{00000000-0005-0000-0000-0000D8070000}"/>
    <cellStyle name="Currency 2 2 2 5 5 2" xfId="2086" xr:uid="{00000000-0005-0000-0000-0000D9070000}"/>
    <cellStyle name="Currency 2 2 2 5 5 2 2" xfId="4511" xr:uid="{00000000-0005-0000-0000-0000DA070000}"/>
    <cellStyle name="Currency 2 2 2 5 5 2 3" xfId="3339" xr:uid="{00000000-0005-0000-0000-0000DB070000}"/>
    <cellStyle name="Currency 2 2 2 5 5 3" xfId="3875" xr:uid="{00000000-0005-0000-0000-0000DC070000}"/>
    <cellStyle name="Currency 2 2 2 5 5 4" xfId="2703" xr:uid="{00000000-0005-0000-0000-0000DD070000}"/>
    <cellStyle name="Currency 2 2 2 5 6" xfId="1250" xr:uid="{00000000-0005-0000-0000-0000DE070000}"/>
    <cellStyle name="Currency 2 2 2 5 6 2" xfId="4088" xr:uid="{00000000-0005-0000-0000-0000DF070000}"/>
    <cellStyle name="Currency 2 2 2 5 6 3" xfId="2916" xr:uid="{00000000-0005-0000-0000-0000E0070000}"/>
    <cellStyle name="Currency 2 2 2 6" xfId="71" xr:uid="{00000000-0005-0000-0000-0000E1070000}"/>
    <cellStyle name="Currency 2 2 2 6 2" xfId="171" xr:uid="{00000000-0005-0000-0000-0000E2070000}"/>
    <cellStyle name="Currency 2 2 2 6 2 2" xfId="382" xr:uid="{00000000-0005-0000-0000-0000E3070000}"/>
    <cellStyle name="Currency 2 2 2 6 2 2 2" xfId="798" xr:uid="{00000000-0005-0000-0000-0000E4070000}"/>
    <cellStyle name="Currency 2 2 2 6 2 2 2 2" xfId="1981" xr:uid="{00000000-0005-0000-0000-0000E5070000}"/>
    <cellStyle name="Currency 2 2 2 6 2 2 2 2 2" xfId="4457" xr:uid="{00000000-0005-0000-0000-0000E6070000}"/>
    <cellStyle name="Currency 2 2 2 6 2 2 2 2 3" xfId="3285" xr:uid="{00000000-0005-0000-0000-0000E7070000}"/>
    <cellStyle name="Currency 2 2 2 6 2 2 2 3" xfId="3821" xr:uid="{00000000-0005-0000-0000-0000E8070000}"/>
    <cellStyle name="Currency 2 2 2 6 2 2 2 4" xfId="2649" xr:uid="{00000000-0005-0000-0000-0000E9070000}"/>
    <cellStyle name="Currency 2 2 2 6 2 2 3" xfId="1159" xr:uid="{00000000-0005-0000-0000-0000EA070000}"/>
    <cellStyle name="Currency 2 2 2 6 2 2 3 2" xfId="2326" xr:uid="{00000000-0005-0000-0000-0000EB070000}"/>
    <cellStyle name="Currency 2 2 2 6 2 2 3 2 2" xfId="4673" xr:uid="{00000000-0005-0000-0000-0000EC070000}"/>
    <cellStyle name="Currency 2 2 2 6 2 2 3 2 3" xfId="3501" xr:uid="{00000000-0005-0000-0000-0000ED070000}"/>
    <cellStyle name="Currency 2 2 2 6 2 2 3 3" xfId="4037" xr:uid="{00000000-0005-0000-0000-0000EE070000}"/>
    <cellStyle name="Currency 2 2 2 6 2 2 3 4" xfId="2865" xr:uid="{00000000-0005-0000-0000-0000EF070000}"/>
    <cellStyle name="Currency 2 2 2 6 2 2 4" xfId="1566" xr:uid="{00000000-0005-0000-0000-0000F0070000}"/>
    <cellStyle name="Currency 2 2 2 6 2 2 4 2" xfId="4247" xr:uid="{00000000-0005-0000-0000-0000F1070000}"/>
    <cellStyle name="Currency 2 2 2 6 2 2 4 3" xfId="3075" xr:uid="{00000000-0005-0000-0000-0000F2070000}"/>
    <cellStyle name="Currency 2 2 2 6 2 2 5" xfId="3611" xr:uid="{00000000-0005-0000-0000-0000F3070000}"/>
    <cellStyle name="Currency 2 2 2 6 2 2 6" xfId="2439" xr:uid="{00000000-0005-0000-0000-0000F4070000}"/>
    <cellStyle name="Currency 2 2 2 6 2 3" xfId="592" xr:uid="{00000000-0005-0000-0000-0000F5070000}"/>
    <cellStyle name="Currency 2 2 2 6 2 3 2" xfId="1775" xr:uid="{00000000-0005-0000-0000-0000F6070000}"/>
    <cellStyle name="Currency 2 2 2 6 2 3 2 2" xfId="4353" xr:uid="{00000000-0005-0000-0000-0000F7070000}"/>
    <cellStyle name="Currency 2 2 2 6 2 3 2 3" xfId="3181" xr:uid="{00000000-0005-0000-0000-0000F8070000}"/>
    <cellStyle name="Currency 2 2 2 6 2 3 3" xfId="3717" xr:uid="{00000000-0005-0000-0000-0000F9070000}"/>
    <cellStyle name="Currency 2 2 2 6 2 3 4" xfId="2545" xr:uid="{00000000-0005-0000-0000-0000FA070000}"/>
    <cellStyle name="Currency 2 2 2 6 2 4" xfId="1026" xr:uid="{00000000-0005-0000-0000-0000FB070000}"/>
    <cellStyle name="Currency 2 2 2 6 2 4 2" xfId="2196" xr:uid="{00000000-0005-0000-0000-0000FC070000}"/>
    <cellStyle name="Currency 2 2 2 6 2 4 2 2" xfId="4566" xr:uid="{00000000-0005-0000-0000-0000FD070000}"/>
    <cellStyle name="Currency 2 2 2 6 2 4 2 3" xfId="3394" xr:uid="{00000000-0005-0000-0000-0000FE070000}"/>
    <cellStyle name="Currency 2 2 2 6 2 4 3" xfId="3930" xr:uid="{00000000-0005-0000-0000-0000FF070000}"/>
    <cellStyle name="Currency 2 2 2 6 2 4 4" xfId="2758" xr:uid="{00000000-0005-0000-0000-000000080000}"/>
    <cellStyle name="Currency 2 2 2 6 2 5" xfId="1360" xr:uid="{00000000-0005-0000-0000-000001080000}"/>
    <cellStyle name="Currency 2 2 2 6 2 5 2" xfId="4143" xr:uid="{00000000-0005-0000-0000-000002080000}"/>
    <cellStyle name="Currency 2 2 2 6 2 5 3" xfId="2971" xr:uid="{00000000-0005-0000-0000-000003080000}"/>
    <cellStyle name="Currency 2 2 2 6 3" xfId="282" xr:uid="{00000000-0005-0000-0000-000004080000}"/>
    <cellStyle name="Currency 2 2 2 6 3 2" xfId="698" xr:uid="{00000000-0005-0000-0000-000005080000}"/>
    <cellStyle name="Currency 2 2 2 6 3 2 2" xfId="1881" xr:uid="{00000000-0005-0000-0000-000006080000}"/>
    <cellStyle name="Currency 2 2 2 6 3 2 2 2" xfId="4407" xr:uid="{00000000-0005-0000-0000-000007080000}"/>
    <cellStyle name="Currency 2 2 2 6 3 2 2 3" xfId="3235" xr:uid="{00000000-0005-0000-0000-000008080000}"/>
    <cellStyle name="Currency 2 2 2 6 3 2 3" xfId="3771" xr:uid="{00000000-0005-0000-0000-000009080000}"/>
    <cellStyle name="Currency 2 2 2 6 3 2 4" xfId="2599" xr:uid="{00000000-0005-0000-0000-00000A080000}"/>
    <cellStyle name="Currency 2 2 2 6 3 3" xfId="1109" xr:uid="{00000000-0005-0000-0000-00000B080000}"/>
    <cellStyle name="Currency 2 2 2 6 3 3 2" xfId="2276" xr:uid="{00000000-0005-0000-0000-00000C080000}"/>
    <cellStyle name="Currency 2 2 2 6 3 3 2 2" xfId="4623" xr:uid="{00000000-0005-0000-0000-00000D080000}"/>
    <cellStyle name="Currency 2 2 2 6 3 3 2 3" xfId="3451" xr:uid="{00000000-0005-0000-0000-00000E080000}"/>
    <cellStyle name="Currency 2 2 2 6 3 3 3" xfId="3987" xr:uid="{00000000-0005-0000-0000-00000F080000}"/>
    <cellStyle name="Currency 2 2 2 6 3 3 4" xfId="2815" xr:uid="{00000000-0005-0000-0000-000010080000}"/>
    <cellStyle name="Currency 2 2 2 6 3 4" xfId="1466" xr:uid="{00000000-0005-0000-0000-000011080000}"/>
    <cellStyle name="Currency 2 2 2 6 3 4 2" xfId="4197" xr:uid="{00000000-0005-0000-0000-000012080000}"/>
    <cellStyle name="Currency 2 2 2 6 3 4 3" xfId="3025" xr:uid="{00000000-0005-0000-0000-000013080000}"/>
    <cellStyle name="Currency 2 2 2 6 3 5" xfId="3561" xr:uid="{00000000-0005-0000-0000-000014080000}"/>
    <cellStyle name="Currency 2 2 2 6 3 6" xfId="2389" xr:uid="{00000000-0005-0000-0000-000015080000}"/>
    <cellStyle name="Currency 2 2 2 6 4" xfId="492" xr:uid="{00000000-0005-0000-0000-000016080000}"/>
    <cellStyle name="Currency 2 2 2 6 4 2" xfId="1675" xr:uid="{00000000-0005-0000-0000-000017080000}"/>
    <cellStyle name="Currency 2 2 2 6 4 2 2" xfId="4303" xr:uid="{00000000-0005-0000-0000-000018080000}"/>
    <cellStyle name="Currency 2 2 2 6 4 2 3" xfId="3131" xr:uid="{00000000-0005-0000-0000-000019080000}"/>
    <cellStyle name="Currency 2 2 2 6 4 3" xfId="3667" xr:uid="{00000000-0005-0000-0000-00001A080000}"/>
    <cellStyle name="Currency 2 2 2 6 4 4" xfId="2495" xr:uid="{00000000-0005-0000-0000-00001B080000}"/>
    <cellStyle name="Currency 2 2 2 6 5" xfId="926" xr:uid="{00000000-0005-0000-0000-00001C080000}"/>
    <cellStyle name="Currency 2 2 2 6 5 2" xfId="2096" xr:uid="{00000000-0005-0000-0000-00001D080000}"/>
    <cellStyle name="Currency 2 2 2 6 5 2 2" xfId="4516" xr:uid="{00000000-0005-0000-0000-00001E080000}"/>
    <cellStyle name="Currency 2 2 2 6 5 2 3" xfId="3344" xr:uid="{00000000-0005-0000-0000-00001F080000}"/>
    <cellStyle name="Currency 2 2 2 6 5 3" xfId="3880" xr:uid="{00000000-0005-0000-0000-000020080000}"/>
    <cellStyle name="Currency 2 2 2 6 5 4" xfId="2708" xr:uid="{00000000-0005-0000-0000-000021080000}"/>
    <cellStyle name="Currency 2 2 2 6 6" xfId="1260" xr:uid="{00000000-0005-0000-0000-000022080000}"/>
    <cellStyle name="Currency 2 2 2 6 6 2" xfId="4093" xr:uid="{00000000-0005-0000-0000-000023080000}"/>
    <cellStyle name="Currency 2 2 2 6 6 3" xfId="2921" xr:uid="{00000000-0005-0000-0000-000024080000}"/>
    <cellStyle name="Currency 2 2 2 7" xfId="81" xr:uid="{00000000-0005-0000-0000-000025080000}"/>
    <cellStyle name="Currency 2 2 2 7 2" xfId="181" xr:uid="{00000000-0005-0000-0000-000026080000}"/>
    <cellStyle name="Currency 2 2 2 7 2 2" xfId="392" xr:uid="{00000000-0005-0000-0000-000027080000}"/>
    <cellStyle name="Currency 2 2 2 7 2 2 2" xfId="808" xr:uid="{00000000-0005-0000-0000-000028080000}"/>
    <cellStyle name="Currency 2 2 2 7 2 2 2 2" xfId="1991" xr:uid="{00000000-0005-0000-0000-000029080000}"/>
    <cellStyle name="Currency 2 2 2 7 2 2 2 2 2" xfId="4462" xr:uid="{00000000-0005-0000-0000-00002A080000}"/>
    <cellStyle name="Currency 2 2 2 7 2 2 2 2 3" xfId="3290" xr:uid="{00000000-0005-0000-0000-00002B080000}"/>
    <cellStyle name="Currency 2 2 2 7 2 2 2 3" xfId="3826" xr:uid="{00000000-0005-0000-0000-00002C080000}"/>
    <cellStyle name="Currency 2 2 2 7 2 2 2 4" xfId="2654" xr:uid="{00000000-0005-0000-0000-00002D080000}"/>
    <cellStyle name="Currency 2 2 2 7 2 2 3" xfId="1164" xr:uid="{00000000-0005-0000-0000-00002E080000}"/>
    <cellStyle name="Currency 2 2 2 7 2 2 3 2" xfId="2331" xr:uid="{00000000-0005-0000-0000-00002F080000}"/>
    <cellStyle name="Currency 2 2 2 7 2 2 3 2 2" xfId="4678" xr:uid="{00000000-0005-0000-0000-000030080000}"/>
    <cellStyle name="Currency 2 2 2 7 2 2 3 2 3" xfId="3506" xr:uid="{00000000-0005-0000-0000-000031080000}"/>
    <cellStyle name="Currency 2 2 2 7 2 2 3 3" xfId="4042" xr:uid="{00000000-0005-0000-0000-000032080000}"/>
    <cellStyle name="Currency 2 2 2 7 2 2 3 4" xfId="2870" xr:uid="{00000000-0005-0000-0000-000033080000}"/>
    <cellStyle name="Currency 2 2 2 7 2 2 4" xfId="1576" xr:uid="{00000000-0005-0000-0000-000034080000}"/>
    <cellStyle name="Currency 2 2 2 7 2 2 4 2" xfId="4252" xr:uid="{00000000-0005-0000-0000-000035080000}"/>
    <cellStyle name="Currency 2 2 2 7 2 2 4 3" xfId="3080" xr:uid="{00000000-0005-0000-0000-000036080000}"/>
    <cellStyle name="Currency 2 2 2 7 2 2 5" xfId="3616" xr:uid="{00000000-0005-0000-0000-000037080000}"/>
    <cellStyle name="Currency 2 2 2 7 2 2 6" xfId="2444" xr:uid="{00000000-0005-0000-0000-000038080000}"/>
    <cellStyle name="Currency 2 2 2 7 2 3" xfId="602" xr:uid="{00000000-0005-0000-0000-000039080000}"/>
    <cellStyle name="Currency 2 2 2 7 2 3 2" xfId="1785" xr:uid="{00000000-0005-0000-0000-00003A080000}"/>
    <cellStyle name="Currency 2 2 2 7 2 3 2 2" xfId="4358" xr:uid="{00000000-0005-0000-0000-00003B080000}"/>
    <cellStyle name="Currency 2 2 2 7 2 3 2 3" xfId="3186" xr:uid="{00000000-0005-0000-0000-00003C080000}"/>
    <cellStyle name="Currency 2 2 2 7 2 3 3" xfId="3722" xr:uid="{00000000-0005-0000-0000-00003D080000}"/>
    <cellStyle name="Currency 2 2 2 7 2 3 4" xfId="2550" xr:uid="{00000000-0005-0000-0000-00003E080000}"/>
    <cellStyle name="Currency 2 2 2 7 2 4" xfId="1036" xr:uid="{00000000-0005-0000-0000-00003F080000}"/>
    <cellStyle name="Currency 2 2 2 7 2 4 2" xfId="2206" xr:uid="{00000000-0005-0000-0000-000040080000}"/>
    <cellStyle name="Currency 2 2 2 7 2 4 2 2" xfId="4571" xr:uid="{00000000-0005-0000-0000-000041080000}"/>
    <cellStyle name="Currency 2 2 2 7 2 4 2 3" xfId="3399" xr:uid="{00000000-0005-0000-0000-000042080000}"/>
    <cellStyle name="Currency 2 2 2 7 2 4 3" xfId="3935" xr:uid="{00000000-0005-0000-0000-000043080000}"/>
    <cellStyle name="Currency 2 2 2 7 2 4 4" xfId="2763" xr:uid="{00000000-0005-0000-0000-000044080000}"/>
    <cellStyle name="Currency 2 2 2 7 2 5" xfId="1370" xr:uid="{00000000-0005-0000-0000-000045080000}"/>
    <cellStyle name="Currency 2 2 2 7 2 5 2" xfId="4148" xr:uid="{00000000-0005-0000-0000-000046080000}"/>
    <cellStyle name="Currency 2 2 2 7 2 5 3" xfId="2976" xr:uid="{00000000-0005-0000-0000-000047080000}"/>
    <cellStyle name="Currency 2 2 2 7 3" xfId="292" xr:uid="{00000000-0005-0000-0000-000048080000}"/>
    <cellStyle name="Currency 2 2 2 7 3 2" xfId="708" xr:uid="{00000000-0005-0000-0000-000049080000}"/>
    <cellStyle name="Currency 2 2 2 7 3 2 2" xfId="1891" xr:uid="{00000000-0005-0000-0000-00004A080000}"/>
    <cellStyle name="Currency 2 2 2 7 3 2 2 2" xfId="4412" xr:uid="{00000000-0005-0000-0000-00004B080000}"/>
    <cellStyle name="Currency 2 2 2 7 3 2 2 3" xfId="3240" xr:uid="{00000000-0005-0000-0000-00004C080000}"/>
    <cellStyle name="Currency 2 2 2 7 3 2 3" xfId="3776" xr:uid="{00000000-0005-0000-0000-00004D080000}"/>
    <cellStyle name="Currency 2 2 2 7 3 2 4" xfId="2604" xr:uid="{00000000-0005-0000-0000-00004E080000}"/>
    <cellStyle name="Currency 2 2 2 7 3 3" xfId="1114" xr:uid="{00000000-0005-0000-0000-00004F080000}"/>
    <cellStyle name="Currency 2 2 2 7 3 3 2" xfId="2281" xr:uid="{00000000-0005-0000-0000-000050080000}"/>
    <cellStyle name="Currency 2 2 2 7 3 3 2 2" xfId="4628" xr:uid="{00000000-0005-0000-0000-000051080000}"/>
    <cellStyle name="Currency 2 2 2 7 3 3 2 3" xfId="3456" xr:uid="{00000000-0005-0000-0000-000052080000}"/>
    <cellStyle name="Currency 2 2 2 7 3 3 3" xfId="3992" xr:uid="{00000000-0005-0000-0000-000053080000}"/>
    <cellStyle name="Currency 2 2 2 7 3 3 4" xfId="2820" xr:uid="{00000000-0005-0000-0000-000054080000}"/>
    <cellStyle name="Currency 2 2 2 7 3 4" xfId="1476" xr:uid="{00000000-0005-0000-0000-000055080000}"/>
    <cellStyle name="Currency 2 2 2 7 3 4 2" xfId="4202" xr:uid="{00000000-0005-0000-0000-000056080000}"/>
    <cellStyle name="Currency 2 2 2 7 3 4 3" xfId="3030" xr:uid="{00000000-0005-0000-0000-000057080000}"/>
    <cellStyle name="Currency 2 2 2 7 3 5" xfId="3566" xr:uid="{00000000-0005-0000-0000-000058080000}"/>
    <cellStyle name="Currency 2 2 2 7 3 6" xfId="2394" xr:uid="{00000000-0005-0000-0000-000059080000}"/>
    <cellStyle name="Currency 2 2 2 7 4" xfId="502" xr:uid="{00000000-0005-0000-0000-00005A080000}"/>
    <cellStyle name="Currency 2 2 2 7 4 2" xfId="1685" xr:uid="{00000000-0005-0000-0000-00005B080000}"/>
    <cellStyle name="Currency 2 2 2 7 4 2 2" xfId="4308" xr:uid="{00000000-0005-0000-0000-00005C080000}"/>
    <cellStyle name="Currency 2 2 2 7 4 2 3" xfId="3136" xr:uid="{00000000-0005-0000-0000-00005D080000}"/>
    <cellStyle name="Currency 2 2 2 7 4 3" xfId="3672" xr:uid="{00000000-0005-0000-0000-00005E080000}"/>
    <cellStyle name="Currency 2 2 2 7 4 4" xfId="2500" xr:uid="{00000000-0005-0000-0000-00005F080000}"/>
    <cellStyle name="Currency 2 2 2 7 5" xfId="936" xr:uid="{00000000-0005-0000-0000-000060080000}"/>
    <cellStyle name="Currency 2 2 2 7 5 2" xfId="2106" xr:uid="{00000000-0005-0000-0000-000061080000}"/>
    <cellStyle name="Currency 2 2 2 7 5 2 2" xfId="4521" xr:uid="{00000000-0005-0000-0000-000062080000}"/>
    <cellStyle name="Currency 2 2 2 7 5 2 3" xfId="3349" xr:uid="{00000000-0005-0000-0000-000063080000}"/>
    <cellStyle name="Currency 2 2 2 7 5 3" xfId="3885" xr:uid="{00000000-0005-0000-0000-000064080000}"/>
    <cellStyle name="Currency 2 2 2 7 5 4" xfId="2713" xr:uid="{00000000-0005-0000-0000-000065080000}"/>
    <cellStyle name="Currency 2 2 2 7 6" xfId="1270" xr:uid="{00000000-0005-0000-0000-000066080000}"/>
    <cellStyle name="Currency 2 2 2 7 6 2" xfId="4098" xr:uid="{00000000-0005-0000-0000-000067080000}"/>
    <cellStyle name="Currency 2 2 2 7 6 3" xfId="2926" xr:uid="{00000000-0005-0000-0000-000068080000}"/>
    <cellStyle name="Currency 2 2 2 8" xfId="91" xr:uid="{00000000-0005-0000-0000-000069080000}"/>
    <cellStyle name="Currency 2 2 2 8 2" xfId="191" xr:uid="{00000000-0005-0000-0000-00006A080000}"/>
    <cellStyle name="Currency 2 2 2 8 2 2" xfId="402" xr:uid="{00000000-0005-0000-0000-00006B080000}"/>
    <cellStyle name="Currency 2 2 2 8 2 2 2" xfId="818" xr:uid="{00000000-0005-0000-0000-00006C080000}"/>
    <cellStyle name="Currency 2 2 2 8 2 2 2 2" xfId="2001" xr:uid="{00000000-0005-0000-0000-00006D080000}"/>
    <cellStyle name="Currency 2 2 2 8 2 2 2 2 2" xfId="4467" xr:uid="{00000000-0005-0000-0000-00006E080000}"/>
    <cellStyle name="Currency 2 2 2 8 2 2 2 2 3" xfId="3295" xr:uid="{00000000-0005-0000-0000-00006F080000}"/>
    <cellStyle name="Currency 2 2 2 8 2 2 2 3" xfId="3831" xr:uid="{00000000-0005-0000-0000-000070080000}"/>
    <cellStyle name="Currency 2 2 2 8 2 2 2 4" xfId="2659" xr:uid="{00000000-0005-0000-0000-000071080000}"/>
    <cellStyle name="Currency 2 2 2 8 2 2 3" xfId="1169" xr:uid="{00000000-0005-0000-0000-000072080000}"/>
    <cellStyle name="Currency 2 2 2 8 2 2 3 2" xfId="2336" xr:uid="{00000000-0005-0000-0000-000073080000}"/>
    <cellStyle name="Currency 2 2 2 8 2 2 3 2 2" xfId="4683" xr:uid="{00000000-0005-0000-0000-000074080000}"/>
    <cellStyle name="Currency 2 2 2 8 2 2 3 2 3" xfId="3511" xr:uid="{00000000-0005-0000-0000-000075080000}"/>
    <cellStyle name="Currency 2 2 2 8 2 2 3 3" xfId="4047" xr:uid="{00000000-0005-0000-0000-000076080000}"/>
    <cellStyle name="Currency 2 2 2 8 2 2 3 4" xfId="2875" xr:uid="{00000000-0005-0000-0000-000077080000}"/>
    <cellStyle name="Currency 2 2 2 8 2 2 4" xfId="1586" xr:uid="{00000000-0005-0000-0000-000078080000}"/>
    <cellStyle name="Currency 2 2 2 8 2 2 4 2" xfId="4257" xr:uid="{00000000-0005-0000-0000-000079080000}"/>
    <cellStyle name="Currency 2 2 2 8 2 2 4 3" xfId="3085" xr:uid="{00000000-0005-0000-0000-00007A080000}"/>
    <cellStyle name="Currency 2 2 2 8 2 2 5" xfId="3621" xr:uid="{00000000-0005-0000-0000-00007B080000}"/>
    <cellStyle name="Currency 2 2 2 8 2 2 6" xfId="2449" xr:uid="{00000000-0005-0000-0000-00007C080000}"/>
    <cellStyle name="Currency 2 2 2 8 2 3" xfId="612" xr:uid="{00000000-0005-0000-0000-00007D080000}"/>
    <cellStyle name="Currency 2 2 2 8 2 3 2" xfId="1795" xr:uid="{00000000-0005-0000-0000-00007E080000}"/>
    <cellStyle name="Currency 2 2 2 8 2 3 2 2" xfId="4363" xr:uid="{00000000-0005-0000-0000-00007F080000}"/>
    <cellStyle name="Currency 2 2 2 8 2 3 2 3" xfId="3191" xr:uid="{00000000-0005-0000-0000-000080080000}"/>
    <cellStyle name="Currency 2 2 2 8 2 3 3" xfId="3727" xr:uid="{00000000-0005-0000-0000-000081080000}"/>
    <cellStyle name="Currency 2 2 2 8 2 3 4" xfId="2555" xr:uid="{00000000-0005-0000-0000-000082080000}"/>
    <cellStyle name="Currency 2 2 2 8 2 4" xfId="1046" xr:uid="{00000000-0005-0000-0000-000083080000}"/>
    <cellStyle name="Currency 2 2 2 8 2 4 2" xfId="2216" xr:uid="{00000000-0005-0000-0000-000084080000}"/>
    <cellStyle name="Currency 2 2 2 8 2 4 2 2" xfId="4576" xr:uid="{00000000-0005-0000-0000-000085080000}"/>
    <cellStyle name="Currency 2 2 2 8 2 4 2 3" xfId="3404" xr:uid="{00000000-0005-0000-0000-000086080000}"/>
    <cellStyle name="Currency 2 2 2 8 2 4 3" xfId="3940" xr:uid="{00000000-0005-0000-0000-000087080000}"/>
    <cellStyle name="Currency 2 2 2 8 2 4 4" xfId="2768" xr:uid="{00000000-0005-0000-0000-000088080000}"/>
    <cellStyle name="Currency 2 2 2 8 2 5" xfId="1380" xr:uid="{00000000-0005-0000-0000-000089080000}"/>
    <cellStyle name="Currency 2 2 2 8 2 5 2" xfId="4153" xr:uid="{00000000-0005-0000-0000-00008A080000}"/>
    <cellStyle name="Currency 2 2 2 8 2 5 3" xfId="2981" xr:uid="{00000000-0005-0000-0000-00008B080000}"/>
    <cellStyle name="Currency 2 2 2 8 3" xfId="302" xr:uid="{00000000-0005-0000-0000-00008C080000}"/>
    <cellStyle name="Currency 2 2 2 8 3 2" xfId="718" xr:uid="{00000000-0005-0000-0000-00008D080000}"/>
    <cellStyle name="Currency 2 2 2 8 3 2 2" xfId="1901" xr:uid="{00000000-0005-0000-0000-00008E080000}"/>
    <cellStyle name="Currency 2 2 2 8 3 2 2 2" xfId="4417" xr:uid="{00000000-0005-0000-0000-00008F080000}"/>
    <cellStyle name="Currency 2 2 2 8 3 2 2 3" xfId="3245" xr:uid="{00000000-0005-0000-0000-000090080000}"/>
    <cellStyle name="Currency 2 2 2 8 3 2 3" xfId="3781" xr:uid="{00000000-0005-0000-0000-000091080000}"/>
    <cellStyle name="Currency 2 2 2 8 3 2 4" xfId="2609" xr:uid="{00000000-0005-0000-0000-000092080000}"/>
    <cellStyle name="Currency 2 2 2 8 3 3" xfId="1119" xr:uid="{00000000-0005-0000-0000-000093080000}"/>
    <cellStyle name="Currency 2 2 2 8 3 3 2" xfId="2286" xr:uid="{00000000-0005-0000-0000-000094080000}"/>
    <cellStyle name="Currency 2 2 2 8 3 3 2 2" xfId="4633" xr:uid="{00000000-0005-0000-0000-000095080000}"/>
    <cellStyle name="Currency 2 2 2 8 3 3 2 3" xfId="3461" xr:uid="{00000000-0005-0000-0000-000096080000}"/>
    <cellStyle name="Currency 2 2 2 8 3 3 3" xfId="3997" xr:uid="{00000000-0005-0000-0000-000097080000}"/>
    <cellStyle name="Currency 2 2 2 8 3 3 4" xfId="2825" xr:uid="{00000000-0005-0000-0000-000098080000}"/>
    <cellStyle name="Currency 2 2 2 8 3 4" xfId="1486" xr:uid="{00000000-0005-0000-0000-000099080000}"/>
    <cellStyle name="Currency 2 2 2 8 3 4 2" xfId="4207" xr:uid="{00000000-0005-0000-0000-00009A080000}"/>
    <cellStyle name="Currency 2 2 2 8 3 4 3" xfId="3035" xr:uid="{00000000-0005-0000-0000-00009B080000}"/>
    <cellStyle name="Currency 2 2 2 8 3 5" xfId="3571" xr:uid="{00000000-0005-0000-0000-00009C080000}"/>
    <cellStyle name="Currency 2 2 2 8 3 6" xfId="2399" xr:uid="{00000000-0005-0000-0000-00009D080000}"/>
    <cellStyle name="Currency 2 2 2 8 4" xfId="512" xr:uid="{00000000-0005-0000-0000-00009E080000}"/>
    <cellStyle name="Currency 2 2 2 8 4 2" xfId="1695" xr:uid="{00000000-0005-0000-0000-00009F080000}"/>
    <cellStyle name="Currency 2 2 2 8 4 2 2" xfId="4313" xr:uid="{00000000-0005-0000-0000-0000A0080000}"/>
    <cellStyle name="Currency 2 2 2 8 4 2 3" xfId="3141" xr:uid="{00000000-0005-0000-0000-0000A1080000}"/>
    <cellStyle name="Currency 2 2 2 8 4 3" xfId="3677" xr:uid="{00000000-0005-0000-0000-0000A2080000}"/>
    <cellStyle name="Currency 2 2 2 8 4 4" xfId="2505" xr:uid="{00000000-0005-0000-0000-0000A3080000}"/>
    <cellStyle name="Currency 2 2 2 8 5" xfId="946" xr:uid="{00000000-0005-0000-0000-0000A4080000}"/>
    <cellStyle name="Currency 2 2 2 8 5 2" xfId="2116" xr:uid="{00000000-0005-0000-0000-0000A5080000}"/>
    <cellStyle name="Currency 2 2 2 8 5 2 2" xfId="4526" xr:uid="{00000000-0005-0000-0000-0000A6080000}"/>
    <cellStyle name="Currency 2 2 2 8 5 2 3" xfId="3354" xr:uid="{00000000-0005-0000-0000-0000A7080000}"/>
    <cellStyle name="Currency 2 2 2 8 5 3" xfId="3890" xr:uid="{00000000-0005-0000-0000-0000A8080000}"/>
    <cellStyle name="Currency 2 2 2 8 5 4" xfId="2718" xr:uid="{00000000-0005-0000-0000-0000A9080000}"/>
    <cellStyle name="Currency 2 2 2 8 6" xfId="1280" xr:uid="{00000000-0005-0000-0000-0000AA080000}"/>
    <cellStyle name="Currency 2 2 2 8 6 2" xfId="4103" xr:uid="{00000000-0005-0000-0000-0000AB080000}"/>
    <cellStyle name="Currency 2 2 2 8 6 3" xfId="2931" xr:uid="{00000000-0005-0000-0000-0000AC080000}"/>
    <cellStyle name="Currency 2 2 2 9" xfId="101" xr:uid="{00000000-0005-0000-0000-0000AD080000}"/>
    <cellStyle name="Currency 2 2 2 9 2" xfId="201" xr:uid="{00000000-0005-0000-0000-0000AE080000}"/>
    <cellStyle name="Currency 2 2 2 9 2 2" xfId="412" xr:uid="{00000000-0005-0000-0000-0000AF080000}"/>
    <cellStyle name="Currency 2 2 2 9 2 2 2" xfId="828" xr:uid="{00000000-0005-0000-0000-0000B0080000}"/>
    <cellStyle name="Currency 2 2 2 9 2 2 2 2" xfId="2011" xr:uid="{00000000-0005-0000-0000-0000B1080000}"/>
    <cellStyle name="Currency 2 2 2 9 2 2 2 2 2" xfId="4472" xr:uid="{00000000-0005-0000-0000-0000B2080000}"/>
    <cellStyle name="Currency 2 2 2 9 2 2 2 2 3" xfId="3300" xr:uid="{00000000-0005-0000-0000-0000B3080000}"/>
    <cellStyle name="Currency 2 2 2 9 2 2 2 3" xfId="3836" xr:uid="{00000000-0005-0000-0000-0000B4080000}"/>
    <cellStyle name="Currency 2 2 2 9 2 2 2 4" xfId="2664" xr:uid="{00000000-0005-0000-0000-0000B5080000}"/>
    <cellStyle name="Currency 2 2 2 9 2 2 3" xfId="1174" xr:uid="{00000000-0005-0000-0000-0000B6080000}"/>
    <cellStyle name="Currency 2 2 2 9 2 2 3 2" xfId="2341" xr:uid="{00000000-0005-0000-0000-0000B7080000}"/>
    <cellStyle name="Currency 2 2 2 9 2 2 3 2 2" xfId="4688" xr:uid="{00000000-0005-0000-0000-0000B8080000}"/>
    <cellStyle name="Currency 2 2 2 9 2 2 3 2 3" xfId="3516" xr:uid="{00000000-0005-0000-0000-0000B9080000}"/>
    <cellStyle name="Currency 2 2 2 9 2 2 3 3" xfId="4052" xr:uid="{00000000-0005-0000-0000-0000BA080000}"/>
    <cellStyle name="Currency 2 2 2 9 2 2 3 4" xfId="2880" xr:uid="{00000000-0005-0000-0000-0000BB080000}"/>
    <cellStyle name="Currency 2 2 2 9 2 2 4" xfId="1596" xr:uid="{00000000-0005-0000-0000-0000BC080000}"/>
    <cellStyle name="Currency 2 2 2 9 2 2 4 2" xfId="4262" xr:uid="{00000000-0005-0000-0000-0000BD080000}"/>
    <cellStyle name="Currency 2 2 2 9 2 2 4 3" xfId="3090" xr:uid="{00000000-0005-0000-0000-0000BE080000}"/>
    <cellStyle name="Currency 2 2 2 9 2 2 5" xfId="3626" xr:uid="{00000000-0005-0000-0000-0000BF080000}"/>
    <cellStyle name="Currency 2 2 2 9 2 2 6" xfId="2454" xr:uid="{00000000-0005-0000-0000-0000C0080000}"/>
    <cellStyle name="Currency 2 2 2 9 2 3" xfId="622" xr:uid="{00000000-0005-0000-0000-0000C1080000}"/>
    <cellStyle name="Currency 2 2 2 9 2 3 2" xfId="1805" xr:uid="{00000000-0005-0000-0000-0000C2080000}"/>
    <cellStyle name="Currency 2 2 2 9 2 3 2 2" xfId="4368" xr:uid="{00000000-0005-0000-0000-0000C3080000}"/>
    <cellStyle name="Currency 2 2 2 9 2 3 2 3" xfId="3196" xr:uid="{00000000-0005-0000-0000-0000C4080000}"/>
    <cellStyle name="Currency 2 2 2 9 2 3 3" xfId="3732" xr:uid="{00000000-0005-0000-0000-0000C5080000}"/>
    <cellStyle name="Currency 2 2 2 9 2 3 4" xfId="2560" xr:uid="{00000000-0005-0000-0000-0000C6080000}"/>
    <cellStyle name="Currency 2 2 2 9 2 4" xfId="1056" xr:uid="{00000000-0005-0000-0000-0000C7080000}"/>
    <cellStyle name="Currency 2 2 2 9 2 4 2" xfId="2226" xr:uid="{00000000-0005-0000-0000-0000C8080000}"/>
    <cellStyle name="Currency 2 2 2 9 2 4 2 2" xfId="4581" xr:uid="{00000000-0005-0000-0000-0000C9080000}"/>
    <cellStyle name="Currency 2 2 2 9 2 4 2 3" xfId="3409" xr:uid="{00000000-0005-0000-0000-0000CA080000}"/>
    <cellStyle name="Currency 2 2 2 9 2 4 3" xfId="3945" xr:uid="{00000000-0005-0000-0000-0000CB080000}"/>
    <cellStyle name="Currency 2 2 2 9 2 4 4" xfId="2773" xr:uid="{00000000-0005-0000-0000-0000CC080000}"/>
    <cellStyle name="Currency 2 2 2 9 2 5" xfId="1390" xr:uid="{00000000-0005-0000-0000-0000CD080000}"/>
    <cellStyle name="Currency 2 2 2 9 2 5 2" xfId="4158" xr:uid="{00000000-0005-0000-0000-0000CE080000}"/>
    <cellStyle name="Currency 2 2 2 9 2 5 3" xfId="2986" xr:uid="{00000000-0005-0000-0000-0000CF080000}"/>
    <cellStyle name="Currency 2 2 2 9 3" xfId="312" xr:uid="{00000000-0005-0000-0000-0000D0080000}"/>
    <cellStyle name="Currency 2 2 2 9 3 2" xfId="728" xr:uid="{00000000-0005-0000-0000-0000D1080000}"/>
    <cellStyle name="Currency 2 2 2 9 3 2 2" xfId="1911" xr:uid="{00000000-0005-0000-0000-0000D2080000}"/>
    <cellStyle name="Currency 2 2 2 9 3 2 2 2" xfId="4422" xr:uid="{00000000-0005-0000-0000-0000D3080000}"/>
    <cellStyle name="Currency 2 2 2 9 3 2 2 3" xfId="3250" xr:uid="{00000000-0005-0000-0000-0000D4080000}"/>
    <cellStyle name="Currency 2 2 2 9 3 2 3" xfId="3786" xr:uid="{00000000-0005-0000-0000-0000D5080000}"/>
    <cellStyle name="Currency 2 2 2 9 3 2 4" xfId="2614" xr:uid="{00000000-0005-0000-0000-0000D6080000}"/>
    <cellStyle name="Currency 2 2 2 9 3 3" xfId="1124" xr:uid="{00000000-0005-0000-0000-0000D7080000}"/>
    <cellStyle name="Currency 2 2 2 9 3 3 2" xfId="2291" xr:uid="{00000000-0005-0000-0000-0000D8080000}"/>
    <cellStyle name="Currency 2 2 2 9 3 3 2 2" xfId="4638" xr:uid="{00000000-0005-0000-0000-0000D9080000}"/>
    <cellStyle name="Currency 2 2 2 9 3 3 2 3" xfId="3466" xr:uid="{00000000-0005-0000-0000-0000DA080000}"/>
    <cellStyle name="Currency 2 2 2 9 3 3 3" xfId="4002" xr:uid="{00000000-0005-0000-0000-0000DB080000}"/>
    <cellStyle name="Currency 2 2 2 9 3 3 4" xfId="2830" xr:uid="{00000000-0005-0000-0000-0000DC080000}"/>
    <cellStyle name="Currency 2 2 2 9 3 4" xfId="1496" xr:uid="{00000000-0005-0000-0000-0000DD080000}"/>
    <cellStyle name="Currency 2 2 2 9 3 4 2" xfId="4212" xr:uid="{00000000-0005-0000-0000-0000DE080000}"/>
    <cellStyle name="Currency 2 2 2 9 3 4 3" xfId="3040" xr:uid="{00000000-0005-0000-0000-0000DF080000}"/>
    <cellStyle name="Currency 2 2 2 9 3 5" xfId="3576" xr:uid="{00000000-0005-0000-0000-0000E0080000}"/>
    <cellStyle name="Currency 2 2 2 9 3 6" xfId="2404" xr:uid="{00000000-0005-0000-0000-0000E1080000}"/>
    <cellStyle name="Currency 2 2 2 9 4" xfId="522" xr:uid="{00000000-0005-0000-0000-0000E2080000}"/>
    <cellStyle name="Currency 2 2 2 9 4 2" xfId="1705" xr:uid="{00000000-0005-0000-0000-0000E3080000}"/>
    <cellStyle name="Currency 2 2 2 9 4 2 2" xfId="4318" xr:uid="{00000000-0005-0000-0000-0000E4080000}"/>
    <cellStyle name="Currency 2 2 2 9 4 2 3" xfId="3146" xr:uid="{00000000-0005-0000-0000-0000E5080000}"/>
    <cellStyle name="Currency 2 2 2 9 4 3" xfId="3682" xr:uid="{00000000-0005-0000-0000-0000E6080000}"/>
    <cellStyle name="Currency 2 2 2 9 4 4" xfId="2510" xr:uid="{00000000-0005-0000-0000-0000E7080000}"/>
    <cellStyle name="Currency 2 2 2 9 5" xfId="956" xr:uid="{00000000-0005-0000-0000-0000E8080000}"/>
    <cellStyle name="Currency 2 2 2 9 5 2" xfId="2126" xr:uid="{00000000-0005-0000-0000-0000E9080000}"/>
    <cellStyle name="Currency 2 2 2 9 5 2 2" xfId="4531" xr:uid="{00000000-0005-0000-0000-0000EA080000}"/>
    <cellStyle name="Currency 2 2 2 9 5 2 3" xfId="3359" xr:uid="{00000000-0005-0000-0000-0000EB080000}"/>
    <cellStyle name="Currency 2 2 2 9 5 3" xfId="3895" xr:uid="{00000000-0005-0000-0000-0000EC080000}"/>
    <cellStyle name="Currency 2 2 2 9 5 4" xfId="2723" xr:uid="{00000000-0005-0000-0000-0000ED080000}"/>
    <cellStyle name="Currency 2 2 2 9 6" xfId="1290" xr:uid="{00000000-0005-0000-0000-0000EE080000}"/>
    <cellStyle name="Currency 2 2 2 9 6 2" xfId="4108" xr:uid="{00000000-0005-0000-0000-0000EF080000}"/>
    <cellStyle name="Currency 2 2 2 9 6 3" xfId="2936" xr:uid="{00000000-0005-0000-0000-0000F0080000}"/>
    <cellStyle name="Currency 2 2 3" xfId="27" xr:uid="{00000000-0005-0000-0000-0000F1080000}"/>
    <cellStyle name="Currency 2 2 3 2" xfId="127" xr:uid="{00000000-0005-0000-0000-0000F2080000}"/>
    <cellStyle name="Currency 2 2 3 2 2" xfId="338" xr:uid="{00000000-0005-0000-0000-0000F3080000}"/>
    <cellStyle name="Currency 2 2 3 2 2 2" xfId="754" xr:uid="{00000000-0005-0000-0000-0000F4080000}"/>
    <cellStyle name="Currency 2 2 3 2 2 2 2" xfId="1937" xr:uid="{00000000-0005-0000-0000-0000F5080000}"/>
    <cellStyle name="Currency 2 2 3 2 2 2 2 2" xfId="4435" xr:uid="{00000000-0005-0000-0000-0000F6080000}"/>
    <cellStyle name="Currency 2 2 3 2 2 2 2 3" xfId="3263" xr:uid="{00000000-0005-0000-0000-0000F7080000}"/>
    <cellStyle name="Currency 2 2 3 2 2 2 3" xfId="3799" xr:uid="{00000000-0005-0000-0000-0000F8080000}"/>
    <cellStyle name="Currency 2 2 3 2 2 2 4" xfId="2627" xr:uid="{00000000-0005-0000-0000-0000F9080000}"/>
    <cellStyle name="Currency 2 2 3 2 2 3" xfId="1137" xr:uid="{00000000-0005-0000-0000-0000FA080000}"/>
    <cellStyle name="Currency 2 2 3 2 2 3 2" xfId="2304" xr:uid="{00000000-0005-0000-0000-0000FB080000}"/>
    <cellStyle name="Currency 2 2 3 2 2 3 2 2" xfId="4651" xr:uid="{00000000-0005-0000-0000-0000FC080000}"/>
    <cellStyle name="Currency 2 2 3 2 2 3 2 3" xfId="3479" xr:uid="{00000000-0005-0000-0000-0000FD080000}"/>
    <cellStyle name="Currency 2 2 3 2 2 3 3" xfId="4015" xr:uid="{00000000-0005-0000-0000-0000FE080000}"/>
    <cellStyle name="Currency 2 2 3 2 2 3 4" xfId="2843" xr:uid="{00000000-0005-0000-0000-0000FF080000}"/>
    <cellStyle name="Currency 2 2 3 2 2 4" xfId="1522" xr:uid="{00000000-0005-0000-0000-000000090000}"/>
    <cellStyle name="Currency 2 2 3 2 2 4 2" xfId="4225" xr:uid="{00000000-0005-0000-0000-000001090000}"/>
    <cellStyle name="Currency 2 2 3 2 2 4 3" xfId="3053" xr:uid="{00000000-0005-0000-0000-000002090000}"/>
    <cellStyle name="Currency 2 2 3 2 2 5" xfId="3589" xr:uid="{00000000-0005-0000-0000-000003090000}"/>
    <cellStyle name="Currency 2 2 3 2 2 6" xfId="2417" xr:uid="{00000000-0005-0000-0000-000004090000}"/>
    <cellStyle name="Currency 2 2 3 2 3" xfId="548" xr:uid="{00000000-0005-0000-0000-000005090000}"/>
    <cellStyle name="Currency 2 2 3 2 3 2" xfId="1731" xr:uid="{00000000-0005-0000-0000-000006090000}"/>
    <cellStyle name="Currency 2 2 3 2 3 2 2" xfId="4331" xr:uid="{00000000-0005-0000-0000-000007090000}"/>
    <cellStyle name="Currency 2 2 3 2 3 2 3" xfId="3159" xr:uid="{00000000-0005-0000-0000-000008090000}"/>
    <cellStyle name="Currency 2 2 3 2 3 3" xfId="3695" xr:uid="{00000000-0005-0000-0000-000009090000}"/>
    <cellStyle name="Currency 2 2 3 2 3 4" xfId="2523" xr:uid="{00000000-0005-0000-0000-00000A090000}"/>
    <cellStyle name="Currency 2 2 3 2 4" xfId="982" xr:uid="{00000000-0005-0000-0000-00000B090000}"/>
    <cellStyle name="Currency 2 2 3 2 4 2" xfId="2152" xr:uid="{00000000-0005-0000-0000-00000C090000}"/>
    <cellStyle name="Currency 2 2 3 2 4 2 2" xfId="4544" xr:uid="{00000000-0005-0000-0000-00000D090000}"/>
    <cellStyle name="Currency 2 2 3 2 4 2 3" xfId="3372" xr:uid="{00000000-0005-0000-0000-00000E090000}"/>
    <cellStyle name="Currency 2 2 3 2 4 3" xfId="3908" xr:uid="{00000000-0005-0000-0000-00000F090000}"/>
    <cellStyle name="Currency 2 2 3 2 4 4" xfId="2736" xr:uid="{00000000-0005-0000-0000-000010090000}"/>
    <cellStyle name="Currency 2 2 3 2 5" xfId="1316" xr:uid="{00000000-0005-0000-0000-000011090000}"/>
    <cellStyle name="Currency 2 2 3 2 5 2" xfId="4121" xr:uid="{00000000-0005-0000-0000-000012090000}"/>
    <cellStyle name="Currency 2 2 3 2 5 3" xfId="2949" xr:uid="{00000000-0005-0000-0000-000013090000}"/>
    <cellStyle name="Currency 2 2 3 3" xfId="238" xr:uid="{00000000-0005-0000-0000-000014090000}"/>
    <cellStyle name="Currency 2 2 3 3 2" xfId="654" xr:uid="{00000000-0005-0000-0000-000015090000}"/>
    <cellStyle name="Currency 2 2 3 3 2 2" xfId="1837" xr:uid="{00000000-0005-0000-0000-000016090000}"/>
    <cellStyle name="Currency 2 2 3 3 2 2 2" xfId="4385" xr:uid="{00000000-0005-0000-0000-000017090000}"/>
    <cellStyle name="Currency 2 2 3 3 2 2 3" xfId="3213" xr:uid="{00000000-0005-0000-0000-000018090000}"/>
    <cellStyle name="Currency 2 2 3 3 2 3" xfId="3749" xr:uid="{00000000-0005-0000-0000-000019090000}"/>
    <cellStyle name="Currency 2 2 3 3 2 4" xfId="2577" xr:uid="{00000000-0005-0000-0000-00001A090000}"/>
    <cellStyle name="Currency 2 2 3 3 3" xfId="1087" xr:uid="{00000000-0005-0000-0000-00001B090000}"/>
    <cellStyle name="Currency 2 2 3 3 3 2" xfId="2254" xr:uid="{00000000-0005-0000-0000-00001C090000}"/>
    <cellStyle name="Currency 2 2 3 3 3 2 2" xfId="4601" xr:uid="{00000000-0005-0000-0000-00001D090000}"/>
    <cellStyle name="Currency 2 2 3 3 3 2 3" xfId="3429" xr:uid="{00000000-0005-0000-0000-00001E090000}"/>
    <cellStyle name="Currency 2 2 3 3 3 3" xfId="3965" xr:uid="{00000000-0005-0000-0000-00001F090000}"/>
    <cellStyle name="Currency 2 2 3 3 3 4" xfId="2793" xr:uid="{00000000-0005-0000-0000-000020090000}"/>
    <cellStyle name="Currency 2 2 3 3 4" xfId="1422" xr:uid="{00000000-0005-0000-0000-000021090000}"/>
    <cellStyle name="Currency 2 2 3 3 4 2" xfId="4175" xr:uid="{00000000-0005-0000-0000-000022090000}"/>
    <cellStyle name="Currency 2 2 3 3 4 3" xfId="3003" xr:uid="{00000000-0005-0000-0000-000023090000}"/>
    <cellStyle name="Currency 2 2 3 3 5" xfId="3539" xr:uid="{00000000-0005-0000-0000-000024090000}"/>
    <cellStyle name="Currency 2 2 3 3 6" xfId="2367" xr:uid="{00000000-0005-0000-0000-000025090000}"/>
    <cellStyle name="Currency 2 2 3 4" xfId="448" xr:uid="{00000000-0005-0000-0000-000026090000}"/>
    <cellStyle name="Currency 2 2 3 4 2" xfId="1631" xr:uid="{00000000-0005-0000-0000-000027090000}"/>
    <cellStyle name="Currency 2 2 3 4 2 2" xfId="4281" xr:uid="{00000000-0005-0000-0000-000028090000}"/>
    <cellStyle name="Currency 2 2 3 4 2 3" xfId="3109" xr:uid="{00000000-0005-0000-0000-000029090000}"/>
    <cellStyle name="Currency 2 2 3 4 3" xfId="3645" xr:uid="{00000000-0005-0000-0000-00002A090000}"/>
    <cellStyle name="Currency 2 2 3 4 4" xfId="2473" xr:uid="{00000000-0005-0000-0000-00002B090000}"/>
    <cellStyle name="Currency 2 2 3 5" xfId="882" xr:uid="{00000000-0005-0000-0000-00002C090000}"/>
    <cellStyle name="Currency 2 2 3 5 2" xfId="2052" xr:uid="{00000000-0005-0000-0000-00002D090000}"/>
    <cellStyle name="Currency 2 2 3 5 2 2" xfId="4494" xr:uid="{00000000-0005-0000-0000-00002E090000}"/>
    <cellStyle name="Currency 2 2 3 5 2 3" xfId="3322" xr:uid="{00000000-0005-0000-0000-00002F090000}"/>
    <cellStyle name="Currency 2 2 3 5 3" xfId="3858" xr:uid="{00000000-0005-0000-0000-000030090000}"/>
    <cellStyle name="Currency 2 2 3 5 4" xfId="2686" xr:uid="{00000000-0005-0000-0000-000031090000}"/>
    <cellStyle name="Currency 2 2 3 6" xfId="1216" xr:uid="{00000000-0005-0000-0000-000032090000}"/>
    <cellStyle name="Currency 2 2 3 6 2" xfId="4071" xr:uid="{00000000-0005-0000-0000-000033090000}"/>
    <cellStyle name="Currency 2 2 3 6 3" xfId="2899" xr:uid="{00000000-0005-0000-0000-000034090000}"/>
    <cellStyle name="Currency 2 2 4" xfId="37" xr:uid="{00000000-0005-0000-0000-000035090000}"/>
    <cellStyle name="Currency 2 2 4 2" xfId="137" xr:uid="{00000000-0005-0000-0000-000036090000}"/>
    <cellStyle name="Currency 2 2 4 2 2" xfId="348" xr:uid="{00000000-0005-0000-0000-000037090000}"/>
    <cellStyle name="Currency 2 2 4 2 2 2" xfId="764" xr:uid="{00000000-0005-0000-0000-000038090000}"/>
    <cellStyle name="Currency 2 2 4 2 2 2 2" xfId="1947" xr:uid="{00000000-0005-0000-0000-000039090000}"/>
    <cellStyle name="Currency 2 2 4 2 2 2 2 2" xfId="4440" xr:uid="{00000000-0005-0000-0000-00003A090000}"/>
    <cellStyle name="Currency 2 2 4 2 2 2 2 3" xfId="3268" xr:uid="{00000000-0005-0000-0000-00003B090000}"/>
    <cellStyle name="Currency 2 2 4 2 2 2 3" xfId="3804" xr:uid="{00000000-0005-0000-0000-00003C090000}"/>
    <cellStyle name="Currency 2 2 4 2 2 2 4" xfId="2632" xr:uid="{00000000-0005-0000-0000-00003D090000}"/>
    <cellStyle name="Currency 2 2 4 2 2 3" xfId="1142" xr:uid="{00000000-0005-0000-0000-00003E090000}"/>
    <cellStyle name="Currency 2 2 4 2 2 3 2" xfId="2309" xr:uid="{00000000-0005-0000-0000-00003F090000}"/>
    <cellStyle name="Currency 2 2 4 2 2 3 2 2" xfId="4656" xr:uid="{00000000-0005-0000-0000-000040090000}"/>
    <cellStyle name="Currency 2 2 4 2 2 3 2 3" xfId="3484" xr:uid="{00000000-0005-0000-0000-000041090000}"/>
    <cellStyle name="Currency 2 2 4 2 2 3 3" xfId="4020" xr:uid="{00000000-0005-0000-0000-000042090000}"/>
    <cellStyle name="Currency 2 2 4 2 2 3 4" xfId="2848" xr:uid="{00000000-0005-0000-0000-000043090000}"/>
    <cellStyle name="Currency 2 2 4 2 2 4" xfId="1532" xr:uid="{00000000-0005-0000-0000-000044090000}"/>
    <cellStyle name="Currency 2 2 4 2 2 4 2" xfId="4230" xr:uid="{00000000-0005-0000-0000-000045090000}"/>
    <cellStyle name="Currency 2 2 4 2 2 4 3" xfId="3058" xr:uid="{00000000-0005-0000-0000-000046090000}"/>
    <cellStyle name="Currency 2 2 4 2 2 5" xfId="3594" xr:uid="{00000000-0005-0000-0000-000047090000}"/>
    <cellStyle name="Currency 2 2 4 2 2 6" xfId="2422" xr:uid="{00000000-0005-0000-0000-000048090000}"/>
    <cellStyle name="Currency 2 2 4 2 3" xfId="558" xr:uid="{00000000-0005-0000-0000-000049090000}"/>
    <cellStyle name="Currency 2 2 4 2 3 2" xfId="1741" xr:uid="{00000000-0005-0000-0000-00004A090000}"/>
    <cellStyle name="Currency 2 2 4 2 3 2 2" xfId="4336" xr:uid="{00000000-0005-0000-0000-00004B090000}"/>
    <cellStyle name="Currency 2 2 4 2 3 2 3" xfId="3164" xr:uid="{00000000-0005-0000-0000-00004C090000}"/>
    <cellStyle name="Currency 2 2 4 2 3 3" xfId="3700" xr:uid="{00000000-0005-0000-0000-00004D090000}"/>
    <cellStyle name="Currency 2 2 4 2 3 4" xfId="2528" xr:uid="{00000000-0005-0000-0000-00004E090000}"/>
    <cellStyle name="Currency 2 2 4 2 4" xfId="992" xr:uid="{00000000-0005-0000-0000-00004F090000}"/>
    <cellStyle name="Currency 2 2 4 2 4 2" xfId="2162" xr:uid="{00000000-0005-0000-0000-000050090000}"/>
    <cellStyle name="Currency 2 2 4 2 4 2 2" xfId="4549" xr:uid="{00000000-0005-0000-0000-000051090000}"/>
    <cellStyle name="Currency 2 2 4 2 4 2 3" xfId="3377" xr:uid="{00000000-0005-0000-0000-000052090000}"/>
    <cellStyle name="Currency 2 2 4 2 4 3" xfId="3913" xr:uid="{00000000-0005-0000-0000-000053090000}"/>
    <cellStyle name="Currency 2 2 4 2 4 4" xfId="2741" xr:uid="{00000000-0005-0000-0000-000054090000}"/>
    <cellStyle name="Currency 2 2 4 2 5" xfId="1326" xr:uid="{00000000-0005-0000-0000-000055090000}"/>
    <cellStyle name="Currency 2 2 4 2 5 2" xfId="4126" xr:uid="{00000000-0005-0000-0000-000056090000}"/>
    <cellStyle name="Currency 2 2 4 2 5 3" xfId="2954" xr:uid="{00000000-0005-0000-0000-000057090000}"/>
    <cellStyle name="Currency 2 2 4 3" xfId="248" xr:uid="{00000000-0005-0000-0000-000058090000}"/>
    <cellStyle name="Currency 2 2 4 3 2" xfId="664" xr:uid="{00000000-0005-0000-0000-000059090000}"/>
    <cellStyle name="Currency 2 2 4 3 2 2" xfId="1847" xr:uid="{00000000-0005-0000-0000-00005A090000}"/>
    <cellStyle name="Currency 2 2 4 3 2 2 2" xfId="4390" xr:uid="{00000000-0005-0000-0000-00005B090000}"/>
    <cellStyle name="Currency 2 2 4 3 2 2 3" xfId="3218" xr:uid="{00000000-0005-0000-0000-00005C090000}"/>
    <cellStyle name="Currency 2 2 4 3 2 3" xfId="3754" xr:uid="{00000000-0005-0000-0000-00005D090000}"/>
    <cellStyle name="Currency 2 2 4 3 2 4" xfId="2582" xr:uid="{00000000-0005-0000-0000-00005E090000}"/>
    <cellStyle name="Currency 2 2 4 3 3" xfId="1092" xr:uid="{00000000-0005-0000-0000-00005F090000}"/>
    <cellStyle name="Currency 2 2 4 3 3 2" xfId="2259" xr:uid="{00000000-0005-0000-0000-000060090000}"/>
    <cellStyle name="Currency 2 2 4 3 3 2 2" xfId="4606" xr:uid="{00000000-0005-0000-0000-000061090000}"/>
    <cellStyle name="Currency 2 2 4 3 3 2 3" xfId="3434" xr:uid="{00000000-0005-0000-0000-000062090000}"/>
    <cellStyle name="Currency 2 2 4 3 3 3" xfId="3970" xr:uid="{00000000-0005-0000-0000-000063090000}"/>
    <cellStyle name="Currency 2 2 4 3 3 4" xfId="2798" xr:uid="{00000000-0005-0000-0000-000064090000}"/>
    <cellStyle name="Currency 2 2 4 3 4" xfId="1432" xr:uid="{00000000-0005-0000-0000-000065090000}"/>
    <cellStyle name="Currency 2 2 4 3 4 2" xfId="4180" xr:uid="{00000000-0005-0000-0000-000066090000}"/>
    <cellStyle name="Currency 2 2 4 3 4 3" xfId="3008" xr:uid="{00000000-0005-0000-0000-000067090000}"/>
    <cellStyle name="Currency 2 2 4 3 5" xfId="3544" xr:uid="{00000000-0005-0000-0000-000068090000}"/>
    <cellStyle name="Currency 2 2 4 3 6" xfId="2372" xr:uid="{00000000-0005-0000-0000-000069090000}"/>
    <cellStyle name="Currency 2 2 4 4" xfId="458" xr:uid="{00000000-0005-0000-0000-00006A090000}"/>
    <cellStyle name="Currency 2 2 4 4 2" xfId="1641" xr:uid="{00000000-0005-0000-0000-00006B090000}"/>
    <cellStyle name="Currency 2 2 4 4 2 2" xfId="4286" xr:uid="{00000000-0005-0000-0000-00006C090000}"/>
    <cellStyle name="Currency 2 2 4 4 2 3" xfId="3114" xr:uid="{00000000-0005-0000-0000-00006D090000}"/>
    <cellStyle name="Currency 2 2 4 4 3" xfId="3650" xr:uid="{00000000-0005-0000-0000-00006E090000}"/>
    <cellStyle name="Currency 2 2 4 4 4" xfId="2478" xr:uid="{00000000-0005-0000-0000-00006F090000}"/>
    <cellStyle name="Currency 2 2 4 5" xfId="892" xr:uid="{00000000-0005-0000-0000-000070090000}"/>
    <cellStyle name="Currency 2 2 4 5 2" xfId="2062" xr:uid="{00000000-0005-0000-0000-000071090000}"/>
    <cellStyle name="Currency 2 2 4 5 2 2" xfId="4499" xr:uid="{00000000-0005-0000-0000-000072090000}"/>
    <cellStyle name="Currency 2 2 4 5 2 3" xfId="3327" xr:uid="{00000000-0005-0000-0000-000073090000}"/>
    <cellStyle name="Currency 2 2 4 5 3" xfId="3863" xr:uid="{00000000-0005-0000-0000-000074090000}"/>
    <cellStyle name="Currency 2 2 4 5 4" xfId="2691" xr:uid="{00000000-0005-0000-0000-000075090000}"/>
    <cellStyle name="Currency 2 2 4 6" xfId="1226" xr:uid="{00000000-0005-0000-0000-000076090000}"/>
    <cellStyle name="Currency 2 2 4 6 2" xfId="4076" xr:uid="{00000000-0005-0000-0000-000077090000}"/>
    <cellStyle name="Currency 2 2 4 6 3" xfId="2904" xr:uid="{00000000-0005-0000-0000-000078090000}"/>
    <cellStyle name="Currency 2 2 5" xfId="47" xr:uid="{00000000-0005-0000-0000-000079090000}"/>
    <cellStyle name="Currency 2 2 5 2" xfId="147" xr:uid="{00000000-0005-0000-0000-00007A090000}"/>
    <cellStyle name="Currency 2 2 5 2 2" xfId="358" xr:uid="{00000000-0005-0000-0000-00007B090000}"/>
    <cellStyle name="Currency 2 2 5 2 2 2" xfId="774" xr:uid="{00000000-0005-0000-0000-00007C090000}"/>
    <cellStyle name="Currency 2 2 5 2 2 2 2" xfId="1957" xr:uid="{00000000-0005-0000-0000-00007D090000}"/>
    <cellStyle name="Currency 2 2 5 2 2 2 2 2" xfId="4445" xr:uid="{00000000-0005-0000-0000-00007E090000}"/>
    <cellStyle name="Currency 2 2 5 2 2 2 2 3" xfId="3273" xr:uid="{00000000-0005-0000-0000-00007F090000}"/>
    <cellStyle name="Currency 2 2 5 2 2 2 3" xfId="3809" xr:uid="{00000000-0005-0000-0000-000080090000}"/>
    <cellStyle name="Currency 2 2 5 2 2 2 4" xfId="2637" xr:uid="{00000000-0005-0000-0000-000081090000}"/>
    <cellStyle name="Currency 2 2 5 2 2 3" xfId="1147" xr:uid="{00000000-0005-0000-0000-000082090000}"/>
    <cellStyle name="Currency 2 2 5 2 2 3 2" xfId="2314" xr:uid="{00000000-0005-0000-0000-000083090000}"/>
    <cellStyle name="Currency 2 2 5 2 2 3 2 2" xfId="4661" xr:uid="{00000000-0005-0000-0000-000084090000}"/>
    <cellStyle name="Currency 2 2 5 2 2 3 2 3" xfId="3489" xr:uid="{00000000-0005-0000-0000-000085090000}"/>
    <cellStyle name="Currency 2 2 5 2 2 3 3" xfId="4025" xr:uid="{00000000-0005-0000-0000-000086090000}"/>
    <cellStyle name="Currency 2 2 5 2 2 3 4" xfId="2853" xr:uid="{00000000-0005-0000-0000-000087090000}"/>
    <cellStyle name="Currency 2 2 5 2 2 4" xfId="1542" xr:uid="{00000000-0005-0000-0000-000088090000}"/>
    <cellStyle name="Currency 2 2 5 2 2 4 2" xfId="4235" xr:uid="{00000000-0005-0000-0000-000089090000}"/>
    <cellStyle name="Currency 2 2 5 2 2 4 3" xfId="3063" xr:uid="{00000000-0005-0000-0000-00008A090000}"/>
    <cellStyle name="Currency 2 2 5 2 2 5" xfId="3599" xr:uid="{00000000-0005-0000-0000-00008B090000}"/>
    <cellStyle name="Currency 2 2 5 2 2 6" xfId="2427" xr:uid="{00000000-0005-0000-0000-00008C090000}"/>
    <cellStyle name="Currency 2 2 5 2 3" xfId="568" xr:uid="{00000000-0005-0000-0000-00008D090000}"/>
    <cellStyle name="Currency 2 2 5 2 3 2" xfId="1751" xr:uid="{00000000-0005-0000-0000-00008E090000}"/>
    <cellStyle name="Currency 2 2 5 2 3 2 2" xfId="4341" xr:uid="{00000000-0005-0000-0000-00008F090000}"/>
    <cellStyle name="Currency 2 2 5 2 3 2 3" xfId="3169" xr:uid="{00000000-0005-0000-0000-000090090000}"/>
    <cellStyle name="Currency 2 2 5 2 3 3" xfId="3705" xr:uid="{00000000-0005-0000-0000-000091090000}"/>
    <cellStyle name="Currency 2 2 5 2 3 4" xfId="2533" xr:uid="{00000000-0005-0000-0000-000092090000}"/>
    <cellStyle name="Currency 2 2 5 2 4" xfId="1002" xr:uid="{00000000-0005-0000-0000-000093090000}"/>
    <cellStyle name="Currency 2 2 5 2 4 2" xfId="2172" xr:uid="{00000000-0005-0000-0000-000094090000}"/>
    <cellStyle name="Currency 2 2 5 2 4 2 2" xfId="4554" xr:uid="{00000000-0005-0000-0000-000095090000}"/>
    <cellStyle name="Currency 2 2 5 2 4 2 3" xfId="3382" xr:uid="{00000000-0005-0000-0000-000096090000}"/>
    <cellStyle name="Currency 2 2 5 2 4 3" xfId="3918" xr:uid="{00000000-0005-0000-0000-000097090000}"/>
    <cellStyle name="Currency 2 2 5 2 4 4" xfId="2746" xr:uid="{00000000-0005-0000-0000-000098090000}"/>
    <cellStyle name="Currency 2 2 5 2 5" xfId="1336" xr:uid="{00000000-0005-0000-0000-000099090000}"/>
    <cellStyle name="Currency 2 2 5 2 5 2" xfId="4131" xr:uid="{00000000-0005-0000-0000-00009A090000}"/>
    <cellStyle name="Currency 2 2 5 2 5 3" xfId="2959" xr:uid="{00000000-0005-0000-0000-00009B090000}"/>
    <cellStyle name="Currency 2 2 5 3" xfId="258" xr:uid="{00000000-0005-0000-0000-00009C090000}"/>
    <cellStyle name="Currency 2 2 5 3 2" xfId="674" xr:uid="{00000000-0005-0000-0000-00009D090000}"/>
    <cellStyle name="Currency 2 2 5 3 2 2" xfId="1857" xr:uid="{00000000-0005-0000-0000-00009E090000}"/>
    <cellStyle name="Currency 2 2 5 3 2 2 2" xfId="4395" xr:uid="{00000000-0005-0000-0000-00009F090000}"/>
    <cellStyle name="Currency 2 2 5 3 2 2 3" xfId="3223" xr:uid="{00000000-0005-0000-0000-0000A0090000}"/>
    <cellStyle name="Currency 2 2 5 3 2 3" xfId="3759" xr:uid="{00000000-0005-0000-0000-0000A1090000}"/>
    <cellStyle name="Currency 2 2 5 3 2 4" xfId="2587" xr:uid="{00000000-0005-0000-0000-0000A2090000}"/>
    <cellStyle name="Currency 2 2 5 3 3" xfId="1097" xr:uid="{00000000-0005-0000-0000-0000A3090000}"/>
    <cellStyle name="Currency 2 2 5 3 3 2" xfId="2264" xr:uid="{00000000-0005-0000-0000-0000A4090000}"/>
    <cellStyle name="Currency 2 2 5 3 3 2 2" xfId="4611" xr:uid="{00000000-0005-0000-0000-0000A5090000}"/>
    <cellStyle name="Currency 2 2 5 3 3 2 3" xfId="3439" xr:uid="{00000000-0005-0000-0000-0000A6090000}"/>
    <cellStyle name="Currency 2 2 5 3 3 3" xfId="3975" xr:uid="{00000000-0005-0000-0000-0000A7090000}"/>
    <cellStyle name="Currency 2 2 5 3 3 4" xfId="2803" xr:uid="{00000000-0005-0000-0000-0000A8090000}"/>
    <cellStyle name="Currency 2 2 5 3 4" xfId="1442" xr:uid="{00000000-0005-0000-0000-0000A9090000}"/>
    <cellStyle name="Currency 2 2 5 3 4 2" xfId="4185" xr:uid="{00000000-0005-0000-0000-0000AA090000}"/>
    <cellStyle name="Currency 2 2 5 3 4 3" xfId="3013" xr:uid="{00000000-0005-0000-0000-0000AB090000}"/>
    <cellStyle name="Currency 2 2 5 3 5" xfId="3549" xr:uid="{00000000-0005-0000-0000-0000AC090000}"/>
    <cellStyle name="Currency 2 2 5 3 6" xfId="2377" xr:uid="{00000000-0005-0000-0000-0000AD090000}"/>
    <cellStyle name="Currency 2 2 5 4" xfId="468" xr:uid="{00000000-0005-0000-0000-0000AE090000}"/>
    <cellStyle name="Currency 2 2 5 4 2" xfId="1651" xr:uid="{00000000-0005-0000-0000-0000AF090000}"/>
    <cellStyle name="Currency 2 2 5 4 2 2" xfId="4291" xr:uid="{00000000-0005-0000-0000-0000B0090000}"/>
    <cellStyle name="Currency 2 2 5 4 2 3" xfId="3119" xr:uid="{00000000-0005-0000-0000-0000B1090000}"/>
    <cellStyle name="Currency 2 2 5 4 3" xfId="3655" xr:uid="{00000000-0005-0000-0000-0000B2090000}"/>
    <cellStyle name="Currency 2 2 5 4 4" xfId="2483" xr:uid="{00000000-0005-0000-0000-0000B3090000}"/>
    <cellStyle name="Currency 2 2 5 5" xfId="902" xr:uid="{00000000-0005-0000-0000-0000B4090000}"/>
    <cellStyle name="Currency 2 2 5 5 2" xfId="2072" xr:uid="{00000000-0005-0000-0000-0000B5090000}"/>
    <cellStyle name="Currency 2 2 5 5 2 2" xfId="4504" xr:uid="{00000000-0005-0000-0000-0000B6090000}"/>
    <cellStyle name="Currency 2 2 5 5 2 3" xfId="3332" xr:uid="{00000000-0005-0000-0000-0000B7090000}"/>
    <cellStyle name="Currency 2 2 5 5 3" xfId="3868" xr:uid="{00000000-0005-0000-0000-0000B8090000}"/>
    <cellStyle name="Currency 2 2 5 5 4" xfId="2696" xr:uid="{00000000-0005-0000-0000-0000B9090000}"/>
    <cellStyle name="Currency 2 2 5 6" xfId="1236" xr:uid="{00000000-0005-0000-0000-0000BA090000}"/>
    <cellStyle name="Currency 2 2 5 6 2" xfId="4081" xr:uid="{00000000-0005-0000-0000-0000BB090000}"/>
    <cellStyle name="Currency 2 2 5 6 3" xfId="2909" xr:uid="{00000000-0005-0000-0000-0000BC090000}"/>
    <cellStyle name="Currency 2 2 6" xfId="57" xr:uid="{00000000-0005-0000-0000-0000BD090000}"/>
    <cellStyle name="Currency 2 2 6 2" xfId="157" xr:uid="{00000000-0005-0000-0000-0000BE090000}"/>
    <cellStyle name="Currency 2 2 6 2 2" xfId="368" xr:uid="{00000000-0005-0000-0000-0000BF090000}"/>
    <cellStyle name="Currency 2 2 6 2 2 2" xfId="784" xr:uid="{00000000-0005-0000-0000-0000C0090000}"/>
    <cellStyle name="Currency 2 2 6 2 2 2 2" xfId="1967" xr:uid="{00000000-0005-0000-0000-0000C1090000}"/>
    <cellStyle name="Currency 2 2 6 2 2 2 2 2" xfId="4450" xr:uid="{00000000-0005-0000-0000-0000C2090000}"/>
    <cellStyle name="Currency 2 2 6 2 2 2 2 3" xfId="3278" xr:uid="{00000000-0005-0000-0000-0000C3090000}"/>
    <cellStyle name="Currency 2 2 6 2 2 2 3" xfId="3814" xr:uid="{00000000-0005-0000-0000-0000C4090000}"/>
    <cellStyle name="Currency 2 2 6 2 2 2 4" xfId="2642" xr:uid="{00000000-0005-0000-0000-0000C5090000}"/>
    <cellStyle name="Currency 2 2 6 2 2 3" xfId="1152" xr:uid="{00000000-0005-0000-0000-0000C6090000}"/>
    <cellStyle name="Currency 2 2 6 2 2 3 2" xfId="2319" xr:uid="{00000000-0005-0000-0000-0000C7090000}"/>
    <cellStyle name="Currency 2 2 6 2 2 3 2 2" xfId="4666" xr:uid="{00000000-0005-0000-0000-0000C8090000}"/>
    <cellStyle name="Currency 2 2 6 2 2 3 2 3" xfId="3494" xr:uid="{00000000-0005-0000-0000-0000C9090000}"/>
    <cellStyle name="Currency 2 2 6 2 2 3 3" xfId="4030" xr:uid="{00000000-0005-0000-0000-0000CA090000}"/>
    <cellStyle name="Currency 2 2 6 2 2 3 4" xfId="2858" xr:uid="{00000000-0005-0000-0000-0000CB090000}"/>
    <cellStyle name="Currency 2 2 6 2 2 4" xfId="1552" xr:uid="{00000000-0005-0000-0000-0000CC090000}"/>
    <cellStyle name="Currency 2 2 6 2 2 4 2" xfId="4240" xr:uid="{00000000-0005-0000-0000-0000CD090000}"/>
    <cellStyle name="Currency 2 2 6 2 2 4 3" xfId="3068" xr:uid="{00000000-0005-0000-0000-0000CE090000}"/>
    <cellStyle name="Currency 2 2 6 2 2 5" xfId="3604" xr:uid="{00000000-0005-0000-0000-0000CF090000}"/>
    <cellStyle name="Currency 2 2 6 2 2 6" xfId="2432" xr:uid="{00000000-0005-0000-0000-0000D0090000}"/>
    <cellStyle name="Currency 2 2 6 2 3" xfId="578" xr:uid="{00000000-0005-0000-0000-0000D1090000}"/>
    <cellStyle name="Currency 2 2 6 2 3 2" xfId="1761" xr:uid="{00000000-0005-0000-0000-0000D2090000}"/>
    <cellStyle name="Currency 2 2 6 2 3 2 2" xfId="4346" xr:uid="{00000000-0005-0000-0000-0000D3090000}"/>
    <cellStyle name="Currency 2 2 6 2 3 2 3" xfId="3174" xr:uid="{00000000-0005-0000-0000-0000D4090000}"/>
    <cellStyle name="Currency 2 2 6 2 3 3" xfId="3710" xr:uid="{00000000-0005-0000-0000-0000D5090000}"/>
    <cellStyle name="Currency 2 2 6 2 3 4" xfId="2538" xr:uid="{00000000-0005-0000-0000-0000D6090000}"/>
    <cellStyle name="Currency 2 2 6 2 4" xfId="1012" xr:uid="{00000000-0005-0000-0000-0000D7090000}"/>
    <cellStyle name="Currency 2 2 6 2 4 2" xfId="2182" xr:uid="{00000000-0005-0000-0000-0000D8090000}"/>
    <cellStyle name="Currency 2 2 6 2 4 2 2" xfId="4559" xr:uid="{00000000-0005-0000-0000-0000D9090000}"/>
    <cellStyle name="Currency 2 2 6 2 4 2 3" xfId="3387" xr:uid="{00000000-0005-0000-0000-0000DA090000}"/>
    <cellStyle name="Currency 2 2 6 2 4 3" xfId="3923" xr:uid="{00000000-0005-0000-0000-0000DB090000}"/>
    <cellStyle name="Currency 2 2 6 2 4 4" xfId="2751" xr:uid="{00000000-0005-0000-0000-0000DC090000}"/>
    <cellStyle name="Currency 2 2 6 2 5" xfId="1346" xr:uid="{00000000-0005-0000-0000-0000DD090000}"/>
    <cellStyle name="Currency 2 2 6 2 5 2" xfId="4136" xr:uid="{00000000-0005-0000-0000-0000DE090000}"/>
    <cellStyle name="Currency 2 2 6 2 5 3" xfId="2964" xr:uid="{00000000-0005-0000-0000-0000DF090000}"/>
    <cellStyle name="Currency 2 2 6 3" xfId="268" xr:uid="{00000000-0005-0000-0000-0000E0090000}"/>
    <cellStyle name="Currency 2 2 6 3 2" xfId="684" xr:uid="{00000000-0005-0000-0000-0000E1090000}"/>
    <cellStyle name="Currency 2 2 6 3 2 2" xfId="1867" xr:uid="{00000000-0005-0000-0000-0000E2090000}"/>
    <cellStyle name="Currency 2 2 6 3 2 2 2" xfId="4400" xr:uid="{00000000-0005-0000-0000-0000E3090000}"/>
    <cellStyle name="Currency 2 2 6 3 2 2 3" xfId="3228" xr:uid="{00000000-0005-0000-0000-0000E4090000}"/>
    <cellStyle name="Currency 2 2 6 3 2 3" xfId="3764" xr:uid="{00000000-0005-0000-0000-0000E5090000}"/>
    <cellStyle name="Currency 2 2 6 3 2 4" xfId="2592" xr:uid="{00000000-0005-0000-0000-0000E6090000}"/>
    <cellStyle name="Currency 2 2 6 3 3" xfId="1102" xr:uid="{00000000-0005-0000-0000-0000E7090000}"/>
    <cellStyle name="Currency 2 2 6 3 3 2" xfId="2269" xr:uid="{00000000-0005-0000-0000-0000E8090000}"/>
    <cellStyle name="Currency 2 2 6 3 3 2 2" xfId="4616" xr:uid="{00000000-0005-0000-0000-0000E9090000}"/>
    <cellStyle name="Currency 2 2 6 3 3 2 3" xfId="3444" xr:uid="{00000000-0005-0000-0000-0000EA090000}"/>
    <cellStyle name="Currency 2 2 6 3 3 3" xfId="3980" xr:uid="{00000000-0005-0000-0000-0000EB090000}"/>
    <cellStyle name="Currency 2 2 6 3 3 4" xfId="2808" xr:uid="{00000000-0005-0000-0000-0000EC090000}"/>
    <cellStyle name="Currency 2 2 6 3 4" xfId="1452" xr:uid="{00000000-0005-0000-0000-0000ED090000}"/>
    <cellStyle name="Currency 2 2 6 3 4 2" xfId="4190" xr:uid="{00000000-0005-0000-0000-0000EE090000}"/>
    <cellStyle name="Currency 2 2 6 3 4 3" xfId="3018" xr:uid="{00000000-0005-0000-0000-0000EF090000}"/>
    <cellStyle name="Currency 2 2 6 3 5" xfId="3554" xr:uid="{00000000-0005-0000-0000-0000F0090000}"/>
    <cellStyle name="Currency 2 2 6 3 6" xfId="2382" xr:uid="{00000000-0005-0000-0000-0000F1090000}"/>
    <cellStyle name="Currency 2 2 6 4" xfId="478" xr:uid="{00000000-0005-0000-0000-0000F2090000}"/>
    <cellStyle name="Currency 2 2 6 4 2" xfId="1661" xr:uid="{00000000-0005-0000-0000-0000F3090000}"/>
    <cellStyle name="Currency 2 2 6 4 2 2" xfId="4296" xr:uid="{00000000-0005-0000-0000-0000F4090000}"/>
    <cellStyle name="Currency 2 2 6 4 2 3" xfId="3124" xr:uid="{00000000-0005-0000-0000-0000F5090000}"/>
    <cellStyle name="Currency 2 2 6 4 3" xfId="3660" xr:uid="{00000000-0005-0000-0000-0000F6090000}"/>
    <cellStyle name="Currency 2 2 6 4 4" xfId="2488" xr:uid="{00000000-0005-0000-0000-0000F7090000}"/>
    <cellStyle name="Currency 2 2 6 5" xfId="912" xr:uid="{00000000-0005-0000-0000-0000F8090000}"/>
    <cellStyle name="Currency 2 2 6 5 2" xfId="2082" xr:uid="{00000000-0005-0000-0000-0000F9090000}"/>
    <cellStyle name="Currency 2 2 6 5 2 2" xfId="4509" xr:uid="{00000000-0005-0000-0000-0000FA090000}"/>
    <cellStyle name="Currency 2 2 6 5 2 3" xfId="3337" xr:uid="{00000000-0005-0000-0000-0000FB090000}"/>
    <cellStyle name="Currency 2 2 6 5 3" xfId="3873" xr:uid="{00000000-0005-0000-0000-0000FC090000}"/>
    <cellStyle name="Currency 2 2 6 5 4" xfId="2701" xr:uid="{00000000-0005-0000-0000-0000FD090000}"/>
    <cellStyle name="Currency 2 2 6 6" xfId="1246" xr:uid="{00000000-0005-0000-0000-0000FE090000}"/>
    <cellStyle name="Currency 2 2 6 6 2" xfId="4086" xr:uid="{00000000-0005-0000-0000-0000FF090000}"/>
    <cellStyle name="Currency 2 2 6 6 3" xfId="2914" xr:uid="{00000000-0005-0000-0000-0000000A0000}"/>
    <cellStyle name="Currency 2 2 7" xfId="67" xr:uid="{00000000-0005-0000-0000-0000010A0000}"/>
    <cellStyle name="Currency 2 2 7 2" xfId="167" xr:uid="{00000000-0005-0000-0000-0000020A0000}"/>
    <cellStyle name="Currency 2 2 7 2 2" xfId="378" xr:uid="{00000000-0005-0000-0000-0000030A0000}"/>
    <cellStyle name="Currency 2 2 7 2 2 2" xfId="794" xr:uid="{00000000-0005-0000-0000-0000040A0000}"/>
    <cellStyle name="Currency 2 2 7 2 2 2 2" xfId="1977" xr:uid="{00000000-0005-0000-0000-0000050A0000}"/>
    <cellStyle name="Currency 2 2 7 2 2 2 2 2" xfId="4455" xr:uid="{00000000-0005-0000-0000-0000060A0000}"/>
    <cellStyle name="Currency 2 2 7 2 2 2 2 3" xfId="3283" xr:uid="{00000000-0005-0000-0000-0000070A0000}"/>
    <cellStyle name="Currency 2 2 7 2 2 2 3" xfId="3819" xr:uid="{00000000-0005-0000-0000-0000080A0000}"/>
    <cellStyle name="Currency 2 2 7 2 2 2 4" xfId="2647" xr:uid="{00000000-0005-0000-0000-0000090A0000}"/>
    <cellStyle name="Currency 2 2 7 2 2 3" xfId="1157" xr:uid="{00000000-0005-0000-0000-00000A0A0000}"/>
    <cellStyle name="Currency 2 2 7 2 2 3 2" xfId="2324" xr:uid="{00000000-0005-0000-0000-00000B0A0000}"/>
    <cellStyle name="Currency 2 2 7 2 2 3 2 2" xfId="4671" xr:uid="{00000000-0005-0000-0000-00000C0A0000}"/>
    <cellStyle name="Currency 2 2 7 2 2 3 2 3" xfId="3499" xr:uid="{00000000-0005-0000-0000-00000D0A0000}"/>
    <cellStyle name="Currency 2 2 7 2 2 3 3" xfId="4035" xr:uid="{00000000-0005-0000-0000-00000E0A0000}"/>
    <cellStyle name="Currency 2 2 7 2 2 3 4" xfId="2863" xr:uid="{00000000-0005-0000-0000-00000F0A0000}"/>
    <cellStyle name="Currency 2 2 7 2 2 4" xfId="1562" xr:uid="{00000000-0005-0000-0000-0000100A0000}"/>
    <cellStyle name="Currency 2 2 7 2 2 4 2" xfId="4245" xr:uid="{00000000-0005-0000-0000-0000110A0000}"/>
    <cellStyle name="Currency 2 2 7 2 2 4 3" xfId="3073" xr:uid="{00000000-0005-0000-0000-0000120A0000}"/>
    <cellStyle name="Currency 2 2 7 2 2 5" xfId="3609" xr:uid="{00000000-0005-0000-0000-0000130A0000}"/>
    <cellStyle name="Currency 2 2 7 2 2 6" xfId="2437" xr:uid="{00000000-0005-0000-0000-0000140A0000}"/>
    <cellStyle name="Currency 2 2 7 2 3" xfId="588" xr:uid="{00000000-0005-0000-0000-0000150A0000}"/>
    <cellStyle name="Currency 2 2 7 2 3 2" xfId="1771" xr:uid="{00000000-0005-0000-0000-0000160A0000}"/>
    <cellStyle name="Currency 2 2 7 2 3 2 2" xfId="4351" xr:uid="{00000000-0005-0000-0000-0000170A0000}"/>
    <cellStyle name="Currency 2 2 7 2 3 2 3" xfId="3179" xr:uid="{00000000-0005-0000-0000-0000180A0000}"/>
    <cellStyle name="Currency 2 2 7 2 3 3" xfId="3715" xr:uid="{00000000-0005-0000-0000-0000190A0000}"/>
    <cellStyle name="Currency 2 2 7 2 3 4" xfId="2543" xr:uid="{00000000-0005-0000-0000-00001A0A0000}"/>
    <cellStyle name="Currency 2 2 7 2 4" xfId="1022" xr:uid="{00000000-0005-0000-0000-00001B0A0000}"/>
    <cellStyle name="Currency 2 2 7 2 4 2" xfId="2192" xr:uid="{00000000-0005-0000-0000-00001C0A0000}"/>
    <cellStyle name="Currency 2 2 7 2 4 2 2" xfId="4564" xr:uid="{00000000-0005-0000-0000-00001D0A0000}"/>
    <cellStyle name="Currency 2 2 7 2 4 2 3" xfId="3392" xr:uid="{00000000-0005-0000-0000-00001E0A0000}"/>
    <cellStyle name="Currency 2 2 7 2 4 3" xfId="3928" xr:uid="{00000000-0005-0000-0000-00001F0A0000}"/>
    <cellStyle name="Currency 2 2 7 2 4 4" xfId="2756" xr:uid="{00000000-0005-0000-0000-0000200A0000}"/>
    <cellStyle name="Currency 2 2 7 2 5" xfId="1356" xr:uid="{00000000-0005-0000-0000-0000210A0000}"/>
    <cellStyle name="Currency 2 2 7 2 5 2" xfId="4141" xr:uid="{00000000-0005-0000-0000-0000220A0000}"/>
    <cellStyle name="Currency 2 2 7 2 5 3" xfId="2969" xr:uid="{00000000-0005-0000-0000-0000230A0000}"/>
    <cellStyle name="Currency 2 2 7 3" xfId="278" xr:uid="{00000000-0005-0000-0000-0000240A0000}"/>
    <cellStyle name="Currency 2 2 7 3 2" xfId="694" xr:uid="{00000000-0005-0000-0000-0000250A0000}"/>
    <cellStyle name="Currency 2 2 7 3 2 2" xfId="1877" xr:uid="{00000000-0005-0000-0000-0000260A0000}"/>
    <cellStyle name="Currency 2 2 7 3 2 2 2" xfId="4405" xr:uid="{00000000-0005-0000-0000-0000270A0000}"/>
    <cellStyle name="Currency 2 2 7 3 2 2 3" xfId="3233" xr:uid="{00000000-0005-0000-0000-0000280A0000}"/>
    <cellStyle name="Currency 2 2 7 3 2 3" xfId="3769" xr:uid="{00000000-0005-0000-0000-0000290A0000}"/>
    <cellStyle name="Currency 2 2 7 3 2 4" xfId="2597" xr:uid="{00000000-0005-0000-0000-00002A0A0000}"/>
    <cellStyle name="Currency 2 2 7 3 3" xfId="1107" xr:uid="{00000000-0005-0000-0000-00002B0A0000}"/>
    <cellStyle name="Currency 2 2 7 3 3 2" xfId="2274" xr:uid="{00000000-0005-0000-0000-00002C0A0000}"/>
    <cellStyle name="Currency 2 2 7 3 3 2 2" xfId="4621" xr:uid="{00000000-0005-0000-0000-00002D0A0000}"/>
    <cellStyle name="Currency 2 2 7 3 3 2 3" xfId="3449" xr:uid="{00000000-0005-0000-0000-00002E0A0000}"/>
    <cellStyle name="Currency 2 2 7 3 3 3" xfId="3985" xr:uid="{00000000-0005-0000-0000-00002F0A0000}"/>
    <cellStyle name="Currency 2 2 7 3 3 4" xfId="2813" xr:uid="{00000000-0005-0000-0000-0000300A0000}"/>
    <cellStyle name="Currency 2 2 7 3 4" xfId="1462" xr:uid="{00000000-0005-0000-0000-0000310A0000}"/>
    <cellStyle name="Currency 2 2 7 3 4 2" xfId="4195" xr:uid="{00000000-0005-0000-0000-0000320A0000}"/>
    <cellStyle name="Currency 2 2 7 3 4 3" xfId="3023" xr:uid="{00000000-0005-0000-0000-0000330A0000}"/>
    <cellStyle name="Currency 2 2 7 3 5" xfId="3559" xr:uid="{00000000-0005-0000-0000-0000340A0000}"/>
    <cellStyle name="Currency 2 2 7 3 6" xfId="2387" xr:uid="{00000000-0005-0000-0000-0000350A0000}"/>
    <cellStyle name="Currency 2 2 7 4" xfId="488" xr:uid="{00000000-0005-0000-0000-0000360A0000}"/>
    <cellStyle name="Currency 2 2 7 4 2" xfId="1671" xr:uid="{00000000-0005-0000-0000-0000370A0000}"/>
    <cellStyle name="Currency 2 2 7 4 2 2" xfId="4301" xr:uid="{00000000-0005-0000-0000-0000380A0000}"/>
    <cellStyle name="Currency 2 2 7 4 2 3" xfId="3129" xr:uid="{00000000-0005-0000-0000-0000390A0000}"/>
    <cellStyle name="Currency 2 2 7 4 3" xfId="3665" xr:uid="{00000000-0005-0000-0000-00003A0A0000}"/>
    <cellStyle name="Currency 2 2 7 4 4" xfId="2493" xr:uid="{00000000-0005-0000-0000-00003B0A0000}"/>
    <cellStyle name="Currency 2 2 7 5" xfId="922" xr:uid="{00000000-0005-0000-0000-00003C0A0000}"/>
    <cellStyle name="Currency 2 2 7 5 2" xfId="2092" xr:uid="{00000000-0005-0000-0000-00003D0A0000}"/>
    <cellStyle name="Currency 2 2 7 5 2 2" xfId="4514" xr:uid="{00000000-0005-0000-0000-00003E0A0000}"/>
    <cellStyle name="Currency 2 2 7 5 2 3" xfId="3342" xr:uid="{00000000-0005-0000-0000-00003F0A0000}"/>
    <cellStyle name="Currency 2 2 7 5 3" xfId="3878" xr:uid="{00000000-0005-0000-0000-0000400A0000}"/>
    <cellStyle name="Currency 2 2 7 5 4" xfId="2706" xr:uid="{00000000-0005-0000-0000-0000410A0000}"/>
    <cellStyle name="Currency 2 2 7 6" xfId="1256" xr:uid="{00000000-0005-0000-0000-0000420A0000}"/>
    <cellStyle name="Currency 2 2 7 6 2" xfId="4091" xr:uid="{00000000-0005-0000-0000-0000430A0000}"/>
    <cellStyle name="Currency 2 2 7 6 3" xfId="2919" xr:uid="{00000000-0005-0000-0000-0000440A0000}"/>
    <cellStyle name="Currency 2 2 8" xfId="77" xr:uid="{00000000-0005-0000-0000-0000450A0000}"/>
    <cellStyle name="Currency 2 2 8 2" xfId="177" xr:uid="{00000000-0005-0000-0000-0000460A0000}"/>
    <cellStyle name="Currency 2 2 8 2 2" xfId="388" xr:uid="{00000000-0005-0000-0000-0000470A0000}"/>
    <cellStyle name="Currency 2 2 8 2 2 2" xfId="804" xr:uid="{00000000-0005-0000-0000-0000480A0000}"/>
    <cellStyle name="Currency 2 2 8 2 2 2 2" xfId="1987" xr:uid="{00000000-0005-0000-0000-0000490A0000}"/>
    <cellStyle name="Currency 2 2 8 2 2 2 2 2" xfId="4460" xr:uid="{00000000-0005-0000-0000-00004A0A0000}"/>
    <cellStyle name="Currency 2 2 8 2 2 2 2 3" xfId="3288" xr:uid="{00000000-0005-0000-0000-00004B0A0000}"/>
    <cellStyle name="Currency 2 2 8 2 2 2 3" xfId="3824" xr:uid="{00000000-0005-0000-0000-00004C0A0000}"/>
    <cellStyle name="Currency 2 2 8 2 2 2 4" xfId="2652" xr:uid="{00000000-0005-0000-0000-00004D0A0000}"/>
    <cellStyle name="Currency 2 2 8 2 2 3" xfId="1162" xr:uid="{00000000-0005-0000-0000-00004E0A0000}"/>
    <cellStyle name="Currency 2 2 8 2 2 3 2" xfId="2329" xr:uid="{00000000-0005-0000-0000-00004F0A0000}"/>
    <cellStyle name="Currency 2 2 8 2 2 3 2 2" xfId="4676" xr:uid="{00000000-0005-0000-0000-0000500A0000}"/>
    <cellStyle name="Currency 2 2 8 2 2 3 2 3" xfId="3504" xr:uid="{00000000-0005-0000-0000-0000510A0000}"/>
    <cellStyle name="Currency 2 2 8 2 2 3 3" xfId="4040" xr:uid="{00000000-0005-0000-0000-0000520A0000}"/>
    <cellStyle name="Currency 2 2 8 2 2 3 4" xfId="2868" xr:uid="{00000000-0005-0000-0000-0000530A0000}"/>
    <cellStyle name="Currency 2 2 8 2 2 4" xfId="1572" xr:uid="{00000000-0005-0000-0000-0000540A0000}"/>
    <cellStyle name="Currency 2 2 8 2 2 4 2" xfId="4250" xr:uid="{00000000-0005-0000-0000-0000550A0000}"/>
    <cellStyle name="Currency 2 2 8 2 2 4 3" xfId="3078" xr:uid="{00000000-0005-0000-0000-0000560A0000}"/>
    <cellStyle name="Currency 2 2 8 2 2 5" xfId="3614" xr:uid="{00000000-0005-0000-0000-0000570A0000}"/>
    <cellStyle name="Currency 2 2 8 2 2 6" xfId="2442" xr:uid="{00000000-0005-0000-0000-0000580A0000}"/>
    <cellStyle name="Currency 2 2 8 2 3" xfId="598" xr:uid="{00000000-0005-0000-0000-0000590A0000}"/>
    <cellStyle name="Currency 2 2 8 2 3 2" xfId="1781" xr:uid="{00000000-0005-0000-0000-00005A0A0000}"/>
    <cellStyle name="Currency 2 2 8 2 3 2 2" xfId="4356" xr:uid="{00000000-0005-0000-0000-00005B0A0000}"/>
    <cellStyle name="Currency 2 2 8 2 3 2 3" xfId="3184" xr:uid="{00000000-0005-0000-0000-00005C0A0000}"/>
    <cellStyle name="Currency 2 2 8 2 3 3" xfId="3720" xr:uid="{00000000-0005-0000-0000-00005D0A0000}"/>
    <cellStyle name="Currency 2 2 8 2 3 4" xfId="2548" xr:uid="{00000000-0005-0000-0000-00005E0A0000}"/>
    <cellStyle name="Currency 2 2 8 2 4" xfId="1032" xr:uid="{00000000-0005-0000-0000-00005F0A0000}"/>
    <cellStyle name="Currency 2 2 8 2 4 2" xfId="2202" xr:uid="{00000000-0005-0000-0000-0000600A0000}"/>
    <cellStyle name="Currency 2 2 8 2 4 2 2" xfId="4569" xr:uid="{00000000-0005-0000-0000-0000610A0000}"/>
    <cellStyle name="Currency 2 2 8 2 4 2 3" xfId="3397" xr:uid="{00000000-0005-0000-0000-0000620A0000}"/>
    <cellStyle name="Currency 2 2 8 2 4 3" xfId="3933" xr:uid="{00000000-0005-0000-0000-0000630A0000}"/>
    <cellStyle name="Currency 2 2 8 2 4 4" xfId="2761" xr:uid="{00000000-0005-0000-0000-0000640A0000}"/>
    <cellStyle name="Currency 2 2 8 2 5" xfId="1366" xr:uid="{00000000-0005-0000-0000-0000650A0000}"/>
    <cellStyle name="Currency 2 2 8 2 5 2" xfId="4146" xr:uid="{00000000-0005-0000-0000-0000660A0000}"/>
    <cellStyle name="Currency 2 2 8 2 5 3" xfId="2974" xr:uid="{00000000-0005-0000-0000-0000670A0000}"/>
    <cellStyle name="Currency 2 2 8 3" xfId="288" xr:uid="{00000000-0005-0000-0000-0000680A0000}"/>
    <cellStyle name="Currency 2 2 8 3 2" xfId="704" xr:uid="{00000000-0005-0000-0000-0000690A0000}"/>
    <cellStyle name="Currency 2 2 8 3 2 2" xfId="1887" xr:uid="{00000000-0005-0000-0000-00006A0A0000}"/>
    <cellStyle name="Currency 2 2 8 3 2 2 2" xfId="4410" xr:uid="{00000000-0005-0000-0000-00006B0A0000}"/>
    <cellStyle name="Currency 2 2 8 3 2 2 3" xfId="3238" xr:uid="{00000000-0005-0000-0000-00006C0A0000}"/>
    <cellStyle name="Currency 2 2 8 3 2 3" xfId="3774" xr:uid="{00000000-0005-0000-0000-00006D0A0000}"/>
    <cellStyle name="Currency 2 2 8 3 2 4" xfId="2602" xr:uid="{00000000-0005-0000-0000-00006E0A0000}"/>
    <cellStyle name="Currency 2 2 8 3 3" xfId="1112" xr:uid="{00000000-0005-0000-0000-00006F0A0000}"/>
    <cellStyle name="Currency 2 2 8 3 3 2" xfId="2279" xr:uid="{00000000-0005-0000-0000-0000700A0000}"/>
    <cellStyle name="Currency 2 2 8 3 3 2 2" xfId="4626" xr:uid="{00000000-0005-0000-0000-0000710A0000}"/>
    <cellStyle name="Currency 2 2 8 3 3 2 3" xfId="3454" xr:uid="{00000000-0005-0000-0000-0000720A0000}"/>
    <cellStyle name="Currency 2 2 8 3 3 3" xfId="3990" xr:uid="{00000000-0005-0000-0000-0000730A0000}"/>
    <cellStyle name="Currency 2 2 8 3 3 4" xfId="2818" xr:uid="{00000000-0005-0000-0000-0000740A0000}"/>
    <cellStyle name="Currency 2 2 8 3 4" xfId="1472" xr:uid="{00000000-0005-0000-0000-0000750A0000}"/>
    <cellStyle name="Currency 2 2 8 3 4 2" xfId="4200" xr:uid="{00000000-0005-0000-0000-0000760A0000}"/>
    <cellStyle name="Currency 2 2 8 3 4 3" xfId="3028" xr:uid="{00000000-0005-0000-0000-0000770A0000}"/>
    <cellStyle name="Currency 2 2 8 3 5" xfId="3564" xr:uid="{00000000-0005-0000-0000-0000780A0000}"/>
    <cellStyle name="Currency 2 2 8 3 6" xfId="2392" xr:uid="{00000000-0005-0000-0000-0000790A0000}"/>
    <cellStyle name="Currency 2 2 8 4" xfId="498" xr:uid="{00000000-0005-0000-0000-00007A0A0000}"/>
    <cellStyle name="Currency 2 2 8 4 2" xfId="1681" xr:uid="{00000000-0005-0000-0000-00007B0A0000}"/>
    <cellStyle name="Currency 2 2 8 4 2 2" xfId="4306" xr:uid="{00000000-0005-0000-0000-00007C0A0000}"/>
    <cellStyle name="Currency 2 2 8 4 2 3" xfId="3134" xr:uid="{00000000-0005-0000-0000-00007D0A0000}"/>
    <cellStyle name="Currency 2 2 8 4 3" xfId="3670" xr:uid="{00000000-0005-0000-0000-00007E0A0000}"/>
    <cellStyle name="Currency 2 2 8 4 4" xfId="2498" xr:uid="{00000000-0005-0000-0000-00007F0A0000}"/>
    <cellStyle name="Currency 2 2 8 5" xfId="932" xr:uid="{00000000-0005-0000-0000-0000800A0000}"/>
    <cellStyle name="Currency 2 2 8 5 2" xfId="2102" xr:uid="{00000000-0005-0000-0000-0000810A0000}"/>
    <cellStyle name="Currency 2 2 8 5 2 2" xfId="4519" xr:uid="{00000000-0005-0000-0000-0000820A0000}"/>
    <cellStyle name="Currency 2 2 8 5 2 3" xfId="3347" xr:uid="{00000000-0005-0000-0000-0000830A0000}"/>
    <cellStyle name="Currency 2 2 8 5 3" xfId="3883" xr:uid="{00000000-0005-0000-0000-0000840A0000}"/>
    <cellStyle name="Currency 2 2 8 5 4" xfId="2711" xr:uid="{00000000-0005-0000-0000-0000850A0000}"/>
    <cellStyle name="Currency 2 2 8 6" xfId="1266" xr:uid="{00000000-0005-0000-0000-0000860A0000}"/>
    <cellStyle name="Currency 2 2 8 6 2" xfId="4096" xr:uid="{00000000-0005-0000-0000-0000870A0000}"/>
    <cellStyle name="Currency 2 2 8 6 3" xfId="2924" xr:uid="{00000000-0005-0000-0000-0000880A0000}"/>
    <cellStyle name="Currency 2 2 9" xfId="87" xr:uid="{00000000-0005-0000-0000-0000890A0000}"/>
    <cellStyle name="Currency 2 2 9 2" xfId="187" xr:uid="{00000000-0005-0000-0000-00008A0A0000}"/>
    <cellStyle name="Currency 2 2 9 2 2" xfId="398" xr:uid="{00000000-0005-0000-0000-00008B0A0000}"/>
    <cellStyle name="Currency 2 2 9 2 2 2" xfId="814" xr:uid="{00000000-0005-0000-0000-00008C0A0000}"/>
    <cellStyle name="Currency 2 2 9 2 2 2 2" xfId="1997" xr:uid="{00000000-0005-0000-0000-00008D0A0000}"/>
    <cellStyle name="Currency 2 2 9 2 2 2 2 2" xfId="4465" xr:uid="{00000000-0005-0000-0000-00008E0A0000}"/>
    <cellStyle name="Currency 2 2 9 2 2 2 2 3" xfId="3293" xr:uid="{00000000-0005-0000-0000-00008F0A0000}"/>
    <cellStyle name="Currency 2 2 9 2 2 2 3" xfId="3829" xr:uid="{00000000-0005-0000-0000-0000900A0000}"/>
    <cellStyle name="Currency 2 2 9 2 2 2 4" xfId="2657" xr:uid="{00000000-0005-0000-0000-0000910A0000}"/>
    <cellStyle name="Currency 2 2 9 2 2 3" xfId="1167" xr:uid="{00000000-0005-0000-0000-0000920A0000}"/>
    <cellStyle name="Currency 2 2 9 2 2 3 2" xfId="2334" xr:uid="{00000000-0005-0000-0000-0000930A0000}"/>
    <cellStyle name="Currency 2 2 9 2 2 3 2 2" xfId="4681" xr:uid="{00000000-0005-0000-0000-0000940A0000}"/>
    <cellStyle name="Currency 2 2 9 2 2 3 2 3" xfId="3509" xr:uid="{00000000-0005-0000-0000-0000950A0000}"/>
    <cellStyle name="Currency 2 2 9 2 2 3 3" xfId="4045" xr:uid="{00000000-0005-0000-0000-0000960A0000}"/>
    <cellStyle name="Currency 2 2 9 2 2 3 4" xfId="2873" xr:uid="{00000000-0005-0000-0000-0000970A0000}"/>
    <cellStyle name="Currency 2 2 9 2 2 4" xfId="1582" xr:uid="{00000000-0005-0000-0000-0000980A0000}"/>
    <cellStyle name="Currency 2 2 9 2 2 4 2" xfId="4255" xr:uid="{00000000-0005-0000-0000-0000990A0000}"/>
    <cellStyle name="Currency 2 2 9 2 2 4 3" xfId="3083" xr:uid="{00000000-0005-0000-0000-00009A0A0000}"/>
    <cellStyle name="Currency 2 2 9 2 2 5" xfId="3619" xr:uid="{00000000-0005-0000-0000-00009B0A0000}"/>
    <cellStyle name="Currency 2 2 9 2 2 6" xfId="2447" xr:uid="{00000000-0005-0000-0000-00009C0A0000}"/>
    <cellStyle name="Currency 2 2 9 2 3" xfId="608" xr:uid="{00000000-0005-0000-0000-00009D0A0000}"/>
    <cellStyle name="Currency 2 2 9 2 3 2" xfId="1791" xr:uid="{00000000-0005-0000-0000-00009E0A0000}"/>
    <cellStyle name="Currency 2 2 9 2 3 2 2" xfId="4361" xr:uid="{00000000-0005-0000-0000-00009F0A0000}"/>
    <cellStyle name="Currency 2 2 9 2 3 2 3" xfId="3189" xr:uid="{00000000-0005-0000-0000-0000A00A0000}"/>
    <cellStyle name="Currency 2 2 9 2 3 3" xfId="3725" xr:uid="{00000000-0005-0000-0000-0000A10A0000}"/>
    <cellStyle name="Currency 2 2 9 2 3 4" xfId="2553" xr:uid="{00000000-0005-0000-0000-0000A20A0000}"/>
    <cellStyle name="Currency 2 2 9 2 4" xfId="1042" xr:uid="{00000000-0005-0000-0000-0000A30A0000}"/>
    <cellStyle name="Currency 2 2 9 2 4 2" xfId="2212" xr:uid="{00000000-0005-0000-0000-0000A40A0000}"/>
    <cellStyle name="Currency 2 2 9 2 4 2 2" xfId="4574" xr:uid="{00000000-0005-0000-0000-0000A50A0000}"/>
    <cellStyle name="Currency 2 2 9 2 4 2 3" xfId="3402" xr:uid="{00000000-0005-0000-0000-0000A60A0000}"/>
    <cellStyle name="Currency 2 2 9 2 4 3" xfId="3938" xr:uid="{00000000-0005-0000-0000-0000A70A0000}"/>
    <cellStyle name="Currency 2 2 9 2 4 4" xfId="2766" xr:uid="{00000000-0005-0000-0000-0000A80A0000}"/>
    <cellStyle name="Currency 2 2 9 2 5" xfId="1376" xr:uid="{00000000-0005-0000-0000-0000A90A0000}"/>
    <cellStyle name="Currency 2 2 9 2 5 2" xfId="4151" xr:uid="{00000000-0005-0000-0000-0000AA0A0000}"/>
    <cellStyle name="Currency 2 2 9 2 5 3" xfId="2979" xr:uid="{00000000-0005-0000-0000-0000AB0A0000}"/>
    <cellStyle name="Currency 2 2 9 3" xfId="298" xr:uid="{00000000-0005-0000-0000-0000AC0A0000}"/>
    <cellStyle name="Currency 2 2 9 3 2" xfId="714" xr:uid="{00000000-0005-0000-0000-0000AD0A0000}"/>
    <cellStyle name="Currency 2 2 9 3 2 2" xfId="1897" xr:uid="{00000000-0005-0000-0000-0000AE0A0000}"/>
    <cellStyle name="Currency 2 2 9 3 2 2 2" xfId="4415" xr:uid="{00000000-0005-0000-0000-0000AF0A0000}"/>
    <cellStyle name="Currency 2 2 9 3 2 2 3" xfId="3243" xr:uid="{00000000-0005-0000-0000-0000B00A0000}"/>
    <cellStyle name="Currency 2 2 9 3 2 3" xfId="3779" xr:uid="{00000000-0005-0000-0000-0000B10A0000}"/>
    <cellStyle name="Currency 2 2 9 3 2 4" xfId="2607" xr:uid="{00000000-0005-0000-0000-0000B20A0000}"/>
    <cellStyle name="Currency 2 2 9 3 3" xfId="1117" xr:uid="{00000000-0005-0000-0000-0000B30A0000}"/>
    <cellStyle name="Currency 2 2 9 3 3 2" xfId="2284" xr:uid="{00000000-0005-0000-0000-0000B40A0000}"/>
    <cellStyle name="Currency 2 2 9 3 3 2 2" xfId="4631" xr:uid="{00000000-0005-0000-0000-0000B50A0000}"/>
    <cellStyle name="Currency 2 2 9 3 3 2 3" xfId="3459" xr:uid="{00000000-0005-0000-0000-0000B60A0000}"/>
    <cellStyle name="Currency 2 2 9 3 3 3" xfId="3995" xr:uid="{00000000-0005-0000-0000-0000B70A0000}"/>
    <cellStyle name="Currency 2 2 9 3 3 4" xfId="2823" xr:uid="{00000000-0005-0000-0000-0000B80A0000}"/>
    <cellStyle name="Currency 2 2 9 3 4" xfId="1482" xr:uid="{00000000-0005-0000-0000-0000B90A0000}"/>
    <cellStyle name="Currency 2 2 9 3 4 2" xfId="4205" xr:uid="{00000000-0005-0000-0000-0000BA0A0000}"/>
    <cellStyle name="Currency 2 2 9 3 4 3" xfId="3033" xr:uid="{00000000-0005-0000-0000-0000BB0A0000}"/>
    <cellStyle name="Currency 2 2 9 3 5" xfId="3569" xr:uid="{00000000-0005-0000-0000-0000BC0A0000}"/>
    <cellStyle name="Currency 2 2 9 3 6" xfId="2397" xr:uid="{00000000-0005-0000-0000-0000BD0A0000}"/>
    <cellStyle name="Currency 2 2 9 4" xfId="508" xr:uid="{00000000-0005-0000-0000-0000BE0A0000}"/>
    <cellStyle name="Currency 2 2 9 4 2" xfId="1691" xr:uid="{00000000-0005-0000-0000-0000BF0A0000}"/>
    <cellStyle name="Currency 2 2 9 4 2 2" xfId="4311" xr:uid="{00000000-0005-0000-0000-0000C00A0000}"/>
    <cellStyle name="Currency 2 2 9 4 2 3" xfId="3139" xr:uid="{00000000-0005-0000-0000-0000C10A0000}"/>
    <cellStyle name="Currency 2 2 9 4 3" xfId="3675" xr:uid="{00000000-0005-0000-0000-0000C20A0000}"/>
    <cellStyle name="Currency 2 2 9 4 4" xfId="2503" xr:uid="{00000000-0005-0000-0000-0000C30A0000}"/>
    <cellStyle name="Currency 2 2 9 5" xfId="942" xr:uid="{00000000-0005-0000-0000-0000C40A0000}"/>
    <cellStyle name="Currency 2 2 9 5 2" xfId="2112" xr:uid="{00000000-0005-0000-0000-0000C50A0000}"/>
    <cellStyle name="Currency 2 2 9 5 2 2" xfId="4524" xr:uid="{00000000-0005-0000-0000-0000C60A0000}"/>
    <cellStyle name="Currency 2 2 9 5 2 3" xfId="3352" xr:uid="{00000000-0005-0000-0000-0000C70A0000}"/>
    <cellStyle name="Currency 2 2 9 5 3" xfId="3888" xr:uid="{00000000-0005-0000-0000-0000C80A0000}"/>
    <cellStyle name="Currency 2 2 9 5 4" xfId="2716" xr:uid="{00000000-0005-0000-0000-0000C90A0000}"/>
    <cellStyle name="Currency 2 2 9 6" xfId="1276" xr:uid="{00000000-0005-0000-0000-0000CA0A0000}"/>
    <cellStyle name="Currency 2 2 9 6 2" xfId="4101" xr:uid="{00000000-0005-0000-0000-0000CB0A0000}"/>
    <cellStyle name="Currency 2 2 9 6 3" xfId="2929" xr:uid="{00000000-0005-0000-0000-0000CC0A0000}"/>
    <cellStyle name="Currency 2 3" xfId="15" xr:uid="{00000000-0005-0000-0000-0000CD0A0000}"/>
    <cellStyle name="Currency 2 3 10" xfId="109" xr:uid="{00000000-0005-0000-0000-0000CE0A0000}"/>
    <cellStyle name="Currency 2 3 10 2" xfId="209" xr:uid="{00000000-0005-0000-0000-0000CF0A0000}"/>
    <cellStyle name="Currency 2 3 10 2 2" xfId="420" xr:uid="{00000000-0005-0000-0000-0000D00A0000}"/>
    <cellStyle name="Currency 2 3 10 2 2 2" xfId="836" xr:uid="{00000000-0005-0000-0000-0000D10A0000}"/>
    <cellStyle name="Currency 2 3 10 2 2 2 2" xfId="2019" xr:uid="{00000000-0005-0000-0000-0000D20A0000}"/>
    <cellStyle name="Currency 2 3 10 2 2 2 2 2" xfId="4476" xr:uid="{00000000-0005-0000-0000-0000D30A0000}"/>
    <cellStyle name="Currency 2 3 10 2 2 2 2 3" xfId="3304" xr:uid="{00000000-0005-0000-0000-0000D40A0000}"/>
    <cellStyle name="Currency 2 3 10 2 2 2 3" xfId="3840" xr:uid="{00000000-0005-0000-0000-0000D50A0000}"/>
    <cellStyle name="Currency 2 3 10 2 2 2 4" xfId="2668" xr:uid="{00000000-0005-0000-0000-0000D60A0000}"/>
    <cellStyle name="Currency 2 3 10 2 2 3" xfId="1178" xr:uid="{00000000-0005-0000-0000-0000D70A0000}"/>
    <cellStyle name="Currency 2 3 10 2 2 3 2" xfId="2345" xr:uid="{00000000-0005-0000-0000-0000D80A0000}"/>
    <cellStyle name="Currency 2 3 10 2 2 3 2 2" xfId="4692" xr:uid="{00000000-0005-0000-0000-0000D90A0000}"/>
    <cellStyle name="Currency 2 3 10 2 2 3 2 3" xfId="3520" xr:uid="{00000000-0005-0000-0000-0000DA0A0000}"/>
    <cellStyle name="Currency 2 3 10 2 2 3 3" xfId="4056" xr:uid="{00000000-0005-0000-0000-0000DB0A0000}"/>
    <cellStyle name="Currency 2 3 10 2 2 3 4" xfId="2884" xr:uid="{00000000-0005-0000-0000-0000DC0A0000}"/>
    <cellStyle name="Currency 2 3 10 2 2 4" xfId="1604" xr:uid="{00000000-0005-0000-0000-0000DD0A0000}"/>
    <cellStyle name="Currency 2 3 10 2 2 4 2" xfId="4266" xr:uid="{00000000-0005-0000-0000-0000DE0A0000}"/>
    <cellStyle name="Currency 2 3 10 2 2 4 3" xfId="3094" xr:uid="{00000000-0005-0000-0000-0000DF0A0000}"/>
    <cellStyle name="Currency 2 3 10 2 2 5" xfId="3630" xr:uid="{00000000-0005-0000-0000-0000E00A0000}"/>
    <cellStyle name="Currency 2 3 10 2 2 6" xfId="2458" xr:uid="{00000000-0005-0000-0000-0000E10A0000}"/>
    <cellStyle name="Currency 2 3 10 2 3" xfId="630" xr:uid="{00000000-0005-0000-0000-0000E20A0000}"/>
    <cellStyle name="Currency 2 3 10 2 3 2" xfId="1813" xr:uid="{00000000-0005-0000-0000-0000E30A0000}"/>
    <cellStyle name="Currency 2 3 10 2 3 2 2" xfId="4372" xr:uid="{00000000-0005-0000-0000-0000E40A0000}"/>
    <cellStyle name="Currency 2 3 10 2 3 2 3" xfId="3200" xr:uid="{00000000-0005-0000-0000-0000E50A0000}"/>
    <cellStyle name="Currency 2 3 10 2 3 3" xfId="3736" xr:uid="{00000000-0005-0000-0000-0000E60A0000}"/>
    <cellStyle name="Currency 2 3 10 2 3 4" xfId="2564" xr:uid="{00000000-0005-0000-0000-0000E70A0000}"/>
    <cellStyle name="Currency 2 3 10 2 4" xfId="1064" xr:uid="{00000000-0005-0000-0000-0000E80A0000}"/>
    <cellStyle name="Currency 2 3 10 2 4 2" xfId="2234" xr:uid="{00000000-0005-0000-0000-0000E90A0000}"/>
    <cellStyle name="Currency 2 3 10 2 4 2 2" xfId="4585" xr:uid="{00000000-0005-0000-0000-0000EA0A0000}"/>
    <cellStyle name="Currency 2 3 10 2 4 2 3" xfId="3413" xr:uid="{00000000-0005-0000-0000-0000EB0A0000}"/>
    <cellStyle name="Currency 2 3 10 2 4 3" xfId="3949" xr:uid="{00000000-0005-0000-0000-0000EC0A0000}"/>
    <cellStyle name="Currency 2 3 10 2 4 4" xfId="2777" xr:uid="{00000000-0005-0000-0000-0000ED0A0000}"/>
    <cellStyle name="Currency 2 3 10 2 5" xfId="1398" xr:uid="{00000000-0005-0000-0000-0000EE0A0000}"/>
    <cellStyle name="Currency 2 3 10 2 5 2" xfId="4162" xr:uid="{00000000-0005-0000-0000-0000EF0A0000}"/>
    <cellStyle name="Currency 2 3 10 2 5 3" xfId="2990" xr:uid="{00000000-0005-0000-0000-0000F00A0000}"/>
    <cellStyle name="Currency 2 3 10 3" xfId="320" xr:uid="{00000000-0005-0000-0000-0000F10A0000}"/>
    <cellStyle name="Currency 2 3 10 3 2" xfId="736" xr:uid="{00000000-0005-0000-0000-0000F20A0000}"/>
    <cellStyle name="Currency 2 3 10 3 2 2" xfId="1919" xr:uid="{00000000-0005-0000-0000-0000F30A0000}"/>
    <cellStyle name="Currency 2 3 10 3 2 2 2" xfId="4426" xr:uid="{00000000-0005-0000-0000-0000F40A0000}"/>
    <cellStyle name="Currency 2 3 10 3 2 2 3" xfId="3254" xr:uid="{00000000-0005-0000-0000-0000F50A0000}"/>
    <cellStyle name="Currency 2 3 10 3 2 3" xfId="3790" xr:uid="{00000000-0005-0000-0000-0000F60A0000}"/>
    <cellStyle name="Currency 2 3 10 3 2 4" xfId="2618" xr:uid="{00000000-0005-0000-0000-0000F70A0000}"/>
    <cellStyle name="Currency 2 3 10 3 3" xfId="1128" xr:uid="{00000000-0005-0000-0000-0000F80A0000}"/>
    <cellStyle name="Currency 2 3 10 3 3 2" xfId="2295" xr:uid="{00000000-0005-0000-0000-0000F90A0000}"/>
    <cellStyle name="Currency 2 3 10 3 3 2 2" xfId="4642" xr:uid="{00000000-0005-0000-0000-0000FA0A0000}"/>
    <cellStyle name="Currency 2 3 10 3 3 2 3" xfId="3470" xr:uid="{00000000-0005-0000-0000-0000FB0A0000}"/>
    <cellStyle name="Currency 2 3 10 3 3 3" xfId="4006" xr:uid="{00000000-0005-0000-0000-0000FC0A0000}"/>
    <cellStyle name="Currency 2 3 10 3 3 4" xfId="2834" xr:uid="{00000000-0005-0000-0000-0000FD0A0000}"/>
    <cellStyle name="Currency 2 3 10 3 4" xfId="1504" xr:uid="{00000000-0005-0000-0000-0000FE0A0000}"/>
    <cellStyle name="Currency 2 3 10 3 4 2" xfId="4216" xr:uid="{00000000-0005-0000-0000-0000FF0A0000}"/>
    <cellStyle name="Currency 2 3 10 3 4 3" xfId="3044" xr:uid="{00000000-0005-0000-0000-0000000B0000}"/>
    <cellStyle name="Currency 2 3 10 3 5" xfId="3580" xr:uid="{00000000-0005-0000-0000-0000010B0000}"/>
    <cellStyle name="Currency 2 3 10 3 6" xfId="2408" xr:uid="{00000000-0005-0000-0000-0000020B0000}"/>
    <cellStyle name="Currency 2 3 10 4" xfId="530" xr:uid="{00000000-0005-0000-0000-0000030B0000}"/>
    <cellStyle name="Currency 2 3 10 4 2" xfId="1713" xr:uid="{00000000-0005-0000-0000-0000040B0000}"/>
    <cellStyle name="Currency 2 3 10 4 2 2" xfId="4322" xr:uid="{00000000-0005-0000-0000-0000050B0000}"/>
    <cellStyle name="Currency 2 3 10 4 2 3" xfId="3150" xr:uid="{00000000-0005-0000-0000-0000060B0000}"/>
    <cellStyle name="Currency 2 3 10 4 3" xfId="3686" xr:uid="{00000000-0005-0000-0000-0000070B0000}"/>
    <cellStyle name="Currency 2 3 10 4 4" xfId="2514" xr:uid="{00000000-0005-0000-0000-0000080B0000}"/>
    <cellStyle name="Currency 2 3 10 5" xfId="964" xr:uid="{00000000-0005-0000-0000-0000090B0000}"/>
    <cellStyle name="Currency 2 3 10 5 2" xfId="2134" xr:uid="{00000000-0005-0000-0000-00000A0B0000}"/>
    <cellStyle name="Currency 2 3 10 5 2 2" xfId="4535" xr:uid="{00000000-0005-0000-0000-00000B0B0000}"/>
    <cellStyle name="Currency 2 3 10 5 2 3" xfId="3363" xr:uid="{00000000-0005-0000-0000-00000C0B0000}"/>
    <cellStyle name="Currency 2 3 10 5 3" xfId="3899" xr:uid="{00000000-0005-0000-0000-00000D0B0000}"/>
    <cellStyle name="Currency 2 3 10 5 4" xfId="2727" xr:uid="{00000000-0005-0000-0000-00000E0B0000}"/>
    <cellStyle name="Currency 2 3 10 6" xfId="1298" xr:uid="{00000000-0005-0000-0000-00000F0B0000}"/>
    <cellStyle name="Currency 2 3 10 6 2" xfId="4112" xr:uid="{00000000-0005-0000-0000-0000100B0000}"/>
    <cellStyle name="Currency 2 3 10 6 3" xfId="2940" xr:uid="{00000000-0005-0000-0000-0000110B0000}"/>
    <cellStyle name="Currency 2 3 11" xfId="119" xr:uid="{00000000-0005-0000-0000-0000120B0000}"/>
    <cellStyle name="Currency 2 3 11 2" xfId="330" xr:uid="{00000000-0005-0000-0000-0000130B0000}"/>
    <cellStyle name="Currency 2 3 11 2 2" xfId="746" xr:uid="{00000000-0005-0000-0000-0000140B0000}"/>
    <cellStyle name="Currency 2 3 11 2 2 2" xfId="1929" xr:uid="{00000000-0005-0000-0000-0000150B0000}"/>
    <cellStyle name="Currency 2 3 11 2 2 2 2" xfId="4431" xr:uid="{00000000-0005-0000-0000-0000160B0000}"/>
    <cellStyle name="Currency 2 3 11 2 2 2 3" xfId="3259" xr:uid="{00000000-0005-0000-0000-0000170B0000}"/>
    <cellStyle name="Currency 2 3 11 2 2 3" xfId="3795" xr:uid="{00000000-0005-0000-0000-0000180B0000}"/>
    <cellStyle name="Currency 2 3 11 2 2 4" xfId="2623" xr:uid="{00000000-0005-0000-0000-0000190B0000}"/>
    <cellStyle name="Currency 2 3 11 2 3" xfId="1133" xr:uid="{00000000-0005-0000-0000-00001A0B0000}"/>
    <cellStyle name="Currency 2 3 11 2 3 2" xfId="2300" xr:uid="{00000000-0005-0000-0000-00001B0B0000}"/>
    <cellStyle name="Currency 2 3 11 2 3 2 2" xfId="4647" xr:uid="{00000000-0005-0000-0000-00001C0B0000}"/>
    <cellStyle name="Currency 2 3 11 2 3 2 3" xfId="3475" xr:uid="{00000000-0005-0000-0000-00001D0B0000}"/>
    <cellStyle name="Currency 2 3 11 2 3 3" xfId="4011" xr:uid="{00000000-0005-0000-0000-00001E0B0000}"/>
    <cellStyle name="Currency 2 3 11 2 3 4" xfId="2839" xr:uid="{00000000-0005-0000-0000-00001F0B0000}"/>
    <cellStyle name="Currency 2 3 11 2 4" xfId="1514" xr:uid="{00000000-0005-0000-0000-0000200B0000}"/>
    <cellStyle name="Currency 2 3 11 2 4 2" xfId="4221" xr:uid="{00000000-0005-0000-0000-0000210B0000}"/>
    <cellStyle name="Currency 2 3 11 2 4 3" xfId="3049" xr:uid="{00000000-0005-0000-0000-0000220B0000}"/>
    <cellStyle name="Currency 2 3 11 2 5" xfId="3585" xr:uid="{00000000-0005-0000-0000-0000230B0000}"/>
    <cellStyle name="Currency 2 3 11 2 6" xfId="2413" xr:uid="{00000000-0005-0000-0000-0000240B0000}"/>
    <cellStyle name="Currency 2 3 11 3" xfId="540" xr:uid="{00000000-0005-0000-0000-0000250B0000}"/>
    <cellStyle name="Currency 2 3 11 3 2" xfId="1723" xr:uid="{00000000-0005-0000-0000-0000260B0000}"/>
    <cellStyle name="Currency 2 3 11 3 2 2" xfId="4327" xr:uid="{00000000-0005-0000-0000-0000270B0000}"/>
    <cellStyle name="Currency 2 3 11 3 2 3" xfId="3155" xr:uid="{00000000-0005-0000-0000-0000280B0000}"/>
    <cellStyle name="Currency 2 3 11 3 3" xfId="3691" xr:uid="{00000000-0005-0000-0000-0000290B0000}"/>
    <cellStyle name="Currency 2 3 11 3 4" xfId="2519" xr:uid="{00000000-0005-0000-0000-00002A0B0000}"/>
    <cellStyle name="Currency 2 3 11 4" xfId="974" xr:uid="{00000000-0005-0000-0000-00002B0B0000}"/>
    <cellStyle name="Currency 2 3 11 4 2" xfId="2144" xr:uid="{00000000-0005-0000-0000-00002C0B0000}"/>
    <cellStyle name="Currency 2 3 11 4 2 2" xfId="4540" xr:uid="{00000000-0005-0000-0000-00002D0B0000}"/>
    <cellStyle name="Currency 2 3 11 4 2 3" xfId="3368" xr:uid="{00000000-0005-0000-0000-00002E0B0000}"/>
    <cellStyle name="Currency 2 3 11 4 3" xfId="3904" xr:uid="{00000000-0005-0000-0000-00002F0B0000}"/>
    <cellStyle name="Currency 2 3 11 4 4" xfId="2732" xr:uid="{00000000-0005-0000-0000-0000300B0000}"/>
    <cellStyle name="Currency 2 3 11 5" xfId="1308" xr:uid="{00000000-0005-0000-0000-0000310B0000}"/>
    <cellStyle name="Currency 2 3 11 5 2" xfId="4117" xr:uid="{00000000-0005-0000-0000-0000320B0000}"/>
    <cellStyle name="Currency 2 3 11 5 3" xfId="2945" xr:uid="{00000000-0005-0000-0000-0000330B0000}"/>
    <cellStyle name="Currency 2 3 12" xfId="230" xr:uid="{00000000-0005-0000-0000-0000340B0000}"/>
    <cellStyle name="Currency 2 3 12 2" xfId="646" xr:uid="{00000000-0005-0000-0000-0000350B0000}"/>
    <cellStyle name="Currency 2 3 12 2 2" xfId="1829" xr:uid="{00000000-0005-0000-0000-0000360B0000}"/>
    <cellStyle name="Currency 2 3 12 2 2 2" xfId="4381" xr:uid="{00000000-0005-0000-0000-0000370B0000}"/>
    <cellStyle name="Currency 2 3 12 2 2 3" xfId="3209" xr:uid="{00000000-0005-0000-0000-0000380B0000}"/>
    <cellStyle name="Currency 2 3 12 2 3" xfId="3745" xr:uid="{00000000-0005-0000-0000-0000390B0000}"/>
    <cellStyle name="Currency 2 3 12 2 4" xfId="2573" xr:uid="{00000000-0005-0000-0000-00003A0B0000}"/>
    <cellStyle name="Currency 2 3 12 3" xfId="1083" xr:uid="{00000000-0005-0000-0000-00003B0B0000}"/>
    <cellStyle name="Currency 2 3 12 3 2" xfId="2250" xr:uid="{00000000-0005-0000-0000-00003C0B0000}"/>
    <cellStyle name="Currency 2 3 12 3 2 2" xfId="4597" xr:uid="{00000000-0005-0000-0000-00003D0B0000}"/>
    <cellStyle name="Currency 2 3 12 3 2 3" xfId="3425" xr:uid="{00000000-0005-0000-0000-00003E0B0000}"/>
    <cellStyle name="Currency 2 3 12 3 3" xfId="3961" xr:uid="{00000000-0005-0000-0000-00003F0B0000}"/>
    <cellStyle name="Currency 2 3 12 3 4" xfId="2789" xr:uid="{00000000-0005-0000-0000-0000400B0000}"/>
    <cellStyle name="Currency 2 3 12 4" xfId="1414" xr:uid="{00000000-0005-0000-0000-0000410B0000}"/>
    <cellStyle name="Currency 2 3 12 4 2" xfId="4171" xr:uid="{00000000-0005-0000-0000-0000420B0000}"/>
    <cellStyle name="Currency 2 3 12 4 3" xfId="2999" xr:uid="{00000000-0005-0000-0000-0000430B0000}"/>
    <cellStyle name="Currency 2 3 12 5" xfId="3535" xr:uid="{00000000-0005-0000-0000-0000440B0000}"/>
    <cellStyle name="Currency 2 3 12 6" xfId="2363" xr:uid="{00000000-0005-0000-0000-0000450B0000}"/>
    <cellStyle name="Currency 2 3 13" xfId="440" xr:uid="{00000000-0005-0000-0000-0000460B0000}"/>
    <cellStyle name="Currency 2 3 13 2" xfId="1623" xr:uid="{00000000-0005-0000-0000-0000470B0000}"/>
    <cellStyle name="Currency 2 3 13 2 2" xfId="4277" xr:uid="{00000000-0005-0000-0000-0000480B0000}"/>
    <cellStyle name="Currency 2 3 13 2 3" xfId="3105" xr:uid="{00000000-0005-0000-0000-0000490B0000}"/>
    <cellStyle name="Currency 2 3 13 3" xfId="3641" xr:uid="{00000000-0005-0000-0000-00004A0B0000}"/>
    <cellStyle name="Currency 2 3 13 4" xfId="2469" xr:uid="{00000000-0005-0000-0000-00004B0B0000}"/>
    <cellStyle name="Currency 2 3 14" xfId="871" xr:uid="{00000000-0005-0000-0000-00004C0B0000}"/>
    <cellStyle name="Currency 2 3 14 2" xfId="2044" xr:uid="{00000000-0005-0000-0000-00004D0B0000}"/>
    <cellStyle name="Currency 2 3 14 2 2" xfId="4490" xr:uid="{00000000-0005-0000-0000-00004E0B0000}"/>
    <cellStyle name="Currency 2 3 14 2 3" xfId="3318" xr:uid="{00000000-0005-0000-0000-00004F0B0000}"/>
    <cellStyle name="Currency 2 3 14 3" xfId="3854" xr:uid="{00000000-0005-0000-0000-0000500B0000}"/>
    <cellStyle name="Currency 2 3 14 4" xfId="2682" xr:uid="{00000000-0005-0000-0000-0000510B0000}"/>
    <cellStyle name="Currency 2 3 15" xfId="1208" xr:uid="{00000000-0005-0000-0000-0000520B0000}"/>
    <cellStyle name="Currency 2 3 15 2" xfId="4067" xr:uid="{00000000-0005-0000-0000-0000530B0000}"/>
    <cellStyle name="Currency 2 3 15 3" xfId="2895" xr:uid="{00000000-0005-0000-0000-0000540B0000}"/>
    <cellStyle name="Currency 2 3 2" xfId="29" xr:uid="{00000000-0005-0000-0000-0000550B0000}"/>
    <cellStyle name="Currency 2 3 2 2" xfId="129" xr:uid="{00000000-0005-0000-0000-0000560B0000}"/>
    <cellStyle name="Currency 2 3 2 2 2" xfId="340" xr:uid="{00000000-0005-0000-0000-0000570B0000}"/>
    <cellStyle name="Currency 2 3 2 2 2 2" xfId="756" xr:uid="{00000000-0005-0000-0000-0000580B0000}"/>
    <cellStyle name="Currency 2 3 2 2 2 2 2" xfId="1939" xr:uid="{00000000-0005-0000-0000-0000590B0000}"/>
    <cellStyle name="Currency 2 3 2 2 2 2 2 2" xfId="4436" xr:uid="{00000000-0005-0000-0000-00005A0B0000}"/>
    <cellStyle name="Currency 2 3 2 2 2 2 2 3" xfId="3264" xr:uid="{00000000-0005-0000-0000-00005B0B0000}"/>
    <cellStyle name="Currency 2 3 2 2 2 2 3" xfId="3800" xr:uid="{00000000-0005-0000-0000-00005C0B0000}"/>
    <cellStyle name="Currency 2 3 2 2 2 2 4" xfId="2628" xr:uid="{00000000-0005-0000-0000-00005D0B0000}"/>
    <cellStyle name="Currency 2 3 2 2 2 3" xfId="1138" xr:uid="{00000000-0005-0000-0000-00005E0B0000}"/>
    <cellStyle name="Currency 2 3 2 2 2 3 2" xfId="2305" xr:uid="{00000000-0005-0000-0000-00005F0B0000}"/>
    <cellStyle name="Currency 2 3 2 2 2 3 2 2" xfId="4652" xr:uid="{00000000-0005-0000-0000-0000600B0000}"/>
    <cellStyle name="Currency 2 3 2 2 2 3 2 3" xfId="3480" xr:uid="{00000000-0005-0000-0000-0000610B0000}"/>
    <cellStyle name="Currency 2 3 2 2 2 3 3" xfId="4016" xr:uid="{00000000-0005-0000-0000-0000620B0000}"/>
    <cellStyle name="Currency 2 3 2 2 2 3 4" xfId="2844" xr:uid="{00000000-0005-0000-0000-0000630B0000}"/>
    <cellStyle name="Currency 2 3 2 2 2 4" xfId="1524" xr:uid="{00000000-0005-0000-0000-0000640B0000}"/>
    <cellStyle name="Currency 2 3 2 2 2 4 2" xfId="4226" xr:uid="{00000000-0005-0000-0000-0000650B0000}"/>
    <cellStyle name="Currency 2 3 2 2 2 4 3" xfId="3054" xr:uid="{00000000-0005-0000-0000-0000660B0000}"/>
    <cellStyle name="Currency 2 3 2 2 2 5" xfId="3590" xr:uid="{00000000-0005-0000-0000-0000670B0000}"/>
    <cellStyle name="Currency 2 3 2 2 2 6" xfId="2418" xr:uid="{00000000-0005-0000-0000-0000680B0000}"/>
    <cellStyle name="Currency 2 3 2 2 3" xfId="550" xr:uid="{00000000-0005-0000-0000-0000690B0000}"/>
    <cellStyle name="Currency 2 3 2 2 3 2" xfId="1733" xr:uid="{00000000-0005-0000-0000-00006A0B0000}"/>
    <cellStyle name="Currency 2 3 2 2 3 2 2" xfId="4332" xr:uid="{00000000-0005-0000-0000-00006B0B0000}"/>
    <cellStyle name="Currency 2 3 2 2 3 2 3" xfId="3160" xr:uid="{00000000-0005-0000-0000-00006C0B0000}"/>
    <cellStyle name="Currency 2 3 2 2 3 3" xfId="3696" xr:uid="{00000000-0005-0000-0000-00006D0B0000}"/>
    <cellStyle name="Currency 2 3 2 2 3 4" xfId="2524" xr:uid="{00000000-0005-0000-0000-00006E0B0000}"/>
    <cellStyle name="Currency 2 3 2 2 4" xfId="984" xr:uid="{00000000-0005-0000-0000-00006F0B0000}"/>
    <cellStyle name="Currency 2 3 2 2 4 2" xfId="2154" xr:uid="{00000000-0005-0000-0000-0000700B0000}"/>
    <cellStyle name="Currency 2 3 2 2 4 2 2" xfId="4545" xr:uid="{00000000-0005-0000-0000-0000710B0000}"/>
    <cellStyle name="Currency 2 3 2 2 4 2 3" xfId="3373" xr:uid="{00000000-0005-0000-0000-0000720B0000}"/>
    <cellStyle name="Currency 2 3 2 2 4 3" xfId="3909" xr:uid="{00000000-0005-0000-0000-0000730B0000}"/>
    <cellStyle name="Currency 2 3 2 2 4 4" xfId="2737" xr:uid="{00000000-0005-0000-0000-0000740B0000}"/>
    <cellStyle name="Currency 2 3 2 2 5" xfId="1318" xr:uid="{00000000-0005-0000-0000-0000750B0000}"/>
    <cellStyle name="Currency 2 3 2 2 5 2" xfId="4122" xr:uid="{00000000-0005-0000-0000-0000760B0000}"/>
    <cellStyle name="Currency 2 3 2 2 5 3" xfId="2950" xr:uid="{00000000-0005-0000-0000-0000770B0000}"/>
    <cellStyle name="Currency 2 3 2 3" xfId="240" xr:uid="{00000000-0005-0000-0000-0000780B0000}"/>
    <cellStyle name="Currency 2 3 2 3 2" xfId="656" xr:uid="{00000000-0005-0000-0000-0000790B0000}"/>
    <cellStyle name="Currency 2 3 2 3 2 2" xfId="1839" xr:uid="{00000000-0005-0000-0000-00007A0B0000}"/>
    <cellStyle name="Currency 2 3 2 3 2 2 2" xfId="4386" xr:uid="{00000000-0005-0000-0000-00007B0B0000}"/>
    <cellStyle name="Currency 2 3 2 3 2 2 3" xfId="3214" xr:uid="{00000000-0005-0000-0000-00007C0B0000}"/>
    <cellStyle name="Currency 2 3 2 3 2 3" xfId="3750" xr:uid="{00000000-0005-0000-0000-00007D0B0000}"/>
    <cellStyle name="Currency 2 3 2 3 2 4" xfId="2578" xr:uid="{00000000-0005-0000-0000-00007E0B0000}"/>
    <cellStyle name="Currency 2 3 2 3 3" xfId="1088" xr:uid="{00000000-0005-0000-0000-00007F0B0000}"/>
    <cellStyle name="Currency 2 3 2 3 3 2" xfId="2255" xr:uid="{00000000-0005-0000-0000-0000800B0000}"/>
    <cellStyle name="Currency 2 3 2 3 3 2 2" xfId="4602" xr:uid="{00000000-0005-0000-0000-0000810B0000}"/>
    <cellStyle name="Currency 2 3 2 3 3 2 3" xfId="3430" xr:uid="{00000000-0005-0000-0000-0000820B0000}"/>
    <cellStyle name="Currency 2 3 2 3 3 3" xfId="3966" xr:uid="{00000000-0005-0000-0000-0000830B0000}"/>
    <cellStyle name="Currency 2 3 2 3 3 4" xfId="2794" xr:uid="{00000000-0005-0000-0000-0000840B0000}"/>
    <cellStyle name="Currency 2 3 2 3 4" xfId="1424" xr:uid="{00000000-0005-0000-0000-0000850B0000}"/>
    <cellStyle name="Currency 2 3 2 3 4 2" xfId="4176" xr:uid="{00000000-0005-0000-0000-0000860B0000}"/>
    <cellStyle name="Currency 2 3 2 3 4 3" xfId="3004" xr:uid="{00000000-0005-0000-0000-0000870B0000}"/>
    <cellStyle name="Currency 2 3 2 3 5" xfId="3540" xr:uid="{00000000-0005-0000-0000-0000880B0000}"/>
    <cellStyle name="Currency 2 3 2 3 6" xfId="2368" xr:uid="{00000000-0005-0000-0000-0000890B0000}"/>
    <cellStyle name="Currency 2 3 2 4" xfId="450" xr:uid="{00000000-0005-0000-0000-00008A0B0000}"/>
    <cellStyle name="Currency 2 3 2 4 2" xfId="1633" xr:uid="{00000000-0005-0000-0000-00008B0B0000}"/>
    <cellStyle name="Currency 2 3 2 4 2 2" xfId="4282" xr:uid="{00000000-0005-0000-0000-00008C0B0000}"/>
    <cellStyle name="Currency 2 3 2 4 2 3" xfId="3110" xr:uid="{00000000-0005-0000-0000-00008D0B0000}"/>
    <cellStyle name="Currency 2 3 2 4 3" xfId="3646" xr:uid="{00000000-0005-0000-0000-00008E0B0000}"/>
    <cellStyle name="Currency 2 3 2 4 4" xfId="2474" xr:uid="{00000000-0005-0000-0000-00008F0B0000}"/>
    <cellStyle name="Currency 2 3 2 5" xfId="884" xr:uid="{00000000-0005-0000-0000-0000900B0000}"/>
    <cellStyle name="Currency 2 3 2 5 2" xfId="2054" xr:uid="{00000000-0005-0000-0000-0000910B0000}"/>
    <cellStyle name="Currency 2 3 2 5 2 2" xfId="4495" xr:uid="{00000000-0005-0000-0000-0000920B0000}"/>
    <cellStyle name="Currency 2 3 2 5 2 3" xfId="3323" xr:uid="{00000000-0005-0000-0000-0000930B0000}"/>
    <cellStyle name="Currency 2 3 2 5 3" xfId="3859" xr:uid="{00000000-0005-0000-0000-0000940B0000}"/>
    <cellStyle name="Currency 2 3 2 5 4" xfId="2687" xr:uid="{00000000-0005-0000-0000-0000950B0000}"/>
    <cellStyle name="Currency 2 3 2 6" xfId="1218" xr:uid="{00000000-0005-0000-0000-0000960B0000}"/>
    <cellStyle name="Currency 2 3 2 6 2" xfId="4072" xr:uid="{00000000-0005-0000-0000-0000970B0000}"/>
    <cellStyle name="Currency 2 3 2 6 3" xfId="2900" xr:uid="{00000000-0005-0000-0000-0000980B0000}"/>
    <cellStyle name="Currency 2 3 3" xfId="39" xr:uid="{00000000-0005-0000-0000-0000990B0000}"/>
    <cellStyle name="Currency 2 3 3 2" xfId="139" xr:uid="{00000000-0005-0000-0000-00009A0B0000}"/>
    <cellStyle name="Currency 2 3 3 2 2" xfId="350" xr:uid="{00000000-0005-0000-0000-00009B0B0000}"/>
    <cellStyle name="Currency 2 3 3 2 2 2" xfId="766" xr:uid="{00000000-0005-0000-0000-00009C0B0000}"/>
    <cellStyle name="Currency 2 3 3 2 2 2 2" xfId="1949" xr:uid="{00000000-0005-0000-0000-00009D0B0000}"/>
    <cellStyle name="Currency 2 3 3 2 2 2 2 2" xfId="4441" xr:uid="{00000000-0005-0000-0000-00009E0B0000}"/>
    <cellStyle name="Currency 2 3 3 2 2 2 2 3" xfId="3269" xr:uid="{00000000-0005-0000-0000-00009F0B0000}"/>
    <cellStyle name="Currency 2 3 3 2 2 2 3" xfId="3805" xr:uid="{00000000-0005-0000-0000-0000A00B0000}"/>
    <cellStyle name="Currency 2 3 3 2 2 2 4" xfId="2633" xr:uid="{00000000-0005-0000-0000-0000A10B0000}"/>
    <cellStyle name="Currency 2 3 3 2 2 3" xfId="1143" xr:uid="{00000000-0005-0000-0000-0000A20B0000}"/>
    <cellStyle name="Currency 2 3 3 2 2 3 2" xfId="2310" xr:uid="{00000000-0005-0000-0000-0000A30B0000}"/>
    <cellStyle name="Currency 2 3 3 2 2 3 2 2" xfId="4657" xr:uid="{00000000-0005-0000-0000-0000A40B0000}"/>
    <cellStyle name="Currency 2 3 3 2 2 3 2 3" xfId="3485" xr:uid="{00000000-0005-0000-0000-0000A50B0000}"/>
    <cellStyle name="Currency 2 3 3 2 2 3 3" xfId="4021" xr:uid="{00000000-0005-0000-0000-0000A60B0000}"/>
    <cellStyle name="Currency 2 3 3 2 2 3 4" xfId="2849" xr:uid="{00000000-0005-0000-0000-0000A70B0000}"/>
    <cellStyle name="Currency 2 3 3 2 2 4" xfId="1534" xr:uid="{00000000-0005-0000-0000-0000A80B0000}"/>
    <cellStyle name="Currency 2 3 3 2 2 4 2" xfId="4231" xr:uid="{00000000-0005-0000-0000-0000A90B0000}"/>
    <cellStyle name="Currency 2 3 3 2 2 4 3" xfId="3059" xr:uid="{00000000-0005-0000-0000-0000AA0B0000}"/>
    <cellStyle name="Currency 2 3 3 2 2 5" xfId="3595" xr:uid="{00000000-0005-0000-0000-0000AB0B0000}"/>
    <cellStyle name="Currency 2 3 3 2 2 6" xfId="2423" xr:uid="{00000000-0005-0000-0000-0000AC0B0000}"/>
    <cellStyle name="Currency 2 3 3 2 3" xfId="560" xr:uid="{00000000-0005-0000-0000-0000AD0B0000}"/>
    <cellStyle name="Currency 2 3 3 2 3 2" xfId="1743" xr:uid="{00000000-0005-0000-0000-0000AE0B0000}"/>
    <cellStyle name="Currency 2 3 3 2 3 2 2" xfId="4337" xr:uid="{00000000-0005-0000-0000-0000AF0B0000}"/>
    <cellStyle name="Currency 2 3 3 2 3 2 3" xfId="3165" xr:uid="{00000000-0005-0000-0000-0000B00B0000}"/>
    <cellStyle name="Currency 2 3 3 2 3 3" xfId="3701" xr:uid="{00000000-0005-0000-0000-0000B10B0000}"/>
    <cellStyle name="Currency 2 3 3 2 3 4" xfId="2529" xr:uid="{00000000-0005-0000-0000-0000B20B0000}"/>
    <cellStyle name="Currency 2 3 3 2 4" xfId="994" xr:uid="{00000000-0005-0000-0000-0000B30B0000}"/>
    <cellStyle name="Currency 2 3 3 2 4 2" xfId="2164" xr:uid="{00000000-0005-0000-0000-0000B40B0000}"/>
    <cellStyle name="Currency 2 3 3 2 4 2 2" xfId="4550" xr:uid="{00000000-0005-0000-0000-0000B50B0000}"/>
    <cellStyle name="Currency 2 3 3 2 4 2 3" xfId="3378" xr:uid="{00000000-0005-0000-0000-0000B60B0000}"/>
    <cellStyle name="Currency 2 3 3 2 4 3" xfId="3914" xr:uid="{00000000-0005-0000-0000-0000B70B0000}"/>
    <cellStyle name="Currency 2 3 3 2 4 4" xfId="2742" xr:uid="{00000000-0005-0000-0000-0000B80B0000}"/>
    <cellStyle name="Currency 2 3 3 2 5" xfId="1328" xr:uid="{00000000-0005-0000-0000-0000B90B0000}"/>
    <cellStyle name="Currency 2 3 3 2 5 2" xfId="4127" xr:uid="{00000000-0005-0000-0000-0000BA0B0000}"/>
    <cellStyle name="Currency 2 3 3 2 5 3" xfId="2955" xr:uid="{00000000-0005-0000-0000-0000BB0B0000}"/>
    <cellStyle name="Currency 2 3 3 3" xfId="250" xr:uid="{00000000-0005-0000-0000-0000BC0B0000}"/>
    <cellStyle name="Currency 2 3 3 3 2" xfId="666" xr:uid="{00000000-0005-0000-0000-0000BD0B0000}"/>
    <cellStyle name="Currency 2 3 3 3 2 2" xfId="1849" xr:uid="{00000000-0005-0000-0000-0000BE0B0000}"/>
    <cellStyle name="Currency 2 3 3 3 2 2 2" xfId="4391" xr:uid="{00000000-0005-0000-0000-0000BF0B0000}"/>
    <cellStyle name="Currency 2 3 3 3 2 2 3" xfId="3219" xr:uid="{00000000-0005-0000-0000-0000C00B0000}"/>
    <cellStyle name="Currency 2 3 3 3 2 3" xfId="3755" xr:uid="{00000000-0005-0000-0000-0000C10B0000}"/>
    <cellStyle name="Currency 2 3 3 3 2 4" xfId="2583" xr:uid="{00000000-0005-0000-0000-0000C20B0000}"/>
    <cellStyle name="Currency 2 3 3 3 3" xfId="1093" xr:uid="{00000000-0005-0000-0000-0000C30B0000}"/>
    <cellStyle name="Currency 2 3 3 3 3 2" xfId="2260" xr:uid="{00000000-0005-0000-0000-0000C40B0000}"/>
    <cellStyle name="Currency 2 3 3 3 3 2 2" xfId="4607" xr:uid="{00000000-0005-0000-0000-0000C50B0000}"/>
    <cellStyle name="Currency 2 3 3 3 3 2 3" xfId="3435" xr:uid="{00000000-0005-0000-0000-0000C60B0000}"/>
    <cellStyle name="Currency 2 3 3 3 3 3" xfId="3971" xr:uid="{00000000-0005-0000-0000-0000C70B0000}"/>
    <cellStyle name="Currency 2 3 3 3 3 4" xfId="2799" xr:uid="{00000000-0005-0000-0000-0000C80B0000}"/>
    <cellStyle name="Currency 2 3 3 3 4" xfId="1434" xr:uid="{00000000-0005-0000-0000-0000C90B0000}"/>
    <cellStyle name="Currency 2 3 3 3 4 2" xfId="4181" xr:uid="{00000000-0005-0000-0000-0000CA0B0000}"/>
    <cellStyle name="Currency 2 3 3 3 4 3" xfId="3009" xr:uid="{00000000-0005-0000-0000-0000CB0B0000}"/>
    <cellStyle name="Currency 2 3 3 3 5" xfId="3545" xr:uid="{00000000-0005-0000-0000-0000CC0B0000}"/>
    <cellStyle name="Currency 2 3 3 3 6" xfId="2373" xr:uid="{00000000-0005-0000-0000-0000CD0B0000}"/>
    <cellStyle name="Currency 2 3 3 4" xfId="460" xr:uid="{00000000-0005-0000-0000-0000CE0B0000}"/>
    <cellStyle name="Currency 2 3 3 4 2" xfId="1643" xr:uid="{00000000-0005-0000-0000-0000CF0B0000}"/>
    <cellStyle name="Currency 2 3 3 4 2 2" xfId="4287" xr:uid="{00000000-0005-0000-0000-0000D00B0000}"/>
    <cellStyle name="Currency 2 3 3 4 2 3" xfId="3115" xr:uid="{00000000-0005-0000-0000-0000D10B0000}"/>
    <cellStyle name="Currency 2 3 3 4 3" xfId="3651" xr:uid="{00000000-0005-0000-0000-0000D20B0000}"/>
    <cellStyle name="Currency 2 3 3 4 4" xfId="2479" xr:uid="{00000000-0005-0000-0000-0000D30B0000}"/>
    <cellStyle name="Currency 2 3 3 5" xfId="894" xr:uid="{00000000-0005-0000-0000-0000D40B0000}"/>
    <cellStyle name="Currency 2 3 3 5 2" xfId="2064" xr:uid="{00000000-0005-0000-0000-0000D50B0000}"/>
    <cellStyle name="Currency 2 3 3 5 2 2" xfId="4500" xr:uid="{00000000-0005-0000-0000-0000D60B0000}"/>
    <cellStyle name="Currency 2 3 3 5 2 3" xfId="3328" xr:uid="{00000000-0005-0000-0000-0000D70B0000}"/>
    <cellStyle name="Currency 2 3 3 5 3" xfId="3864" xr:uid="{00000000-0005-0000-0000-0000D80B0000}"/>
    <cellStyle name="Currency 2 3 3 5 4" xfId="2692" xr:uid="{00000000-0005-0000-0000-0000D90B0000}"/>
    <cellStyle name="Currency 2 3 3 6" xfId="1228" xr:uid="{00000000-0005-0000-0000-0000DA0B0000}"/>
    <cellStyle name="Currency 2 3 3 6 2" xfId="4077" xr:uid="{00000000-0005-0000-0000-0000DB0B0000}"/>
    <cellStyle name="Currency 2 3 3 6 3" xfId="2905" xr:uid="{00000000-0005-0000-0000-0000DC0B0000}"/>
    <cellStyle name="Currency 2 3 4" xfId="49" xr:uid="{00000000-0005-0000-0000-0000DD0B0000}"/>
    <cellStyle name="Currency 2 3 4 2" xfId="149" xr:uid="{00000000-0005-0000-0000-0000DE0B0000}"/>
    <cellStyle name="Currency 2 3 4 2 2" xfId="360" xr:uid="{00000000-0005-0000-0000-0000DF0B0000}"/>
    <cellStyle name="Currency 2 3 4 2 2 2" xfId="776" xr:uid="{00000000-0005-0000-0000-0000E00B0000}"/>
    <cellStyle name="Currency 2 3 4 2 2 2 2" xfId="1959" xr:uid="{00000000-0005-0000-0000-0000E10B0000}"/>
    <cellStyle name="Currency 2 3 4 2 2 2 2 2" xfId="4446" xr:uid="{00000000-0005-0000-0000-0000E20B0000}"/>
    <cellStyle name="Currency 2 3 4 2 2 2 2 3" xfId="3274" xr:uid="{00000000-0005-0000-0000-0000E30B0000}"/>
    <cellStyle name="Currency 2 3 4 2 2 2 3" xfId="3810" xr:uid="{00000000-0005-0000-0000-0000E40B0000}"/>
    <cellStyle name="Currency 2 3 4 2 2 2 4" xfId="2638" xr:uid="{00000000-0005-0000-0000-0000E50B0000}"/>
    <cellStyle name="Currency 2 3 4 2 2 3" xfId="1148" xr:uid="{00000000-0005-0000-0000-0000E60B0000}"/>
    <cellStyle name="Currency 2 3 4 2 2 3 2" xfId="2315" xr:uid="{00000000-0005-0000-0000-0000E70B0000}"/>
    <cellStyle name="Currency 2 3 4 2 2 3 2 2" xfId="4662" xr:uid="{00000000-0005-0000-0000-0000E80B0000}"/>
    <cellStyle name="Currency 2 3 4 2 2 3 2 3" xfId="3490" xr:uid="{00000000-0005-0000-0000-0000E90B0000}"/>
    <cellStyle name="Currency 2 3 4 2 2 3 3" xfId="4026" xr:uid="{00000000-0005-0000-0000-0000EA0B0000}"/>
    <cellStyle name="Currency 2 3 4 2 2 3 4" xfId="2854" xr:uid="{00000000-0005-0000-0000-0000EB0B0000}"/>
    <cellStyle name="Currency 2 3 4 2 2 4" xfId="1544" xr:uid="{00000000-0005-0000-0000-0000EC0B0000}"/>
    <cellStyle name="Currency 2 3 4 2 2 4 2" xfId="4236" xr:uid="{00000000-0005-0000-0000-0000ED0B0000}"/>
    <cellStyle name="Currency 2 3 4 2 2 4 3" xfId="3064" xr:uid="{00000000-0005-0000-0000-0000EE0B0000}"/>
    <cellStyle name="Currency 2 3 4 2 2 5" xfId="3600" xr:uid="{00000000-0005-0000-0000-0000EF0B0000}"/>
    <cellStyle name="Currency 2 3 4 2 2 6" xfId="2428" xr:uid="{00000000-0005-0000-0000-0000F00B0000}"/>
    <cellStyle name="Currency 2 3 4 2 3" xfId="570" xr:uid="{00000000-0005-0000-0000-0000F10B0000}"/>
    <cellStyle name="Currency 2 3 4 2 3 2" xfId="1753" xr:uid="{00000000-0005-0000-0000-0000F20B0000}"/>
    <cellStyle name="Currency 2 3 4 2 3 2 2" xfId="4342" xr:uid="{00000000-0005-0000-0000-0000F30B0000}"/>
    <cellStyle name="Currency 2 3 4 2 3 2 3" xfId="3170" xr:uid="{00000000-0005-0000-0000-0000F40B0000}"/>
    <cellStyle name="Currency 2 3 4 2 3 3" xfId="3706" xr:uid="{00000000-0005-0000-0000-0000F50B0000}"/>
    <cellStyle name="Currency 2 3 4 2 3 4" xfId="2534" xr:uid="{00000000-0005-0000-0000-0000F60B0000}"/>
    <cellStyle name="Currency 2 3 4 2 4" xfId="1004" xr:uid="{00000000-0005-0000-0000-0000F70B0000}"/>
    <cellStyle name="Currency 2 3 4 2 4 2" xfId="2174" xr:uid="{00000000-0005-0000-0000-0000F80B0000}"/>
    <cellStyle name="Currency 2 3 4 2 4 2 2" xfId="4555" xr:uid="{00000000-0005-0000-0000-0000F90B0000}"/>
    <cellStyle name="Currency 2 3 4 2 4 2 3" xfId="3383" xr:uid="{00000000-0005-0000-0000-0000FA0B0000}"/>
    <cellStyle name="Currency 2 3 4 2 4 3" xfId="3919" xr:uid="{00000000-0005-0000-0000-0000FB0B0000}"/>
    <cellStyle name="Currency 2 3 4 2 4 4" xfId="2747" xr:uid="{00000000-0005-0000-0000-0000FC0B0000}"/>
    <cellStyle name="Currency 2 3 4 2 5" xfId="1338" xr:uid="{00000000-0005-0000-0000-0000FD0B0000}"/>
    <cellStyle name="Currency 2 3 4 2 5 2" xfId="4132" xr:uid="{00000000-0005-0000-0000-0000FE0B0000}"/>
    <cellStyle name="Currency 2 3 4 2 5 3" xfId="2960" xr:uid="{00000000-0005-0000-0000-0000FF0B0000}"/>
    <cellStyle name="Currency 2 3 4 3" xfId="260" xr:uid="{00000000-0005-0000-0000-0000000C0000}"/>
    <cellStyle name="Currency 2 3 4 3 2" xfId="676" xr:uid="{00000000-0005-0000-0000-0000010C0000}"/>
    <cellStyle name="Currency 2 3 4 3 2 2" xfId="1859" xr:uid="{00000000-0005-0000-0000-0000020C0000}"/>
    <cellStyle name="Currency 2 3 4 3 2 2 2" xfId="4396" xr:uid="{00000000-0005-0000-0000-0000030C0000}"/>
    <cellStyle name="Currency 2 3 4 3 2 2 3" xfId="3224" xr:uid="{00000000-0005-0000-0000-0000040C0000}"/>
    <cellStyle name="Currency 2 3 4 3 2 3" xfId="3760" xr:uid="{00000000-0005-0000-0000-0000050C0000}"/>
    <cellStyle name="Currency 2 3 4 3 2 4" xfId="2588" xr:uid="{00000000-0005-0000-0000-0000060C0000}"/>
    <cellStyle name="Currency 2 3 4 3 3" xfId="1098" xr:uid="{00000000-0005-0000-0000-0000070C0000}"/>
    <cellStyle name="Currency 2 3 4 3 3 2" xfId="2265" xr:uid="{00000000-0005-0000-0000-0000080C0000}"/>
    <cellStyle name="Currency 2 3 4 3 3 2 2" xfId="4612" xr:uid="{00000000-0005-0000-0000-0000090C0000}"/>
    <cellStyle name="Currency 2 3 4 3 3 2 3" xfId="3440" xr:uid="{00000000-0005-0000-0000-00000A0C0000}"/>
    <cellStyle name="Currency 2 3 4 3 3 3" xfId="3976" xr:uid="{00000000-0005-0000-0000-00000B0C0000}"/>
    <cellStyle name="Currency 2 3 4 3 3 4" xfId="2804" xr:uid="{00000000-0005-0000-0000-00000C0C0000}"/>
    <cellStyle name="Currency 2 3 4 3 4" xfId="1444" xr:uid="{00000000-0005-0000-0000-00000D0C0000}"/>
    <cellStyle name="Currency 2 3 4 3 4 2" xfId="4186" xr:uid="{00000000-0005-0000-0000-00000E0C0000}"/>
    <cellStyle name="Currency 2 3 4 3 4 3" xfId="3014" xr:uid="{00000000-0005-0000-0000-00000F0C0000}"/>
    <cellStyle name="Currency 2 3 4 3 5" xfId="3550" xr:uid="{00000000-0005-0000-0000-0000100C0000}"/>
    <cellStyle name="Currency 2 3 4 3 6" xfId="2378" xr:uid="{00000000-0005-0000-0000-0000110C0000}"/>
    <cellStyle name="Currency 2 3 4 4" xfId="470" xr:uid="{00000000-0005-0000-0000-0000120C0000}"/>
    <cellStyle name="Currency 2 3 4 4 2" xfId="1653" xr:uid="{00000000-0005-0000-0000-0000130C0000}"/>
    <cellStyle name="Currency 2 3 4 4 2 2" xfId="4292" xr:uid="{00000000-0005-0000-0000-0000140C0000}"/>
    <cellStyle name="Currency 2 3 4 4 2 3" xfId="3120" xr:uid="{00000000-0005-0000-0000-0000150C0000}"/>
    <cellStyle name="Currency 2 3 4 4 3" xfId="3656" xr:uid="{00000000-0005-0000-0000-0000160C0000}"/>
    <cellStyle name="Currency 2 3 4 4 4" xfId="2484" xr:uid="{00000000-0005-0000-0000-0000170C0000}"/>
    <cellStyle name="Currency 2 3 4 5" xfId="904" xr:uid="{00000000-0005-0000-0000-0000180C0000}"/>
    <cellStyle name="Currency 2 3 4 5 2" xfId="2074" xr:uid="{00000000-0005-0000-0000-0000190C0000}"/>
    <cellStyle name="Currency 2 3 4 5 2 2" xfId="4505" xr:uid="{00000000-0005-0000-0000-00001A0C0000}"/>
    <cellStyle name="Currency 2 3 4 5 2 3" xfId="3333" xr:uid="{00000000-0005-0000-0000-00001B0C0000}"/>
    <cellStyle name="Currency 2 3 4 5 3" xfId="3869" xr:uid="{00000000-0005-0000-0000-00001C0C0000}"/>
    <cellStyle name="Currency 2 3 4 5 4" xfId="2697" xr:uid="{00000000-0005-0000-0000-00001D0C0000}"/>
    <cellStyle name="Currency 2 3 4 6" xfId="1238" xr:uid="{00000000-0005-0000-0000-00001E0C0000}"/>
    <cellStyle name="Currency 2 3 4 6 2" xfId="4082" xr:uid="{00000000-0005-0000-0000-00001F0C0000}"/>
    <cellStyle name="Currency 2 3 4 6 3" xfId="2910" xr:uid="{00000000-0005-0000-0000-0000200C0000}"/>
    <cellStyle name="Currency 2 3 5" xfId="59" xr:uid="{00000000-0005-0000-0000-0000210C0000}"/>
    <cellStyle name="Currency 2 3 5 2" xfId="159" xr:uid="{00000000-0005-0000-0000-0000220C0000}"/>
    <cellStyle name="Currency 2 3 5 2 2" xfId="370" xr:uid="{00000000-0005-0000-0000-0000230C0000}"/>
    <cellStyle name="Currency 2 3 5 2 2 2" xfId="786" xr:uid="{00000000-0005-0000-0000-0000240C0000}"/>
    <cellStyle name="Currency 2 3 5 2 2 2 2" xfId="1969" xr:uid="{00000000-0005-0000-0000-0000250C0000}"/>
    <cellStyle name="Currency 2 3 5 2 2 2 2 2" xfId="4451" xr:uid="{00000000-0005-0000-0000-0000260C0000}"/>
    <cellStyle name="Currency 2 3 5 2 2 2 2 3" xfId="3279" xr:uid="{00000000-0005-0000-0000-0000270C0000}"/>
    <cellStyle name="Currency 2 3 5 2 2 2 3" xfId="3815" xr:uid="{00000000-0005-0000-0000-0000280C0000}"/>
    <cellStyle name="Currency 2 3 5 2 2 2 4" xfId="2643" xr:uid="{00000000-0005-0000-0000-0000290C0000}"/>
    <cellStyle name="Currency 2 3 5 2 2 3" xfId="1153" xr:uid="{00000000-0005-0000-0000-00002A0C0000}"/>
    <cellStyle name="Currency 2 3 5 2 2 3 2" xfId="2320" xr:uid="{00000000-0005-0000-0000-00002B0C0000}"/>
    <cellStyle name="Currency 2 3 5 2 2 3 2 2" xfId="4667" xr:uid="{00000000-0005-0000-0000-00002C0C0000}"/>
    <cellStyle name="Currency 2 3 5 2 2 3 2 3" xfId="3495" xr:uid="{00000000-0005-0000-0000-00002D0C0000}"/>
    <cellStyle name="Currency 2 3 5 2 2 3 3" xfId="4031" xr:uid="{00000000-0005-0000-0000-00002E0C0000}"/>
    <cellStyle name="Currency 2 3 5 2 2 3 4" xfId="2859" xr:uid="{00000000-0005-0000-0000-00002F0C0000}"/>
    <cellStyle name="Currency 2 3 5 2 2 4" xfId="1554" xr:uid="{00000000-0005-0000-0000-0000300C0000}"/>
    <cellStyle name="Currency 2 3 5 2 2 4 2" xfId="4241" xr:uid="{00000000-0005-0000-0000-0000310C0000}"/>
    <cellStyle name="Currency 2 3 5 2 2 4 3" xfId="3069" xr:uid="{00000000-0005-0000-0000-0000320C0000}"/>
    <cellStyle name="Currency 2 3 5 2 2 5" xfId="3605" xr:uid="{00000000-0005-0000-0000-0000330C0000}"/>
    <cellStyle name="Currency 2 3 5 2 2 6" xfId="2433" xr:uid="{00000000-0005-0000-0000-0000340C0000}"/>
    <cellStyle name="Currency 2 3 5 2 3" xfId="580" xr:uid="{00000000-0005-0000-0000-0000350C0000}"/>
    <cellStyle name="Currency 2 3 5 2 3 2" xfId="1763" xr:uid="{00000000-0005-0000-0000-0000360C0000}"/>
    <cellStyle name="Currency 2 3 5 2 3 2 2" xfId="4347" xr:uid="{00000000-0005-0000-0000-0000370C0000}"/>
    <cellStyle name="Currency 2 3 5 2 3 2 3" xfId="3175" xr:uid="{00000000-0005-0000-0000-0000380C0000}"/>
    <cellStyle name="Currency 2 3 5 2 3 3" xfId="3711" xr:uid="{00000000-0005-0000-0000-0000390C0000}"/>
    <cellStyle name="Currency 2 3 5 2 3 4" xfId="2539" xr:uid="{00000000-0005-0000-0000-00003A0C0000}"/>
    <cellStyle name="Currency 2 3 5 2 4" xfId="1014" xr:uid="{00000000-0005-0000-0000-00003B0C0000}"/>
    <cellStyle name="Currency 2 3 5 2 4 2" xfId="2184" xr:uid="{00000000-0005-0000-0000-00003C0C0000}"/>
    <cellStyle name="Currency 2 3 5 2 4 2 2" xfId="4560" xr:uid="{00000000-0005-0000-0000-00003D0C0000}"/>
    <cellStyle name="Currency 2 3 5 2 4 2 3" xfId="3388" xr:uid="{00000000-0005-0000-0000-00003E0C0000}"/>
    <cellStyle name="Currency 2 3 5 2 4 3" xfId="3924" xr:uid="{00000000-0005-0000-0000-00003F0C0000}"/>
    <cellStyle name="Currency 2 3 5 2 4 4" xfId="2752" xr:uid="{00000000-0005-0000-0000-0000400C0000}"/>
    <cellStyle name="Currency 2 3 5 2 5" xfId="1348" xr:uid="{00000000-0005-0000-0000-0000410C0000}"/>
    <cellStyle name="Currency 2 3 5 2 5 2" xfId="4137" xr:uid="{00000000-0005-0000-0000-0000420C0000}"/>
    <cellStyle name="Currency 2 3 5 2 5 3" xfId="2965" xr:uid="{00000000-0005-0000-0000-0000430C0000}"/>
    <cellStyle name="Currency 2 3 5 3" xfId="270" xr:uid="{00000000-0005-0000-0000-0000440C0000}"/>
    <cellStyle name="Currency 2 3 5 3 2" xfId="686" xr:uid="{00000000-0005-0000-0000-0000450C0000}"/>
    <cellStyle name="Currency 2 3 5 3 2 2" xfId="1869" xr:uid="{00000000-0005-0000-0000-0000460C0000}"/>
    <cellStyle name="Currency 2 3 5 3 2 2 2" xfId="4401" xr:uid="{00000000-0005-0000-0000-0000470C0000}"/>
    <cellStyle name="Currency 2 3 5 3 2 2 3" xfId="3229" xr:uid="{00000000-0005-0000-0000-0000480C0000}"/>
    <cellStyle name="Currency 2 3 5 3 2 3" xfId="3765" xr:uid="{00000000-0005-0000-0000-0000490C0000}"/>
    <cellStyle name="Currency 2 3 5 3 2 4" xfId="2593" xr:uid="{00000000-0005-0000-0000-00004A0C0000}"/>
    <cellStyle name="Currency 2 3 5 3 3" xfId="1103" xr:uid="{00000000-0005-0000-0000-00004B0C0000}"/>
    <cellStyle name="Currency 2 3 5 3 3 2" xfId="2270" xr:uid="{00000000-0005-0000-0000-00004C0C0000}"/>
    <cellStyle name="Currency 2 3 5 3 3 2 2" xfId="4617" xr:uid="{00000000-0005-0000-0000-00004D0C0000}"/>
    <cellStyle name="Currency 2 3 5 3 3 2 3" xfId="3445" xr:uid="{00000000-0005-0000-0000-00004E0C0000}"/>
    <cellStyle name="Currency 2 3 5 3 3 3" xfId="3981" xr:uid="{00000000-0005-0000-0000-00004F0C0000}"/>
    <cellStyle name="Currency 2 3 5 3 3 4" xfId="2809" xr:uid="{00000000-0005-0000-0000-0000500C0000}"/>
    <cellStyle name="Currency 2 3 5 3 4" xfId="1454" xr:uid="{00000000-0005-0000-0000-0000510C0000}"/>
    <cellStyle name="Currency 2 3 5 3 4 2" xfId="4191" xr:uid="{00000000-0005-0000-0000-0000520C0000}"/>
    <cellStyle name="Currency 2 3 5 3 4 3" xfId="3019" xr:uid="{00000000-0005-0000-0000-0000530C0000}"/>
    <cellStyle name="Currency 2 3 5 3 5" xfId="3555" xr:uid="{00000000-0005-0000-0000-0000540C0000}"/>
    <cellStyle name="Currency 2 3 5 3 6" xfId="2383" xr:uid="{00000000-0005-0000-0000-0000550C0000}"/>
    <cellStyle name="Currency 2 3 5 4" xfId="480" xr:uid="{00000000-0005-0000-0000-0000560C0000}"/>
    <cellStyle name="Currency 2 3 5 4 2" xfId="1663" xr:uid="{00000000-0005-0000-0000-0000570C0000}"/>
    <cellStyle name="Currency 2 3 5 4 2 2" xfId="4297" xr:uid="{00000000-0005-0000-0000-0000580C0000}"/>
    <cellStyle name="Currency 2 3 5 4 2 3" xfId="3125" xr:uid="{00000000-0005-0000-0000-0000590C0000}"/>
    <cellStyle name="Currency 2 3 5 4 3" xfId="3661" xr:uid="{00000000-0005-0000-0000-00005A0C0000}"/>
    <cellStyle name="Currency 2 3 5 4 4" xfId="2489" xr:uid="{00000000-0005-0000-0000-00005B0C0000}"/>
    <cellStyle name="Currency 2 3 5 5" xfId="914" xr:uid="{00000000-0005-0000-0000-00005C0C0000}"/>
    <cellStyle name="Currency 2 3 5 5 2" xfId="2084" xr:uid="{00000000-0005-0000-0000-00005D0C0000}"/>
    <cellStyle name="Currency 2 3 5 5 2 2" xfId="4510" xr:uid="{00000000-0005-0000-0000-00005E0C0000}"/>
    <cellStyle name="Currency 2 3 5 5 2 3" xfId="3338" xr:uid="{00000000-0005-0000-0000-00005F0C0000}"/>
    <cellStyle name="Currency 2 3 5 5 3" xfId="3874" xr:uid="{00000000-0005-0000-0000-0000600C0000}"/>
    <cellStyle name="Currency 2 3 5 5 4" xfId="2702" xr:uid="{00000000-0005-0000-0000-0000610C0000}"/>
    <cellStyle name="Currency 2 3 5 6" xfId="1248" xr:uid="{00000000-0005-0000-0000-0000620C0000}"/>
    <cellStyle name="Currency 2 3 5 6 2" xfId="4087" xr:uid="{00000000-0005-0000-0000-0000630C0000}"/>
    <cellStyle name="Currency 2 3 5 6 3" xfId="2915" xr:uid="{00000000-0005-0000-0000-0000640C0000}"/>
    <cellStyle name="Currency 2 3 6" xfId="69" xr:uid="{00000000-0005-0000-0000-0000650C0000}"/>
    <cellStyle name="Currency 2 3 6 2" xfId="169" xr:uid="{00000000-0005-0000-0000-0000660C0000}"/>
    <cellStyle name="Currency 2 3 6 2 2" xfId="380" xr:uid="{00000000-0005-0000-0000-0000670C0000}"/>
    <cellStyle name="Currency 2 3 6 2 2 2" xfId="796" xr:uid="{00000000-0005-0000-0000-0000680C0000}"/>
    <cellStyle name="Currency 2 3 6 2 2 2 2" xfId="1979" xr:uid="{00000000-0005-0000-0000-0000690C0000}"/>
    <cellStyle name="Currency 2 3 6 2 2 2 2 2" xfId="4456" xr:uid="{00000000-0005-0000-0000-00006A0C0000}"/>
    <cellStyle name="Currency 2 3 6 2 2 2 2 3" xfId="3284" xr:uid="{00000000-0005-0000-0000-00006B0C0000}"/>
    <cellStyle name="Currency 2 3 6 2 2 2 3" xfId="3820" xr:uid="{00000000-0005-0000-0000-00006C0C0000}"/>
    <cellStyle name="Currency 2 3 6 2 2 2 4" xfId="2648" xr:uid="{00000000-0005-0000-0000-00006D0C0000}"/>
    <cellStyle name="Currency 2 3 6 2 2 3" xfId="1158" xr:uid="{00000000-0005-0000-0000-00006E0C0000}"/>
    <cellStyle name="Currency 2 3 6 2 2 3 2" xfId="2325" xr:uid="{00000000-0005-0000-0000-00006F0C0000}"/>
    <cellStyle name="Currency 2 3 6 2 2 3 2 2" xfId="4672" xr:uid="{00000000-0005-0000-0000-0000700C0000}"/>
    <cellStyle name="Currency 2 3 6 2 2 3 2 3" xfId="3500" xr:uid="{00000000-0005-0000-0000-0000710C0000}"/>
    <cellStyle name="Currency 2 3 6 2 2 3 3" xfId="4036" xr:uid="{00000000-0005-0000-0000-0000720C0000}"/>
    <cellStyle name="Currency 2 3 6 2 2 3 4" xfId="2864" xr:uid="{00000000-0005-0000-0000-0000730C0000}"/>
    <cellStyle name="Currency 2 3 6 2 2 4" xfId="1564" xr:uid="{00000000-0005-0000-0000-0000740C0000}"/>
    <cellStyle name="Currency 2 3 6 2 2 4 2" xfId="4246" xr:uid="{00000000-0005-0000-0000-0000750C0000}"/>
    <cellStyle name="Currency 2 3 6 2 2 4 3" xfId="3074" xr:uid="{00000000-0005-0000-0000-0000760C0000}"/>
    <cellStyle name="Currency 2 3 6 2 2 5" xfId="3610" xr:uid="{00000000-0005-0000-0000-0000770C0000}"/>
    <cellStyle name="Currency 2 3 6 2 2 6" xfId="2438" xr:uid="{00000000-0005-0000-0000-0000780C0000}"/>
    <cellStyle name="Currency 2 3 6 2 3" xfId="590" xr:uid="{00000000-0005-0000-0000-0000790C0000}"/>
    <cellStyle name="Currency 2 3 6 2 3 2" xfId="1773" xr:uid="{00000000-0005-0000-0000-00007A0C0000}"/>
    <cellStyle name="Currency 2 3 6 2 3 2 2" xfId="4352" xr:uid="{00000000-0005-0000-0000-00007B0C0000}"/>
    <cellStyle name="Currency 2 3 6 2 3 2 3" xfId="3180" xr:uid="{00000000-0005-0000-0000-00007C0C0000}"/>
    <cellStyle name="Currency 2 3 6 2 3 3" xfId="3716" xr:uid="{00000000-0005-0000-0000-00007D0C0000}"/>
    <cellStyle name="Currency 2 3 6 2 3 4" xfId="2544" xr:uid="{00000000-0005-0000-0000-00007E0C0000}"/>
    <cellStyle name="Currency 2 3 6 2 4" xfId="1024" xr:uid="{00000000-0005-0000-0000-00007F0C0000}"/>
    <cellStyle name="Currency 2 3 6 2 4 2" xfId="2194" xr:uid="{00000000-0005-0000-0000-0000800C0000}"/>
    <cellStyle name="Currency 2 3 6 2 4 2 2" xfId="4565" xr:uid="{00000000-0005-0000-0000-0000810C0000}"/>
    <cellStyle name="Currency 2 3 6 2 4 2 3" xfId="3393" xr:uid="{00000000-0005-0000-0000-0000820C0000}"/>
    <cellStyle name="Currency 2 3 6 2 4 3" xfId="3929" xr:uid="{00000000-0005-0000-0000-0000830C0000}"/>
    <cellStyle name="Currency 2 3 6 2 4 4" xfId="2757" xr:uid="{00000000-0005-0000-0000-0000840C0000}"/>
    <cellStyle name="Currency 2 3 6 2 5" xfId="1358" xr:uid="{00000000-0005-0000-0000-0000850C0000}"/>
    <cellStyle name="Currency 2 3 6 2 5 2" xfId="4142" xr:uid="{00000000-0005-0000-0000-0000860C0000}"/>
    <cellStyle name="Currency 2 3 6 2 5 3" xfId="2970" xr:uid="{00000000-0005-0000-0000-0000870C0000}"/>
    <cellStyle name="Currency 2 3 6 3" xfId="280" xr:uid="{00000000-0005-0000-0000-0000880C0000}"/>
    <cellStyle name="Currency 2 3 6 3 2" xfId="696" xr:uid="{00000000-0005-0000-0000-0000890C0000}"/>
    <cellStyle name="Currency 2 3 6 3 2 2" xfId="1879" xr:uid="{00000000-0005-0000-0000-00008A0C0000}"/>
    <cellStyle name="Currency 2 3 6 3 2 2 2" xfId="4406" xr:uid="{00000000-0005-0000-0000-00008B0C0000}"/>
    <cellStyle name="Currency 2 3 6 3 2 2 3" xfId="3234" xr:uid="{00000000-0005-0000-0000-00008C0C0000}"/>
    <cellStyle name="Currency 2 3 6 3 2 3" xfId="3770" xr:uid="{00000000-0005-0000-0000-00008D0C0000}"/>
    <cellStyle name="Currency 2 3 6 3 2 4" xfId="2598" xr:uid="{00000000-0005-0000-0000-00008E0C0000}"/>
    <cellStyle name="Currency 2 3 6 3 3" xfId="1108" xr:uid="{00000000-0005-0000-0000-00008F0C0000}"/>
    <cellStyle name="Currency 2 3 6 3 3 2" xfId="2275" xr:uid="{00000000-0005-0000-0000-0000900C0000}"/>
    <cellStyle name="Currency 2 3 6 3 3 2 2" xfId="4622" xr:uid="{00000000-0005-0000-0000-0000910C0000}"/>
    <cellStyle name="Currency 2 3 6 3 3 2 3" xfId="3450" xr:uid="{00000000-0005-0000-0000-0000920C0000}"/>
    <cellStyle name="Currency 2 3 6 3 3 3" xfId="3986" xr:uid="{00000000-0005-0000-0000-0000930C0000}"/>
    <cellStyle name="Currency 2 3 6 3 3 4" xfId="2814" xr:uid="{00000000-0005-0000-0000-0000940C0000}"/>
    <cellStyle name="Currency 2 3 6 3 4" xfId="1464" xr:uid="{00000000-0005-0000-0000-0000950C0000}"/>
    <cellStyle name="Currency 2 3 6 3 4 2" xfId="4196" xr:uid="{00000000-0005-0000-0000-0000960C0000}"/>
    <cellStyle name="Currency 2 3 6 3 4 3" xfId="3024" xr:uid="{00000000-0005-0000-0000-0000970C0000}"/>
    <cellStyle name="Currency 2 3 6 3 5" xfId="3560" xr:uid="{00000000-0005-0000-0000-0000980C0000}"/>
    <cellStyle name="Currency 2 3 6 3 6" xfId="2388" xr:uid="{00000000-0005-0000-0000-0000990C0000}"/>
    <cellStyle name="Currency 2 3 6 4" xfId="490" xr:uid="{00000000-0005-0000-0000-00009A0C0000}"/>
    <cellStyle name="Currency 2 3 6 4 2" xfId="1673" xr:uid="{00000000-0005-0000-0000-00009B0C0000}"/>
    <cellStyle name="Currency 2 3 6 4 2 2" xfId="4302" xr:uid="{00000000-0005-0000-0000-00009C0C0000}"/>
    <cellStyle name="Currency 2 3 6 4 2 3" xfId="3130" xr:uid="{00000000-0005-0000-0000-00009D0C0000}"/>
    <cellStyle name="Currency 2 3 6 4 3" xfId="3666" xr:uid="{00000000-0005-0000-0000-00009E0C0000}"/>
    <cellStyle name="Currency 2 3 6 4 4" xfId="2494" xr:uid="{00000000-0005-0000-0000-00009F0C0000}"/>
    <cellStyle name="Currency 2 3 6 5" xfId="924" xr:uid="{00000000-0005-0000-0000-0000A00C0000}"/>
    <cellStyle name="Currency 2 3 6 5 2" xfId="2094" xr:uid="{00000000-0005-0000-0000-0000A10C0000}"/>
    <cellStyle name="Currency 2 3 6 5 2 2" xfId="4515" xr:uid="{00000000-0005-0000-0000-0000A20C0000}"/>
    <cellStyle name="Currency 2 3 6 5 2 3" xfId="3343" xr:uid="{00000000-0005-0000-0000-0000A30C0000}"/>
    <cellStyle name="Currency 2 3 6 5 3" xfId="3879" xr:uid="{00000000-0005-0000-0000-0000A40C0000}"/>
    <cellStyle name="Currency 2 3 6 5 4" xfId="2707" xr:uid="{00000000-0005-0000-0000-0000A50C0000}"/>
    <cellStyle name="Currency 2 3 6 6" xfId="1258" xr:uid="{00000000-0005-0000-0000-0000A60C0000}"/>
    <cellStyle name="Currency 2 3 6 6 2" xfId="4092" xr:uid="{00000000-0005-0000-0000-0000A70C0000}"/>
    <cellStyle name="Currency 2 3 6 6 3" xfId="2920" xr:uid="{00000000-0005-0000-0000-0000A80C0000}"/>
    <cellStyle name="Currency 2 3 7" xfId="79" xr:uid="{00000000-0005-0000-0000-0000A90C0000}"/>
    <cellStyle name="Currency 2 3 7 2" xfId="179" xr:uid="{00000000-0005-0000-0000-0000AA0C0000}"/>
    <cellStyle name="Currency 2 3 7 2 2" xfId="390" xr:uid="{00000000-0005-0000-0000-0000AB0C0000}"/>
    <cellStyle name="Currency 2 3 7 2 2 2" xfId="806" xr:uid="{00000000-0005-0000-0000-0000AC0C0000}"/>
    <cellStyle name="Currency 2 3 7 2 2 2 2" xfId="1989" xr:uid="{00000000-0005-0000-0000-0000AD0C0000}"/>
    <cellStyle name="Currency 2 3 7 2 2 2 2 2" xfId="4461" xr:uid="{00000000-0005-0000-0000-0000AE0C0000}"/>
    <cellStyle name="Currency 2 3 7 2 2 2 2 3" xfId="3289" xr:uid="{00000000-0005-0000-0000-0000AF0C0000}"/>
    <cellStyle name="Currency 2 3 7 2 2 2 3" xfId="3825" xr:uid="{00000000-0005-0000-0000-0000B00C0000}"/>
    <cellStyle name="Currency 2 3 7 2 2 2 4" xfId="2653" xr:uid="{00000000-0005-0000-0000-0000B10C0000}"/>
    <cellStyle name="Currency 2 3 7 2 2 3" xfId="1163" xr:uid="{00000000-0005-0000-0000-0000B20C0000}"/>
    <cellStyle name="Currency 2 3 7 2 2 3 2" xfId="2330" xr:uid="{00000000-0005-0000-0000-0000B30C0000}"/>
    <cellStyle name="Currency 2 3 7 2 2 3 2 2" xfId="4677" xr:uid="{00000000-0005-0000-0000-0000B40C0000}"/>
    <cellStyle name="Currency 2 3 7 2 2 3 2 3" xfId="3505" xr:uid="{00000000-0005-0000-0000-0000B50C0000}"/>
    <cellStyle name="Currency 2 3 7 2 2 3 3" xfId="4041" xr:uid="{00000000-0005-0000-0000-0000B60C0000}"/>
    <cellStyle name="Currency 2 3 7 2 2 3 4" xfId="2869" xr:uid="{00000000-0005-0000-0000-0000B70C0000}"/>
    <cellStyle name="Currency 2 3 7 2 2 4" xfId="1574" xr:uid="{00000000-0005-0000-0000-0000B80C0000}"/>
    <cellStyle name="Currency 2 3 7 2 2 4 2" xfId="4251" xr:uid="{00000000-0005-0000-0000-0000B90C0000}"/>
    <cellStyle name="Currency 2 3 7 2 2 4 3" xfId="3079" xr:uid="{00000000-0005-0000-0000-0000BA0C0000}"/>
    <cellStyle name="Currency 2 3 7 2 2 5" xfId="3615" xr:uid="{00000000-0005-0000-0000-0000BB0C0000}"/>
    <cellStyle name="Currency 2 3 7 2 2 6" xfId="2443" xr:uid="{00000000-0005-0000-0000-0000BC0C0000}"/>
    <cellStyle name="Currency 2 3 7 2 3" xfId="600" xr:uid="{00000000-0005-0000-0000-0000BD0C0000}"/>
    <cellStyle name="Currency 2 3 7 2 3 2" xfId="1783" xr:uid="{00000000-0005-0000-0000-0000BE0C0000}"/>
    <cellStyle name="Currency 2 3 7 2 3 2 2" xfId="4357" xr:uid="{00000000-0005-0000-0000-0000BF0C0000}"/>
    <cellStyle name="Currency 2 3 7 2 3 2 3" xfId="3185" xr:uid="{00000000-0005-0000-0000-0000C00C0000}"/>
    <cellStyle name="Currency 2 3 7 2 3 3" xfId="3721" xr:uid="{00000000-0005-0000-0000-0000C10C0000}"/>
    <cellStyle name="Currency 2 3 7 2 3 4" xfId="2549" xr:uid="{00000000-0005-0000-0000-0000C20C0000}"/>
    <cellStyle name="Currency 2 3 7 2 4" xfId="1034" xr:uid="{00000000-0005-0000-0000-0000C30C0000}"/>
    <cellStyle name="Currency 2 3 7 2 4 2" xfId="2204" xr:uid="{00000000-0005-0000-0000-0000C40C0000}"/>
    <cellStyle name="Currency 2 3 7 2 4 2 2" xfId="4570" xr:uid="{00000000-0005-0000-0000-0000C50C0000}"/>
    <cellStyle name="Currency 2 3 7 2 4 2 3" xfId="3398" xr:uid="{00000000-0005-0000-0000-0000C60C0000}"/>
    <cellStyle name="Currency 2 3 7 2 4 3" xfId="3934" xr:uid="{00000000-0005-0000-0000-0000C70C0000}"/>
    <cellStyle name="Currency 2 3 7 2 4 4" xfId="2762" xr:uid="{00000000-0005-0000-0000-0000C80C0000}"/>
    <cellStyle name="Currency 2 3 7 2 5" xfId="1368" xr:uid="{00000000-0005-0000-0000-0000C90C0000}"/>
    <cellStyle name="Currency 2 3 7 2 5 2" xfId="4147" xr:uid="{00000000-0005-0000-0000-0000CA0C0000}"/>
    <cellStyle name="Currency 2 3 7 2 5 3" xfId="2975" xr:uid="{00000000-0005-0000-0000-0000CB0C0000}"/>
    <cellStyle name="Currency 2 3 7 3" xfId="290" xr:uid="{00000000-0005-0000-0000-0000CC0C0000}"/>
    <cellStyle name="Currency 2 3 7 3 2" xfId="706" xr:uid="{00000000-0005-0000-0000-0000CD0C0000}"/>
    <cellStyle name="Currency 2 3 7 3 2 2" xfId="1889" xr:uid="{00000000-0005-0000-0000-0000CE0C0000}"/>
    <cellStyle name="Currency 2 3 7 3 2 2 2" xfId="4411" xr:uid="{00000000-0005-0000-0000-0000CF0C0000}"/>
    <cellStyle name="Currency 2 3 7 3 2 2 3" xfId="3239" xr:uid="{00000000-0005-0000-0000-0000D00C0000}"/>
    <cellStyle name="Currency 2 3 7 3 2 3" xfId="3775" xr:uid="{00000000-0005-0000-0000-0000D10C0000}"/>
    <cellStyle name="Currency 2 3 7 3 2 4" xfId="2603" xr:uid="{00000000-0005-0000-0000-0000D20C0000}"/>
    <cellStyle name="Currency 2 3 7 3 3" xfId="1113" xr:uid="{00000000-0005-0000-0000-0000D30C0000}"/>
    <cellStyle name="Currency 2 3 7 3 3 2" xfId="2280" xr:uid="{00000000-0005-0000-0000-0000D40C0000}"/>
    <cellStyle name="Currency 2 3 7 3 3 2 2" xfId="4627" xr:uid="{00000000-0005-0000-0000-0000D50C0000}"/>
    <cellStyle name="Currency 2 3 7 3 3 2 3" xfId="3455" xr:uid="{00000000-0005-0000-0000-0000D60C0000}"/>
    <cellStyle name="Currency 2 3 7 3 3 3" xfId="3991" xr:uid="{00000000-0005-0000-0000-0000D70C0000}"/>
    <cellStyle name="Currency 2 3 7 3 3 4" xfId="2819" xr:uid="{00000000-0005-0000-0000-0000D80C0000}"/>
    <cellStyle name="Currency 2 3 7 3 4" xfId="1474" xr:uid="{00000000-0005-0000-0000-0000D90C0000}"/>
    <cellStyle name="Currency 2 3 7 3 4 2" xfId="4201" xr:uid="{00000000-0005-0000-0000-0000DA0C0000}"/>
    <cellStyle name="Currency 2 3 7 3 4 3" xfId="3029" xr:uid="{00000000-0005-0000-0000-0000DB0C0000}"/>
    <cellStyle name="Currency 2 3 7 3 5" xfId="3565" xr:uid="{00000000-0005-0000-0000-0000DC0C0000}"/>
    <cellStyle name="Currency 2 3 7 3 6" xfId="2393" xr:uid="{00000000-0005-0000-0000-0000DD0C0000}"/>
    <cellStyle name="Currency 2 3 7 4" xfId="500" xr:uid="{00000000-0005-0000-0000-0000DE0C0000}"/>
    <cellStyle name="Currency 2 3 7 4 2" xfId="1683" xr:uid="{00000000-0005-0000-0000-0000DF0C0000}"/>
    <cellStyle name="Currency 2 3 7 4 2 2" xfId="4307" xr:uid="{00000000-0005-0000-0000-0000E00C0000}"/>
    <cellStyle name="Currency 2 3 7 4 2 3" xfId="3135" xr:uid="{00000000-0005-0000-0000-0000E10C0000}"/>
    <cellStyle name="Currency 2 3 7 4 3" xfId="3671" xr:uid="{00000000-0005-0000-0000-0000E20C0000}"/>
    <cellStyle name="Currency 2 3 7 4 4" xfId="2499" xr:uid="{00000000-0005-0000-0000-0000E30C0000}"/>
    <cellStyle name="Currency 2 3 7 5" xfId="934" xr:uid="{00000000-0005-0000-0000-0000E40C0000}"/>
    <cellStyle name="Currency 2 3 7 5 2" xfId="2104" xr:uid="{00000000-0005-0000-0000-0000E50C0000}"/>
    <cellStyle name="Currency 2 3 7 5 2 2" xfId="4520" xr:uid="{00000000-0005-0000-0000-0000E60C0000}"/>
    <cellStyle name="Currency 2 3 7 5 2 3" xfId="3348" xr:uid="{00000000-0005-0000-0000-0000E70C0000}"/>
    <cellStyle name="Currency 2 3 7 5 3" xfId="3884" xr:uid="{00000000-0005-0000-0000-0000E80C0000}"/>
    <cellStyle name="Currency 2 3 7 5 4" xfId="2712" xr:uid="{00000000-0005-0000-0000-0000E90C0000}"/>
    <cellStyle name="Currency 2 3 7 6" xfId="1268" xr:uid="{00000000-0005-0000-0000-0000EA0C0000}"/>
    <cellStyle name="Currency 2 3 7 6 2" xfId="4097" xr:uid="{00000000-0005-0000-0000-0000EB0C0000}"/>
    <cellStyle name="Currency 2 3 7 6 3" xfId="2925" xr:uid="{00000000-0005-0000-0000-0000EC0C0000}"/>
    <cellStyle name="Currency 2 3 8" xfId="89" xr:uid="{00000000-0005-0000-0000-0000ED0C0000}"/>
    <cellStyle name="Currency 2 3 8 2" xfId="189" xr:uid="{00000000-0005-0000-0000-0000EE0C0000}"/>
    <cellStyle name="Currency 2 3 8 2 2" xfId="400" xr:uid="{00000000-0005-0000-0000-0000EF0C0000}"/>
    <cellStyle name="Currency 2 3 8 2 2 2" xfId="816" xr:uid="{00000000-0005-0000-0000-0000F00C0000}"/>
    <cellStyle name="Currency 2 3 8 2 2 2 2" xfId="1999" xr:uid="{00000000-0005-0000-0000-0000F10C0000}"/>
    <cellStyle name="Currency 2 3 8 2 2 2 2 2" xfId="4466" xr:uid="{00000000-0005-0000-0000-0000F20C0000}"/>
    <cellStyle name="Currency 2 3 8 2 2 2 2 3" xfId="3294" xr:uid="{00000000-0005-0000-0000-0000F30C0000}"/>
    <cellStyle name="Currency 2 3 8 2 2 2 3" xfId="3830" xr:uid="{00000000-0005-0000-0000-0000F40C0000}"/>
    <cellStyle name="Currency 2 3 8 2 2 2 4" xfId="2658" xr:uid="{00000000-0005-0000-0000-0000F50C0000}"/>
    <cellStyle name="Currency 2 3 8 2 2 3" xfId="1168" xr:uid="{00000000-0005-0000-0000-0000F60C0000}"/>
    <cellStyle name="Currency 2 3 8 2 2 3 2" xfId="2335" xr:uid="{00000000-0005-0000-0000-0000F70C0000}"/>
    <cellStyle name="Currency 2 3 8 2 2 3 2 2" xfId="4682" xr:uid="{00000000-0005-0000-0000-0000F80C0000}"/>
    <cellStyle name="Currency 2 3 8 2 2 3 2 3" xfId="3510" xr:uid="{00000000-0005-0000-0000-0000F90C0000}"/>
    <cellStyle name="Currency 2 3 8 2 2 3 3" xfId="4046" xr:uid="{00000000-0005-0000-0000-0000FA0C0000}"/>
    <cellStyle name="Currency 2 3 8 2 2 3 4" xfId="2874" xr:uid="{00000000-0005-0000-0000-0000FB0C0000}"/>
    <cellStyle name="Currency 2 3 8 2 2 4" xfId="1584" xr:uid="{00000000-0005-0000-0000-0000FC0C0000}"/>
    <cellStyle name="Currency 2 3 8 2 2 4 2" xfId="4256" xr:uid="{00000000-0005-0000-0000-0000FD0C0000}"/>
    <cellStyle name="Currency 2 3 8 2 2 4 3" xfId="3084" xr:uid="{00000000-0005-0000-0000-0000FE0C0000}"/>
    <cellStyle name="Currency 2 3 8 2 2 5" xfId="3620" xr:uid="{00000000-0005-0000-0000-0000FF0C0000}"/>
    <cellStyle name="Currency 2 3 8 2 2 6" xfId="2448" xr:uid="{00000000-0005-0000-0000-0000000D0000}"/>
    <cellStyle name="Currency 2 3 8 2 3" xfId="610" xr:uid="{00000000-0005-0000-0000-0000010D0000}"/>
    <cellStyle name="Currency 2 3 8 2 3 2" xfId="1793" xr:uid="{00000000-0005-0000-0000-0000020D0000}"/>
    <cellStyle name="Currency 2 3 8 2 3 2 2" xfId="4362" xr:uid="{00000000-0005-0000-0000-0000030D0000}"/>
    <cellStyle name="Currency 2 3 8 2 3 2 3" xfId="3190" xr:uid="{00000000-0005-0000-0000-0000040D0000}"/>
    <cellStyle name="Currency 2 3 8 2 3 3" xfId="3726" xr:uid="{00000000-0005-0000-0000-0000050D0000}"/>
    <cellStyle name="Currency 2 3 8 2 3 4" xfId="2554" xr:uid="{00000000-0005-0000-0000-0000060D0000}"/>
    <cellStyle name="Currency 2 3 8 2 4" xfId="1044" xr:uid="{00000000-0005-0000-0000-0000070D0000}"/>
    <cellStyle name="Currency 2 3 8 2 4 2" xfId="2214" xr:uid="{00000000-0005-0000-0000-0000080D0000}"/>
    <cellStyle name="Currency 2 3 8 2 4 2 2" xfId="4575" xr:uid="{00000000-0005-0000-0000-0000090D0000}"/>
    <cellStyle name="Currency 2 3 8 2 4 2 3" xfId="3403" xr:uid="{00000000-0005-0000-0000-00000A0D0000}"/>
    <cellStyle name="Currency 2 3 8 2 4 3" xfId="3939" xr:uid="{00000000-0005-0000-0000-00000B0D0000}"/>
    <cellStyle name="Currency 2 3 8 2 4 4" xfId="2767" xr:uid="{00000000-0005-0000-0000-00000C0D0000}"/>
    <cellStyle name="Currency 2 3 8 2 5" xfId="1378" xr:uid="{00000000-0005-0000-0000-00000D0D0000}"/>
    <cellStyle name="Currency 2 3 8 2 5 2" xfId="4152" xr:uid="{00000000-0005-0000-0000-00000E0D0000}"/>
    <cellStyle name="Currency 2 3 8 2 5 3" xfId="2980" xr:uid="{00000000-0005-0000-0000-00000F0D0000}"/>
    <cellStyle name="Currency 2 3 8 3" xfId="300" xr:uid="{00000000-0005-0000-0000-0000100D0000}"/>
    <cellStyle name="Currency 2 3 8 3 2" xfId="716" xr:uid="{00000000-0005-0000-0000-0000110D0000}"/>
    <cellStyle name="Currency 2 3 8 3 2 2" xfId="1899" xr:uid="{00000000-0005-0000-0000-0000120D0000}"/>
    <cellStyle name="Currency 2 3 8 3 2 2 2" xfId="4416" xr:uid="{00000000-0005-0000-0000-0000130D0000}"/>
    <cellStyle name="Currency 2 3 8 3 2 2 3" xfId="3244" xr:uid="{00000000-0005-0000-0000-0000140D0000}"/>
    <cellStyle name="Currency 2 3 8 3 2 3" xfId="3780" xr:uid="{00000000-0005-0000-0000-0000150D0000}"/>
    <cellStyle name="Currency 2 3 8 3 2 4" xfId="2608" xr:uid="{00000000-0005-0000-0000-0000160D0000}"/>
    <cellStyle name="Currency 2 3 8 3 3" xfId="1118" xr:uid="{00000000-0005-0000-0000-0000170D0000}"/>
    <cellStyle name="Currency 2 3 8 3 3 2" xfId="2285" xr:uid="{00000000-0005-0000-0000-0000180D0000}"/>
    <cellStyle name="Currency 2 3 8 3 3 2 2" xfId="4632" xr:uid="{00000000-0005-0000-0000-0000190D0000}"/>
    <cellStyle name="Currency 2 3 8 3 3 2 3" xfId="3460" xr:uid="{00000000-0005-0000-0000-00001A0D0000}"/>
    <cellStyle name="Currency 2 3 8 3 3 3" xfId="3996" xr:uid="{00000000-0005-0000-0000-00001B0D0000}"/>
    <cellStyle name="Currency 2 3 8 3 3 4" xfId="2824" xr:uid="{00000000-0005-0000-0000-00001C0D0000}"/>
    <cellStyle name="Currency 2 3 8 3 4" xfId="1484" xr:uid="{00000000-0005-0000-0000-00001D0D0000}"/>
    <cellStyle name="Currency 2 3 8 3 4 2" xfId="4206" xr:uid="{00000000-0005-0000-0000-00001E0D0000}"/>
    <cellStyle name="Currency 2 3 8 3 4 3" xfId="3034" xr:uid="{00000000-0005-0000-0000-00001F0D0000}"/>
    <cellStyle name="Currency 2 3 8 3 5" xfId="3570" xr:uid="{00000000-0005-0000-0000-0000200D0000}"/>
    <cellStyle name="Currency 2 3 8 3 6" xfId="2398" xr:uid="{00000000-0005-0000-0000-0000210D0000}"/>
    <cellStyle name="Currency 2 3 8 4" xfId="510" xr:uid="{00000000-0005-0000-0000-0000220D0000}"/>
    <cellStyle name="Currency 2 3 8 4 2" xfId="1693" xr:uid="{00000000-0005-0000-0000-0000230D0000}"/>
    <cellStyle name="Currency 2 3 8 4 2 2" xfId="4312" xr:uid="{00000000-0005-0000-0000-0000240D0000}"/>
    <cellStyle name="Currency 2 3 8 4 2 3" xfId="3140" xr:uid="{00000000-0005-0000-0000-0000250D0000}"/>
    <cellStyle name="Currency 2 3 8 4 3" xfId="3676" xr:uid="{00000000-0005-0000-0000-0000260D0000}"/>
    <cellStyle name="Currency 2 3 8 4 4" xfId="2504" xr:uid="{00000000-0005-0000-0000-0000270D0000}"/>
    <cellStyle name="Currency 2 3 8 5" xfId="944" xr:uid="{00000000-0005-0000-0000-0000280D0000}"/>
    <cellStyle name="Currency 2 3 8 5 2" xfId="2114" xr:uid="{00000000-0005-0000-0000-0000290D0000}"/>
    <cellStyle name="Currency 2 3 8 5 2 2" xfId="4525" xr:uid="{00000000-0005-0000-0000-00002A0D0000}"/>
    <cellStyle name="Currency 2 3 8 5 2 3" xfId="3353" xr:uid="{00000000-0005-0000-0000-00002B0D0000}"/>
    <cellStyle name="Currency 2 3 8 5 3" xfId="3889" xr:uid="{00000000-0005-0000-0000-00002C0D0000}"/>
    <cellStyle name="Currency 2 3 8 5 4" xfId="2717" xr:uid="{00000000-0005-0000-0000-00002D0D0000}"/>
    <cellStyle name="Currency 2 3 8 6" xfId="1278" xr:uid="{00000000-0005-0000-0000-00002E0D0000}"/>
    <cellStyle name="Currency 2 3 8 6 2" xfId="4102" xr:uid="{00000000-0005-0000-0000-00002F0D0000}"/>
    <cellStyle name="Currency 2 3 8 6 3" xfId="2930" xr:uid="{00000000-0005-0000-0000-0000300D0000}"/>
    <cellStyle name="Currency 2 3 9" xfId="99" xr:uid="{00000000-0005-0000-0000-0000310D0000}"/>
    <cellStyle name="Currency 2 3 9 2" xfId="199" xr:uid="{00000000-0005-0000-0000-0000320D0000}"/>
    <cellStyle name="Currency 2 3 9 2 2" xfId="410" xr:uid="{00000000-0005-0000-0000-0000330D0000}"/>
    <cellStyle name="Currency 2 3 9 2 2 2" xfId="826" xr:uid="{00000000-0005-0000-0000-0000340D0000}"/>
    <cellStyle name="Currency 2 3 9 2 2 2 2" xfId="2009" xr:uid="{00000000-0005-0000-0000-0000350D0000}"/>
    <cellStyle name="Currency 2 3 9 2 2 2 2 2" xfId="4471" xr:uid="{00000000-0005-0000-0000-0000360D0000}"/>
    <cellStyle name="Currency 2 3 9 2 2 2 2 3" xfId="3299" xr:uid="{00000000-0005-0000-0000-0000370D0000}"/>
    <cellStyle name="Currency 2 3 9 2 2 2 3" xfId="3835" xr:uid="{00000000-0005-0000-0000-0000380D0000}"/>
    <cellStyle name="Currency 2 3 9 2 2 2 4" xfId="2663" xr:uid="{00000000-0005-0000-0000-0000390D0000}"/>
    <cellStyle name="Currency 2 3 9 2 2 3" xfId="1173" xr:uid="{00000000-0005-0000-0000-00003A0D0000}"/>
    <cellStyle name="Currency 2 3 9 2 2 3 2" xfId="2340" xr:uid="{00000000-0005-0000-0000-00003B0D0000}"/>
    <cellStyle name="Currency 2 3 9 2 2 3 2 2" xfId="4687" xr:uid="{00000000-0005-0000-0000-00003C0D0000}"/>
    <cellStyle name="Currency 2 3 9 2 2 3 2 3" xfId="3515" xr:uid="{00000000-0005-0000-0000-00003D0D0000}"/>
    <cellStyle name="Currency 2 3 9 2 2 3 3" xfId="4051" xr:uid="{00000000-0005-0000-0000-00003E0D0000}"/>
    <cellStyle name="Currency 2 3 9 2 2 3 4" xfId="2879" xr:uid="{00000000-0005-0000-0000-00003F0D0000}"/>
    <cellStyle name="Currency 2 3 9 2 2 4" xfId="1594" xr:uid="{00000000-0005-0000-0000-0000400D0000}"/>
    <cellStyle name="Currency 2 3 9 2 2 4 2" xfId="4261" xr:uid="{00000000-0005-0000-0000-0000410D0000}"/>
    <cellStyle name="Currency 2 3 9 2 2 4 3" xfId="3089" xr:uid="{00000000-0005-0000-0000-0000420D0000}"/>
    <cellStyle name="Currency 2 3 9 2 2 5" xfId="3625" xr:uid="{00000000-0005-0000-0000-0000430D0000}"/>
    <cellStyle name="Currency 2 3 9 2 2 6" xfId="2453" xr:uid="{00000000-0005-0000-0000-0000440D0000}"/>
    <cellStyle name="Currency 2 3 9 2 3" xfId="620" xr:uid="{00000000-0005-0000-0000-0000450D0000}"/>
    <cellStyle name="Currency 2 3 9 2 3 2" xfId="1803" xr:uid="{00000000-0005-0000-0000-0000460D0000}"/>
    <cellStyle name="Currency 2 3 9 2 3 2 2" xfId="4367" xr:uid="{00000000-0005-0000-0000-0000470D0000}"/>
    <cellStyle name="Currency 2 3 9 2 3 2 3" xfId="3195" xr:uid="{00000000-0005-0000-0000-0000480D0000}"/>
    <cellStyle name="Currency 2 3 9 2 3 3" xfId="3731" xr:uid="{00000000-0005-0000-0000-0000490D0000}"/>
    <cellStyle name="Currency 2 3 9 2 3 4" xfId="2559" xr:uid="{00000000-0005-0000-0000-00004A0D0000}"/>
    <cellStyle name="Currency 2 3 9 2 4" xfId="1054" xr:uid="{00000000-0005-0000-0000-00004B0D0000}"/>
    <cellStyle name="Currency 2 3 9 2 4 2" xfId="2224" xr:uid="{00000000-0005-0000-0000-00004C0D0000}"/>
    <cellStyle name="Currency 2 3 9 2 4 2 2" xfId="4580" xr:uid="{00000000-0005-0000-0000-00004D0D0000}"/>
    <cellStyle name="Currency 2 3 9 2 4 2 3" xfId="3408" xr:uid="{00000000-0005-0000-0000-00004E0D0000}"/>
    <cellStyle name="Currency 2 3 9 2 4 3" xfId="3944" xr:uid="{00000000-0005-0000-0000-00004F0D0000}"/>
    <cellStyle name="Currency 2 3 9 2 4 4" xfId="2772" xr:uid="{00000000-0005-0000-0000-0000500D0000}"/>
    <cellStyle name="Currency 2 3 9 2 5" xfId="1388" xr:uid="{00000000-0005-0000-0000-0000510D0000}"/>
    <cellStyle name="Currency 2 3 9 2 5 2" xfId="4157" xr:uid="{00000000-0005-0000-0000-0000520D0000}"/>
    <cellStyle name="Currency 2 3 9 2 5 3" xfId="2985" xr:uid="{00000000-0005-0000-0000-0000530D0000}"/>
    <cellStyle name="Currency 2 3 9 3" xfId="310" xr:uid="{00000000-0005-0000-0000-0000540D0000}"/>
    <cellStyle name="Currency 2 3 9 3 2" xfId="726" xr:uid="{00000000-0005-0000-0000-0000550D0000}"/>
    <cellStyle name="Currency 2 3 9 3 2 2" xfId="1909" xr:uid="{00000000-0005-0000-0000-0000560D0000}"/>
    <cellStyle name="Currency 2 3 9 3 2 2 2" xfId="4421" xr:uid="{00000000-0005-0000-0000-0000570D0000}"/>
    <cellStyle name="Currency 2 3 9 3 2 2 3" xfId="3249" xr:uid="{00000000-0005-0000-0000-0000580D0000}"/>
    <cellStyle name="Currency 2 3 9 3 2 3" xfId="3785" xr:uid="{00000000-0005-0000-0000-0000590D0000}"/>
    <cellStyle name="Currency 2 3 9 3 2 4" xfId="2613" xr:uid="{00000000-0005-0000-0000-00005A0D0000}"/>
    <cellStyle name="Currency 2 3 9 3 3" xfId="1123" xr:uid="{00000000-0005-0000-0000-00005B0D0000}"/>
    <cellStyle name="Currency 2 3 9 3 3 2" xfId="2290" xr:uid="{00000000-0005-0000-0000-00005C0D0000}"/>
    <cellStyle name="Currency 2 3 9 3 3 2 2" xfId="4637" xr:uid="{00000000-0005-0000-0000-00005D0D0000}"/>
    <cellStyle name="Currency 2 3 9 3 3 2 3" xfId="3465" xr:uid="{00000000-0005-0000-0000-00005E0D0000}"/>
    <cellStyle name="Currency 2 3 9 3 3 3" xfId="4001" xr:uid="{00000000-0005-0000-0000-00005F0D0000}"/>
    <cellStyle name="Currency 2 3 9 3 3 4" xfId="2829" xr:uid="{00000000-0005-0000-0000-0000600D0000}"/>
    <cellStyle name="Currency 2 3 9 3 4" xfId="1494" xr:uid="{00000000-0005-0000-0000-0000610D0000}"/>
    <cellStyle name="Currency 2 3 9 3 4 2" xfId="4211" xr:uid="{00000000-0005-0000-0000-0000620D0000}"/>
    <cellStyle name="Currency 2 3 9 3 4 3" xfId="3039" xr:uid="{00000000-0005-0000-0000-0000630D0000}"/>
    <cellStyle name="Currency 2 3 9 3 5" xfId="3575" xr:uid="{00000000-0005-0000-0000-0000640D0000}"/>
    <cellStyle name="Currency 2 3 9 3 6" xfId="2403" xr:uid="{00000000-0005-0000-0000-0000650D0000}"/>
    <cellStyle name="Currency 2 3 9 4" xfId="520" xr:uid="{00000000-0005-0000-0000-0000660D0000}"/>
    <cellStyle name="Currency 2 3 9 4 2" xfId="1703" xr:uid="{00000000-0005-0000-0000-0000670D0000}"/>
    <cellStyle name="Currency 2 3 9 4 2 2" xfId="4317" xr:uid="{00000000-0005-0000-0000-0000680D0000}"/>
    <cellStyle name="Currency 2 3 9 4 2 3" xfId="3145" xr:uid="{00000000-0005-0000-0000-0000690D0000}"/>
    <cellStyle name="Currency 2 3 9 4 3" xfId="3681" xr:uid="{00000000-0005-0000-0000-00006A0D0000}"/>
    <cellStyle name="Currency 2 3 9 4 4" xfId="2509" xr:uid="{00000000-0005-0000-0000-00006B0D0000}"/>
    <cellStyle name="Currency 2 3 9 5" xfId="954" xr:uid="{00000000-0005-0000-0000-00006C0D0000}"/>
    <cellStyle name="Currency 2 3 9 5 2" xfId="2124" xr:uid="{00000000-0005-0000-0000-00006D0D0000}"/>
    <cellStyle name="Currency 2 3 9 5 2 2" xfId="4530" xr:uid="{00000000-0005-0000-0000-00006E0D0000}"/>
    <cellStyle name="Currency 2 3 9 5 2 3" xfId="3358" xr:uid="{00000000-0005-0000-0000-00006F0D0000}"/>
    <cellStyle name="Currency 2 3 9 5 3" xfId="3894" xr:uid="{00000000-0005-0000-0000-0000700D0000}"/>
    <cellStyle name="Currency 2 3 9 5 4" xfId="2722" xr:uid="{00000000-0005-0000-0000-0000710D0000}"/>
    <cellStyle name="Currency 2 3 9 6" xfId="1288" xr:uid="{00000000-0005-0000-0000-0000720D0000}"/>
    <cellStyle name="Currency 2 3 9 6 2" xfId="4107" xr:uid="{00000000-0005-0000-0000-0000730D0000}"/>
    <cellStyle name="Currency 2 3 9 6 3" xfId="2935" xr:uid="{00000000-0005-0000-0000-0000740D0000}"/>
    <cellStyle name="Currency 2 4" xfId="20" xr:uid="{00000000-0005-0000-0000-0000750D0000}"/>
    <cellStyle name="Currency 2 4 10" xfId="113" xr:uid="{00000000-0005-0000-0000-0000760D0000}"/>
    <cellStyle name="Currency 2 4 10 2" xfId="213" xr:uid="{00000000-0005-0000-0000-0000770D0000}"/>
    <cellStyle name="Currency 2 4 10 2 2" xfId="424" xr:uid="{00000000-0005-0000-0000-0000780D0000}"/>
    <cellStyle name="Currency 2 4 10 2 2 2" xfId="840" xr:uid="{00000000-0005-0000-0000-0000790D0000}"/>
    <cellStyle name="Currency 2 4 10 2 2 2 2" xfId="2023" xr:uid="{00000000-0005-0000-0000-00007A0D0000}"/>
    <cellStyle name="Currency 2 4 10 2 2 2 2 2" xfId="4478" xr:uid="{00000000-0005-0000-0000-00007B0D0000}"/>
    <cellStyle name="Currency 2 4 10 2 2 2 2 3" xfId="3306" xr:uid="{00000000-0005-0000-0000-00007C0D0000}"/>
    <cellStyle name="Currency 2 4 10 2 2 2 3" xfId="3842" xr:uid="{00000000-0005-0000-0000-00007D0D0000}"/>
    <cellStyle name="Currency 2 4 10 2 2 2 4" xfId="2670" xr:uid="{00000000-0005-0000-0000-00007E0D0000}"/>
    <cellStyle name="Currency 2 4 10 2 2 3" xfId="1180" xr:uid="{00000000-0005-0000-0000-00007F0D0000}"/>
    <cellStyle name="Currency 2 4 10 2 2 3 2" xfId="2347" xr:uid="{00000000-0005-0000-0000-0000800D0000}"/>
    <cellStyle name="Currency 2 4 10 2 2 3 2 2" xfId="4694" xr:uid="{00000000-0005-0000-0000-0000810D0000}"/>
    <cellStyle name="Currency 2 4 10 2 2 3 2 3" xfId="3522" xr:uid="{00000000-0005-0000-0000-0000820D0000}"/>
    <cellStyle name="Currency 2 4 10 2 2 3 3" xfId="4058" xr:uid="{00000000-0005-0000-0000-0000830D0000}"/>
    <cellStyle name="Currency 2 4 10 2 2 3 4" xfId="2886" xr:uid="{00000000-0005-0000-0000-0000840D0000}"/>
    <cellStyle name="Currency 2 4 10 2 2 4" xfId="1608" xr:uid="{00000000-0005-0000-0000-0000850D0000}"/>
    <cellStyle name="Currency 2 4 10 2 2 4 2" xfId="4268" xr:uid="{00000000-0005-0000-0000-0000860D0000}"/>
    <cellStyle name="Currency 2 4 10 2 2 4 3" xfId="3096" xr:uid="{00000000-0005-0000-0000-0000870D0000}"/>
    <cellStyle name="Currency 2 4 10 2 2 5" xfId="3632" xr:uid="{00000000-0005-0000-0000-0000880D0000}"/>
    <cellStyle name="Currency 2 4 10 2 2 6" xfId="2460" xr:uid="{00000000-0005-0000-0000-0000890D0000}"/>
    <cellStyle name="Currency 2 4 10 2 3" xfId="634" xr:uid="{00000000-0005-0000-0000-00008A0D0000}"/>
    <cellStyle name="Currency 2 4 10 2 3 2" xfId="1817" xr:uid="{00000000-0005-0000-0000-00008B0D0000}"/>
    <cellStyle name="Currency 2 4 10 2 3 2 2" xfId="4374" xr:uid="{00000000-0005-0000-0000-00008C0D0000}"/>
    <cellStyle name="Currency 2 4 10 2 3 2 3" xfId="3202" xr:uid="{00000000-0005-0000-0000-00008D0D0000}"/>
    <cellStyle name="Currency 2 4 10 2 3 3" xfId="3738" xr:uid="{00000000-0005-0000-0000-00008E0D0000}"/>
    <cellStyle name="Currency 2 4 10 2 3 4" xfId="2566" xr:uid="{00000000-0005-0000-0000-00008F0D0000}"/>
    <cellStyle name="Currency 2 4 10 2 4" xfId="1068" xr:uid="{00000000-0005-0000-0000-0000900D0000}"/>
    <cellStyle name="Currency 2 4 10 2 4 2" xfId="2238" xr:uid="{00000000-0005-0000-0000-0000910D0000}"/>
    <cellStyle name="Currency 2 4 10 2 4 2 2" xfId="4587" xr:uid="{00000000-0005-0000-0000-0000920D0000}"/>
    <cellStyle name="Currency 2 4 10 2 4 2 3" xfId="3415" xr:uid="{00000000-0005-0000-0000-0000930D0000}"/>
    <cellStyle name="Currency 2 4 10 2 4 3" xfId="3951" xr:uid="{00000000-0005-0000-0000-0000940D0000}"/>
    <cellStyle name="Currency 2 4 10 2 4 4" xfId="2779" xr:uid="{00000000-0005-0000-0000-0000950D0000}"/>
    <cellStyle name="Currency 2 4 10 2 5" xfId="1402" xr:uid="{00000000-0005-0000-0000-0000960D0000}"/>
    <cellStyle name="Currency 2 4 10 2 5 2" xfId="4164" xr:uid="{00000000-0005-0000-0000-0000970D0000}"/>
    <cellStyle name="Currency 2 4 10 2 5 3" xfId="2992" xr:uid="{00000000-0005-0000-0000-0000980D0000}"/>
    <cellStyle name="Currency 2 4 10 3" xfId="324" xr:uid="{00000000-0005-0000-0000-0000990D0000}"/>
    <cellStyle name="Currency 2 4 10 3 2" xfId="740" xr:uid="{00000000-0005-0000-0000-00009A0D0000}"/>
    <cellStyle name="Currency 2 4 10 3 2 2" xfId="1923" xr:uid="{00000000-0005-0000-0000-00009B0D0000}"/>
    <cellStyle name="Currency 2 4 10 3 2 2 2" xfId="4428" xr:uid="{00000000-0005-0000-0000-00009C0D0000}"/>
    <cellStyle name="Currency 2 4 10 3 2 2 3" xfId="3256" xr:uid="{00000000-0005-0000-0000-00009D0D0000}"/>
    <cellStyle name="Currency 2 4 10 3 2 3" xfId="3792" xr:uid="{00000000-0005-0000-0000-00009E0D0000}"/>
    <cellStyle name="Currency 2 4 10 3 2 4" xfId="2620" xr:uid="{00000000-0005-0000-0000-00009F0D0000}"/>
    <cellStyle name="Currency 2 4 10 3 3" xfId="1130" xr:uid="{00000000-0005-0000-0000-0000A00D0000}"/>
    <cellStyle name="Currency 2 4 10 3 3 2" xfId="2297" xr:uid="{00000000-0005-0000-0000-0000A10D0000}"/>
    <cellStyle name="Currency 2 4 10 3 3 2 2" xfId="4644" xr:uid="{00000000-0005-0000-0000-0000A20D0000}"/>
    <cellStyle name="Currency 2 4 10 3 3 2 3" xfId="3472" xr:uid="{00000000-0005-0000-0000-0000A30D0000}"/>
    <cellStyle name="Currency 2 4 10 3 3 3" xfId="4008" xr:uid="{00000000-0005-0000-0000-0000A40D0000}"/>
    <cellStyle name="Currency 2 4 10 3 3 4" xfId="2836" xr:uid="{00000000-0005-0000-0000-0000A50D0000}"/>
    <cellStyle name="Currency 2 4 10 3 4" xfId="1508" xr:uid="{00000000-0005-0000-0000-0000A60D0000}"/>
    <cellStyle name="Currency 2 4 10 3 4 2" xfId="4218" xr:uid="{00000000-0005-0000-0000-0000A70D0000}"/>
    <cellStyle name="Currency 2 4 10 3 4 3" xfId="3046" xr:uid="{00000000-0005-0000-0000-0000A80D0000}"/>
    <cellStyle name="Currency 2 4 10 3 5" xfId="3582" xr:uid="{00000000-0005-0000-0000-0000A90D0000}"/>
    <cellStyle name="Currency 2 4 10 3 6" xfId="2410" xr:uid="{00000000-0005-0000-0000-0000AA0D0000}"/>
    <cellStyle name="Currency 2 4 10 4" xfId="534" xr:uid="{00000000-0005-0000-0000-0000AB0D0000}"/>
    <cellStyle name="Currency 2 4 10 4 2" xfId="1717" xr:uid="{00000000-0005-0000-0000-0000AC0D0000}"/>
    <cellStyle name="Currency 2 4 10 4 2 2" xfId="4324" xr:uid="{00000000-0005-0000-0000-0000AD0D0000}"/>
    <cellStyle name="Currency 2 4 10 4 2 3" xfId="3152" xr:uid="{00000000-0005-0000-0000-0000AE0D0000}"/>
    <cellStyle name="Currency 2 4 10 4 3" xfId="3688" xr:uid="{00000000-0005-0000-0000-0000AF0D0000}"/>
    <cellStyle name="Currency 2 4 10 4 4" xfId="2516" xr:uid="{00000000-0005-0000-0000-0000B00D0000}"/>
    <cellStyle name="Currency 2 4 10 5" xfId="968" xr:uid="{00000000-0005-0000-0000-0000B10D0000}"/>
    <cellStyle name="Currency 2 4 10 5 2" xfId="2138" xr:uid="{00000000-0005-0000-0000-0000B20D0000}"/>
    <cellStyle name="Currency 2 4 10 5 2 2" xfId="4537" xr:uid="{00000000-0005-0000-0000-0000B30D0000}"/>
    <cellStyle name="Currency 2 4 10 5 2 3" xfId="3365" xr:uid="{00000000-0005-0000-0000-0000B40D0000}"/>
    <cellStyle name="Currency 2 4 10 5 3" xfId="3901" xr:uid="{00000000-0005-0000-0000-0000B50D0000}"/>
    <cellStyle name="Currency 2 4 10 5 4" xfId="2729" xr:uid="{00000000-0005-0000-0000-0000B60D0000}"/>
    <cellStyle name="Currency 2 4 10 6" xfId="1302" xr:uid="{00000000-0005-0000-0000-0000B70D0000}"/>
    <cellStyle name="Currency 2 4 10 6 2" xfId="4114" xr:uid="{00000000-0005-0000-0000-0000B80D0000}"/>
    <cellStyle name="Currency 2 4 10 6 3" xfId="2942" xr:uid="{00000000-0005-0000-0000-0000B90D0000}"/>
    <cellStyle name="Currency 2 4 11" xfId="123" xr:uid="{00000000-0005-0000-0000-0000BA0D0000}"/>
    <cellStyle name="Currency 2 4 11 2" xfId="334" xr:uid="{00000000-0005-0000-0000-0000BB0D0000}"/>
    <cellStyle name="Currency 2 4 11 2 2" xfId="750" xr:uid="{00000000-0005-0000-0000-0000BC0D0000}"/>
    <cellStyle name="Currency 2 4 11 2 2 2" xfId="1933" xr:uid="{00000000-0005-0000-0000-0000BD0D0000}"/>
    <cellStyle name="Currency 2 4 11 2 2 2 2" xfId="4433" xr:uid="{00000000-0005-0000-0000-0000BE0D0000}"/>
    <cellStyle name="Currency 2 4 11 2 2 2 3" xfId="3261" xr:uid="{00000000-0005-0000-0000-0000BF0D0000}"/>
    <cellStyle name="Currency 2 4 11 2 2 3" xfId="3797" xr:uid="{00000000-0005-0000-0000-0000C00D0000}"/>
    <cellStyle name="Currency 2 4 11 2 2 4" xfId="2625" xr:uid="{00000000-0005-0000-0000-0000C10D0000}"/>
    <cellStyle name="Currency 2 4 11 2 3" xfId="1135" xr:uid="{00000000-0005-0000-0000-0000C20D0000}"/>
    <cellStyle name="Currency 2 4 11 2 3 2" xfId="2302" xr:uid="{00000000-0005-0000-0000-0000C30D0000}"/>
    <cellStyle name="Currency 2 4 11 2 3 2 2" xfId="4649" xr:uid="{00000000-0005-0000-0000-0000C40D0000}"/>
    <cellStyle name="Currency 2 4 11 2 3 2 3" xfId="3477" xr:uid="{00000000-0005-0000-0000-0000C50D0000}"/>
    <cellStyle name="Currency 2 4 11 2 3 3" xfId="4013" xr:uid="{00000000-0005-0000-0000-0000C60D0000}"/>
    <cellStyle name="Currency 2 4 11 2 3 4" xfId="2841" xr:uid="{00000000-0005-0000-0000-0000C70D0000}"/>
    <cellStyle name="Currency 2 4 11 2 4" xfId="1518" xr:uid="{00000000-0005-0000-0000-0000C80D0000}"/>
    <cellStyle name="Currency 2 4 11 2 4 2" xfId="4223" xr:uid="{00000000-0005-0000-0000-0000C90D0000}"/>
    <cellStyle name="Currency 2 4 11 2 4 3" xfId="3051" xr:uid="{00000000-0005-0000-0000-0000CA0D0000}"/>
    <cellStyle name="Currency 2 4 11 2 5" xfId="3587" xr:uid="{00000000-0005-0000-0000-0000CB0D0000}"/>
    <cellStyle name="Currency 2 4 11 2 6" xfId="2415" xr:uid="{00000000-0005-0000-0000-0000CC0D0000}"/>
    <cellStyle name="Currency 2 4 11 3" xfId="544" xr:uid="{00000000-0005-0000-0000-0000CD0D0000}"/>
    <cellStyle name="Currency 2 4 11 3 2" xfId="1727" xr:uid="{00000000-0005-0000-0000-0000CE0D0000}"/>
    <cellStyle name="Currency 2 4 11 3 2 2" xfId="4329" xr:uid="{00000000-0005-0000-0000-0000CF0D0000}"/>
    <cellStyle name="Currency 2 4 11 3 2 3" xfId="3157" xr:uid="{00000000-0005-0000-0000-0000D00D0000}"/>
    <cellStyle name="Currency 2 4 11 3 3" xfId="3693" xr:uid="{00000000-0005-0000-0000-0000D10D0000}"/>
    <cellStyle name="Currency 2 4 11 3 4" xfId="2521" xr:uid="{00000000-0005-0000-0000-0000D20D0000}"/>
    <cellStyle name="Currency 2 4 11 4" xfId="978" xr:uid="{00000000-0005-0000-0000-0000D30D0000}"/>
    <cellStyle name="Currency 2 4 11 4 2" xfId="2148" xr:uid="{00000000-0005-0000-0000-0000D40D0000}"/>
    <cellStyle name="Currency 2 4 11 4 2 2" xfId="4542" xr:uid="{00000000-0005-0000-0000-0000D50D0000}"/>
    <cellStyle name="Currency 2 4 11 4 2 3" xfId="3370" xr:uid="{00000000-0005-0000-0000-0000D60D0000}"/>
    <cellStyle name="Currency 2 4 11 4 3" xfId="3906" xr:uid="{00000000-0005-0000-0000-0000D70D0000}"/>
    <cellStyle name="Currency 2 4 11 4 4" xfId="2734" xr:uid="{00000000-0005-0000-0000-0000D80D0000}"/>
    <cellStyle name="Currency 2 4 11 5" xfId="1312" xr:uid="{00000000-0005-0000-0000-0000D90D0000}"/>
    <cellStyle name="Currency 2 4 11 5 2" xfId="4119" xr:uid="{00000000-0005-0000-0000-0000DA0D0000}"/>
    <cellStyle name="Currency 2 4 11 5 3" xfId="2947" xr:uid="{00000000-0005-0000-0000-0000DB0D0000}"/>
    <cellStyle name="Currency 2 4 12" xfId="234" xr:uid="{00000000-0005-0000-0000-0000DC0D0000}"/>
    <cellStyle name="Currency 2 4 12 2" xfId="650" xr:uid="{00000000-0005-0000-0000-0000DD0D0000}"/>
    <cellStyle name="Currency 2 4 12 2 2" xfId="1833" xr:uid="{00000000-0005-0000-0000-0000DE0D0000}"/>
    <cellStyle name="Currency 2 4 12 2 2 2" xfId="4383" xr:uid="{00000000-0005-0000-0000-0000DF0D0000}"/>
    <cellStyle name="Currency 2 4 12 2 2 3" xfId="3211" xr:uid="{00000000-0005-0000-0000-0000E00D0000}"/>
    <cellStyle name="Currency 2 4 12 2 3" xfId="3747" xr:uid="{00000000-0005-0000-0000-0000E10D0000}"/>
    <cellStyle name="Currency 2 4 12 2 4" xfId="2575" xr:uid="{00000000-0005-0000-0000-0000E20D0000}"/>
    <cellStyle name="Currency 2 4 12 3" xfId="1085" xr:uid="{00000000-0005-0000-0000-0000E30D0000}"/>
    <cellStyle name="Currency 2 4 12 3 2" xfId="2252" xr:uid="{00000000-0005-0000-0000-0000E40D0000}"/>
    <cellStyle name="Currency 2 4 12 3 2 2" xfId="4599" xr:uid="{00000000-0005-0000-0000-0000E50D0000}"/>
    <cellStyle name="Currency 2 4 12 3 2 3" xfId="3427" xr:uid="{00000000-0005-0000-0000-0000E60D0000}"/>
    <cellStyle name="Currency 2 4 12 3 3" xfId="3963" xr:uid="{00000000-0005-0000-0000-0000E70D0000}"/>
    <cellStyle name="Currency 2 4 12 3 4" xfId="2791" xr:uid="{00000000-0005-0000-0000-0000E80D0000}"/>
    <cellStyle name="Currency 2 4 12 4" xfId="1418" xr:uid="{00000000-0005-0000-0000-0000E90D0000}"/>
    <cellStyle name="Currency 2 4 12 4 2" xfId="4173" xr:uid="{00000000-0005-0000-0000-0000EA0D0000}"/>
    <cellStyle name="Currency 2 4 12 4 3" xfId="3001" xr:uid="{00000000-0005-0000-0000-0000EB0D0000}"/>
    <cellStyle name="Currency 2 4 12 5" xfId="3537" xr:uid="{00000000-0005-0000-0000-0000EC0D0000}"/>
    <cellStyle name="Currency 2 4 12 6" xfId="2365" xr:uid="{00000000-0005-0000-0000-0000ED0D0000}"/>
    <cellStyle name="Currency 2 4 13" xfId="444" xr:uid="{00000000-0005-0000-0000-0000EE0D0000}"/>
    <cellStyle name="Currency 2 4 13 2" xfId="1627" xr:uid="{00000000-0005-0000-0000-0000EF0D0000}"/>
    <cellStyle name="Currency 2 4 13 2 2" xfId="4279" xr:uid="{00000000-0005-0000-0000-0000F00D0000}"/>
    <cellStyle name="Currency 2 4 13 2 3" xfId="3107" xr:uid="{00000000-0005-0000-0000-0000F10D0000}"/>
    <cellStyle name="Currency 2 4 13 3" xfId="3643" xr:uid="{00000000-0005-0000-0000-0000F20D0000}"/>
    <cellStyle name="Currency 2 4 13 4" xfId="2471" xr:uid="{00000000-0005-0000-0000-0000F30D0000}"/>
    <cellStyle name="Currency 2 4 14" xfId="876" xr:uid="{00000000-0005-0000-0000-0000F40D0000}"/>
    <cellStyle name="Currency 2 4 14 2" xfId="2048" xr:uid="{00000000-0005-0000-0000-0000F50D0000}"/>
    <cellStyle name="Currency 2 4 14 2 2" xfId="4492" xr:uid="{00000000-0005-0000-0000-0000F60D0000}"/>
    <cellStyle name="Currency 2 4 14 2 3" xfId="3320" xr:uid="{00000000-0005-0000-0000-0000F70D0000}"/>
    <cellStyle name="Currency 2 4 14 3" xfId="3856" xr:uid="{00000000-0005-0000-0000-0000F80D0000}"/>
    <cellStyle name="Currency 2 4 14 4" xfId="2684" xr:uid="{00000000-0005-0000-0000-0000F90D0000}"/>
    <cellStyle name="Currency 2 4 15" xfId="1212" xr:uid="{00000000-0005-0000-0000-0000FA0D0000}"/>
    <cellStyle name="Currency 2 4 15 2" xfId="4069" xr:uid="{00000000-0005-0000-0000-0000FB0D0000}"/>
    <cellStyle name="Currency 2 4 15 3" xfId="2897" xr:uid="{00000000-0005-0000-0000-0000FC0D0000}"/>
    <cellStyle name="Currency 2 4 2" xfId="33" xr:uid="{00000000-0005-0000-0000-0000FD0D0000}"/>
    <cellStyle name="Currency 2 4 2 2" xfId="133" xr:uid="{00000000-0005-0000-0000-0000FE0D0000}"/>
    <cellStyle name="Currency 2 4 2 2 2" xfId="344" xr:uid="{00000000-0005-0000-0000-0000FF0D0000}"/>
    <cellStyle name="Currency 2 4 2 2 2 2" xfId="760" xr:uid="{00000000-0005-0000-0000-0000000E0000}"/>
    <cellStyle name="Currency 2 4 2 2 2 2 2" xfId="1943" xr:uid="{00000000-0005-0000-0000-0000010E0000}"/>
    <cellStyle name="Currency 2 4 2 2 2 2 2 2" xfId="4438" xr:uid="{00000000-0005-0000-0000-0000020E0000}"/>
    <cellStyle name="Currency 2 4 2 2 2 2 2 3" xfId="3266" xr:uid="{00000000-0005-0000-0000-0000030E0000}"/>
    <cellStyle name="Currency 2 4 2 2 2 2 3" xfId="3802" xr:uid="{00000000-0005-0000-0000-0000040E0000}"/>
    <cellStyle name="Currency 2 4 2 2 2 2 4" xfId="2630" xr:uid="{00000000-0005-0000-0000-0000050E0000}"/>
    <cellStyle name="Currency 2 4 2 2 2 3" xfId="1140" xr:uid="{00000000-0005-0000-0000-0000060E0000}"/>
    <cellStyle name="Currency 2 4 2 2 2 3 2" xfId="2307" xr:uid="{00000000-0005-0000-0000-0000070E0000}"/>
    <cellStyle name="Currency 2 4 2 2 2 3 2 2" xfId="4654" xr:uid="{00000000-0005-0000-0000-0000080E0000}"/>
    <cellStyle name="Currency 2 4 2 2 2 3 2 3" xfId="3482" xr:uid="{00000000-0005-0000-0000-0000090E0000}"/>
    <cellStyle name="Currency 2 4 2 2 2 3 3" xfId="4018" xr:uid="{00000000-0005-0000-0000-00000A0E0000}"/>
    <cellStyle name="Currency 2 4 2 2 2 3 4" xfId="2846" xr:uid="{00000000-0005-0000-0000-00000B0E0000}"/>
    <cellStyle name="Currency 2 4 2 2 2 4" xfId="1528" xr:uid="{00000000-0005-0000-0000-00000C0E0000}"/>
    <cellStyle name="Currency 2 4 2 2 2 4 2" xfId="4228" xr:uid="{00000000-0005-0000-0000-00000D0E0000}"/>
    <cellStyle name="Currency 2 4 2 2 2 4 3" xfId="3056" xr:uid="{00000000-0005-0000-0000-00000E0E0000}"/>
    <cellStyle name="Currency 2 4 2 2 2 5" xfId="3592" xr:uid="{00000000-0005-0000-0000-00000F0E0000}"/>
    <cellStyle name="Currency 2 4 2 2 2 6" xfId="2420" xr:uid="{00000000-0005-0000-0000-0000100E0000}"/>
    <cellStyle name="Currency 2 4 2 2 3" xfId="554" xr:uid="{00000000-0005-0000-0000-0000110E0000}"/>
    <cellStyle name="Currency 2 4 2 2 3 2" xfId="1737" xr:uid="{00000000-0005-0000-0000-0000120E0000}"/>
    <cellStyle name="Currency 2 4 2 2 3 2 2" xfId="4334" xr:uid="{00000000-0005-0000-0000-0000130E0000}"/>
    <cellStyle name="Currency 2 4 2 2 3 2 3" xfId="3162" xr:uid="{00000000-0005-0000-0000-0000140E0000}"/>
    <cellStyle name="Currency 2 4 2 2 3 3" xfId="3698" xr:uid="{00000000-0005-0000-0000-0000150E0000}"/>
    <cellStyle name="Currency 2 4 2 2 3 4" xfId="2526" xr:uid="{00000000-0005-0000-0000-0000160E0000}"/>
    <cellStyle name="Currency 2 4 2 2 4" xfId="988" xr:uid="{00000000-0005-0000-0000-0000170E0000}"/>
    <cellStyle name="Currency 2 4 2 2 4 2" xfId="2158" xr:uid="{00000000-0005-0000-0000-0000180E0000}"/>
    <cellStyle name="Currency 2 4 2 2 4 2 2" xfId="4547" xr:uid="{00000000-0005-0000-0000-0000190E0000}"/>
    <cellStyle name="Currency 2 4 2 2 4 2 3" xfId="3375" xr:uid="{00000000-0005-0000-0000-00001A0E0000}"/>
    <cellStyle name="Currency 2 4 2 2 4 3" xfId="3911" xr:uid="{00000000-0005-0000-0000-00001B0E0000}"/>
    <cellStyle name="Currency 2 4 2 2 4 4" xfId="2739" xr:uid="{00000000-0005-0000-0000-00001C0E0000}"/>
    <cellStyle name="Currency 2 4 2 2 5" xfId="1322" xr:uid="{00000000-0005-0000-0000-00001D0E0000}"/>
    <cellStyle name="Currency 2 4 2 2 5 2" xfId="4124" xr:uid="{00000000-0005-0000-0000-00001E0E0000}"/>
    <cellStyle name="Currency 2 4 2 2 5 3" xfId="2952" xr:uid="{00000000-0005-0000-0000-00001F0E0000}"/>
    <cellStyle name="Currency 2 4 2 3" xfId="244" xr:uid="{00000000-0005-0000-0000-0000200E0000}"/>
    <cellStyle name="Currency 2 4 2 3 2" xfId="660" xr:uid="{00000000-0005-0000-0000-0000210E0000}"/>
    <cellStyle name="Currency 2 4 2 3 2 2" xfId="1843" xr:uid="{00000000-0005-0000-0000-0000220E0000}"/>
    <cellStyle name="Currency 2 4 2 3 2 2 2" xfId="4388" xr:uid="{00000000-0005-0000-0000-0000230E0000}"/>
    <cellStyle name="Currency 2 4 2 3 2 2 3" xfId="3216" xr:uid="{00000000-0005-0000-0000-0000240E0000}"/>
    <cellStyle name="Currency 2 4 2 3 2 3" xfId="3752" xr:uid="{00000000-0005-0000-0000-0000250E0000}"/>
    <cellStyle name="Currency 2 4 2 3 2 4" xfId="2580" xr:uid="{00000000-0005-0000-0000-0000260E0000}"/>
    <cellStyle name="Currency 2 4 2 3 3" xfId="1090" xr:uid="{00000000-0005-0000-0000-0000270E0000}"/>
    <cellStyle name="Currency 2 4 2 3 3 2" xfId="2257" xr:uid="{00000000-0005-0000-0000-0000280E0000}"/>
    <cellStyle name="Currency 2 4 2 3 3 2 2" xfId="4604" xr:uid="{00000000-0005-0000-0000-0000290E0000}"/>
    <cellStyle name="Currency 2 4 2 3 3 2 3" xfId="3432" xr:uid="{00000000-0005-0000-0000-00002A0E0000}"/>
    <cellStyle name="Currency 2 4 2 3 3 3" xfId="3968" xr:uid="{00000000-0005-0000-0000-00002B0E0000}"/>
    <cellStyle name="Currency 2 4 2 3 3 4" xfId="2796" xr:uid="{00000000-0005-0000-0000-00002C0E0000}"/>
    <cellStyle name="Currency 2 4 2 3 4" xfId="1428" xr:uid="{00000000-0005-0000-0000-00002D0E0000}"/>
    <cellStyle name="Currency 2 4 2 3 4 2" xfId="4178" xr:uid="{00000000-0005-0000-0000-00002E0E0000}"/>
    <cellStyle name="Currency 2 4 2 3 4 3" xfId="3006" xr:uid="{00000000-0005-0000-0000-00002F0E0000}"/>
    <cellStyle name="Currency 2 4 2 3 5" xfId="3542" xr:uid="{00000000-0005-0000-0000-0000300E0000}"/>
    <cellStyle name="Currency 2 4 2 3 6" xfId="2370" xr:uid="{00000000-0005-0000-0000-0000310E0000}"/>
    <cellStyle name="Currency 2 4 2 4" xfId="454" xr:uid="{00000000-0005-0000-0000-0000320E0000}"/>
    <cellStyle name="Currency 2 4 2 4 2" xfId="1637" xr:uid="{00000000-0005-0000-0000-0000330E0000}"/>
    <cellStyle name="Currency 2 4 2 4 2 2" xfId="4284" xr:uid="{00000000-0005-0000-0000-0000340E0000}"/>
    <cellStyle name="Currency 2 4 2 4 2 3" xfId="3112" xr:uid="{00000000-0005-0000-0000-0000350E0000}"/>
    <cellStyle name="Currency 2 4 2 4 3" xfId="3648" xr:uid="{00000000-0005-0000-0000-0000360E0000}"/>
    <cellStyle name="Currency 2 4 2 4 4" xfId="2476" xr:uid="{00000000-0005-0000-0000-0000370E0000}"/>
    <cellStyle name="Currency 2 4 2 5" xfId="888" xr:uid="{00000000-0005-0000-0000-0000380E0000}"/>
    <cellStyle name="Currency 2 4 2 5 2" xfId="2058" xr:uid="{00000000-0005-0000-0000-0000390E0000}"/>
    <cellStyle name="Currency 2 4 2 5 2 2" xfId="4497" xr:uid="{00000000-0005-0000-0000-00003A0E0000}"/>
    <cellStyle name="Currency 2 4 2 5 2 3" xfId="3325" xr:uid="{00000000-0005-0000-0000-00003B0E0000}"/>
    <cellStyle name="Currency 2 4 2 5 3" xfId="3861" xr:uid="{00000000-0005-0000-0000-00003C0E0000}"/>
    <cellStyle name="Currency 2 4 2 5 4" xfId="2689" xr:uid="{00000000-0005-0000-0000-00003D0E0000}"/>
    <cellStyle name="Currency 2 4 2 6" xfId="1222" xr:uid="{00000000-0005-0000-0000-00003E0E0000}"/>
    <cellStyle name="Currency 2 4 2 6 2" xfId="4074" xr:uid="{00000000-0005-0000-0000-00003F0E0000}"/>
    <cellStyle name="Currency 2 4 2 6 3" xfId="2902" xr:uid="{00000000-0005-0000-0000-0000400E0000}"/>
    <cellStyle name="Currency 2 4 3" xfId="43" xr:uid="{00000000-0005-0000-0000-0000410E0000}"/>
    <cellStyle name="Currency 2 4 3 2" xfId="143" xr:uid="{00000000-0005-0000-0000-0000420E0000}"/>
    <cellStyle name="Currency 2 4 3 2 2" xfId="354" xr:uid="{00000000-0005-0000-0000-0000430E0000}"/>
    <cellStyle name="Currency 2 4 3 2 2 2" xfId="770" xr:uid="{00000000-0005-0000-0000-0000440E0000}"/>
    <cellStyle name="Currency 2 4 3 2 2 2 2" xfId="1953" xr:uid="{00000000-0005-0000-0000-0000450E0000}"/>
    <cellStyle name="Currency 2 4 3 2 2 2 2 2" xfId="4443" xr:uid="{00000000-0005-0000-0000-0000460E0000}"/>
    <cellStyle name="Currency 2 4 3 2 2 2 2 3" xfId="3271" xr:uid="{00000000-0005-0000-0000-0000470E0000}"/>
    <cellStyle name="Currency 2 4 3 2 2 2 3" xfId="3807" xr:uid="{00000000-0005-0000-0000-0000480E0000}"/>
    <cellStyle name="Currency 2 4 3 2 2 2 4" xfId="2635" xr:uid="{00000000-0005-0000-0000-0000490E0000}"/>
    <cellStyle name="Currency 2 4 3 2 2 3" xfId="1145" xr:uid="{00000000-0005-0000-0000-00004A0E0000}"/>
    <cellStyle name="Currency 2 4 3 2 2 3 2" xfId="2312" xr:uid="{00000000-0005-0000-0000-00004B0E0000}"/>
    <cellStyle name="Currency 2 4 3 2 2 3 2 2" xfId="4659" xr:uid="{00000000-0005-0000-0000-00004C0E0000}"/>
    <cellStyle name="Currency 2 4 3 2 2 3 2 3" xfId="3487" xr:uid="{00000000-0005-0000-0000-00004D0E0000}"/>
    <cellStyle name="Currency 2 4 3 2 2 3 3" xfId="4023" xr:uid="{00000000-0005-0000-0000-00004E0E0000}"/>
    <cellStyle name="Currency 2 4 3 2 2 3 4" xfId="2851" xr:uid="{00000000-0005-0000-0000-00004F0E0000}"/>
    <cellStyle name="Currency 2 4 3 2 2 4" xfId="1538" xr:uid="{00000000-0005-0000-0000-0000500E0000}"/>
    <cellStyle name="Currency 2 4 3 2 2 4 2" xfId="4233" xr:uid="{00000000-0005-0000-0000-0000510E0000}"/>
    <cellStyle name="Currency 2 4 3 2 2 4 3" xfId="3061" xr:uid="{00000000-0005-0000-0000-0000520E0000}"/>
    <cellStyle name="Currency 2 4 3 2 2 5" xfId="3597" xr:uid="{00000000-0005-0000-0000-0000530E0000}"/>
    <cellStyle name="Currency 2 4 3 2 2 6" xfId="2425" xr:uid="{00000000-0005-0000-0000-0000540E0000}"/>
    <cellStyle name="Currency 2 4 3 2 3" xfId="564" xr:uid="{00000000-0005-0000-0000-0000550E0000}"/>
    <cellStyle name="Currency 2 4 3 2 3 2" xfId="1747" xr:uid="{00000000-0005-0000-0000-0000560E0000}"/>
    <cellStyle name="Currency 2 4 3 2 3 2 2" xfId="4339" xr:uid="{00000000-0005-0000-0000-0000570E0000}"/>
    <cellStyle name="Currency 2 4 3 2 3 2 3" xfId="3167" xr:uid="{00000000-0005-0000-0000-0000580E0000}"/>
    <cellStyle name="Currency 2 4 3 2 3 3" xfId="3703" xr:uid="{00000000-0005-0000-0000-0000590E0000}"/>
    <cellStyle name="Currency 2 4 3 2 3 4" xfId="2531" xr:uid="{00000000-0005-0000-0000-00005A0E0000}"/>
    <cellStyle name="Currency 2 4 3 2 4" xfId="998" xr:uid="{00000000-0005-0000-0000-00005B0E0000}"/>
    <cellStyle name="Currency 2 4 3 2 4 2" xfId="2168" xr:uid="{00000000-0005-0000-0000-00005C0E0000}"/>
    <cellStyle name="Currency 2 4 3 2 4 2 2" xfId="4552" xr:uid="{00000000-0005-0000-0000-00005D0E0000}"/>
    <cellStyle name="Currency 2 4 3 2 4 2 3" xfId="3380" xr:uid="{00000000-0005-0000-0000-00005E0E0000}"/>
    <cellStyle name="Currency 2 4 3 2 4 3" xfId="3916" xr:uid="{00000000-0005-0000-0000-00005F0E0000}"/>
    <cellStyle name="Currency 2 4 3 2 4 4" xfId="2744" xr:uid="{00000000-0005-0000-0000-0000600E0000}"/>
    <cellStyle name="Currency 2 4 3 2 5" xfId="1332" xr:uid="{00000000-0005-0000-0000-0000610E0000}"/>
    <cellStyle name="Currency 2 4 3 2 5 2" xfId="4129" xr:uid="{00000000-0005-0000-0000-0000620E0000}"/>
    <cellStyle name="Currency 2 4 3 2 5 3" xfId="2957" xr:uid="{00000000-0005-0000-0000-0000630E0000}"/>
    <cellStyle name="Currency 2 4 3 3" xfId="254" xr:uid="{00000000-0005-0000-0000-0000640E0000}"/>
    <cellStyle name="Currency 2 4 3 3 2" xfId="670" xr:uid="{00000000-0005-0000-0000-0000650E0000}"/>
    <cellStyle name="Currency 2 4 3 3 2 2" xfId="1853" xr:uid="{00000000-0005-0000-0000-0000660E0000}"/>
    <cellStyle name="Currency 2 4 3 3 2 2 2" xfId="4393" xr:uid="{00000000-0005-0000-0000-0000670E0000}"/>
    <cellStyle name="Currency 2 4 3 3 2 2 3" xfId="3221" xr:uid="{00000000-0005-0000-0000-0000680E0000}"/>
    <cellStyle name="Currency 2 4 3 3 2 3" xfId="3757" xr:uid="{00000000-0005-0000-0000-0000690E0000}"/>
    <cellStyle name="Currency 2 4 3 3 2 4" xfId="2585" xr:uid="{00000000-0005-0000-0000-00006A0E0000}"/>
    <cellStyle name="Currency 2 4 3 3 3" xfId="1095" xr:uid="{00000000-0005-0000-0000-00006B0E0000}"/>
    <cellStyle name="Currency 2 4 3 3 3 2" xfId="2262" xr:uid="{00000000-0005-0000-0000-00006C0E0000}"/>
    <cellStyle name="Currency 2 4 3 3 3 2 2" xfId="4609" xr:uid="{00000000-0005-0000-0000-00006D0E0000}"/>
    <cellStyle name="Currency 2 4 3 3 3 2 3" xfId="3437" xr:uid="{00000000-0005-0000-0000-00006E0E0000}"/>
    <cellStyle name="Currency 2 4 3 3 3 3" xfId="3973" xr:uid="{00000000-0005-0000-0000-00006F0E0000}"/>
    <cellStyle name="Currency 2 4 3 3 3 4" xfId="2801" xr:uid="{00000000-0005-0000-0000-0000700E0000}"/>
    <cellStyle name="Currency 2 4 3 3 4" xfId="1438" xr:uid="{00000000-0005-0000-0000-0000710E0000}"/>
    <cellStyle name="Currency 2 4 3 3 4 2" xfId="4183" xr:uid="{00000000-0005-0000-0000-0000720E0000}"/>
    <cellStyle name="Currency 2 4 3 3 4 3" xfId="3011" xr:uid="{00000000-0005-0000-0000-0000730E0000}"/>
    <cellStyle name="Currency 2 4 3 3 5" xfId="3547" xr:uid="{00000000-0005-0000-0000-0000740E0000}"/>
    <cellStyle name="Currency 2 4 3 3 6" xfId="2375" xr:uid="{00000000-0005-0000-0000-0000750E0000}"/>
    <cellStyle name="Currency 2 4 3 4" xfId="464" xr:uid="{00000000-0005-0000-0000-0000760E0000}"/>
    <cellStyle name="Currency 2 4 3 4 2" xfId="1647" xr:uid="{00000000-0005-0000-0000-0000770E0000}"/>
    <cellStyle name="Currency 2 4 3 4 2 2" xfId="4289" xr:uid="{00000000-0005-0000-0000-0000780E0000}"/>
    <cellStyle name="Currency 2 4 3 4 2 3" xfId="3117" xr:uid="{00000000-0005-0000-0000-0000790E0000}"/>
    <cellStyle name="Currency 2 4 3 4 3" xfId="3653" xr:uid="{00000000-0005-0000-0000-00007A0E0000}"/>
    <cellStyle name="Currency 2 4 3 4 4" xfId="2481" xr:uid="{00000000-0005-0000-0000-00007B0E0000}"/>
    <cellStyle name="Currency 2 4 3 5" xfId="898" xr:uid="{00000000-0005-0000-0000-00007C0E0000}"/>
    <cellStyle name="Currency 2 4 3 5 2" xfId="2068" xr:uid="{00000000-0005-0000-0000-00007D0E0000}"/>
    <cellStyle name="Currency 2 4 3 5 2 2" xfId="4502" xr:uid="{00000000-0005-0000-0000-00007E0E0000}"/>
    <cellStyle name="Currency 2 4 3 5 2 3" xfId="3330" xr:uid="{00000000-0005-0000-0000-00007F0E0000}"/>
    <cellStyle name="Currency 2 4 3 5 3" xfId="3866" xr:uid="{00000000-0005-0000-0000-0000800E0000}"/>
    <cellStyle name="Currency 2 4 3 5 4" xfId="2694" xr:uid="{00000000-0005-0000-0000-0000810E0000}"/>
    <cellStyle name="Currency 2 4 3 6" xfId="1232" xr:uid="{00000000-0005-0000-0000-0000820E0000}"/>
    <cellStyle name="Currency 2 4 3 6 2" xfId="4079" xr:uid="{00000000-0005-0000-0000-0000830E0000}"/>
    <cellStyle name="Currency 2 4 3 6 3" xfId="2907" xr:uid="{00000000-0005-0000-0000-0000840E0000}"/>
    <cellStyle name="Currency 2 4 4" xfId="53" xr:uid="{00000000-0005-0000-0000-0000850E0000}"/>
    <cellStyle name="Currency 2 4 4 2" xfId="153" xr:uid="{00000000-0005-0000-0000-0000860E0000}"/>
    <cellStyle name="Currency 2 4 4 2 2" xfId="364" xr:uid="{00000000-0005-0000-0000-0000870E0000}"/>
    <cellStyle name="Currency 2 4 4 2 2 2" xfId="780" xr:uid="{00000000-0005-0000-0000-0000880E0000}"/>
    <cellStyle name="Currency 2 4 4 2 2 2 2" xfId="1963" xr:uid="{00000000-0005-0000-0000-0000890E0000}"/>
    <cellStyle name="Currency 2 4 4 2 2 2 2 2" xfId="4448" xr:uid="{00000000-0005-0000-0000-00008A0E0000}"/>
    <cellStyle name="Currency 2 4 4 2 2 2 2 3" xfId="3276" xr:uid="{00000000-0005-0000-0000-00008B0E0000}"/>
    <cellStyle name="Currency 2 4 4 2 2 2 3" xfId="3812" xr:uid="{00000000-0005-0000-0000-00008C0E0000}"/>
    <cellStyle name="Currency 2 4 4 2 2 2 4" xfId="2640" xr:uid="{00000000-0005-0000-0000-00008D0E0000}"/>
    <cellStyle name="Currency 2 4 4 2 2 3" xfId="1150" xr:uid="{00000000-0005-0000-0000-00008E0E0000}"/>
    <cellStyle name="Currency 2 4 4 2 2 3 2" xfId="2317" xr:uid="{00000000-0005-0000-0000-00008F0E0000}"/>
    <cellStyle name="Currency 2 4 4 2 2 3 2 2" xfId="4664" xr:uid="{00000000-0005-0000-0000-0000900E0000}"/>
    <cellStyle name="Currency 2 4 4 2 2 3 2 3" xfId="3492" xr:uid="{00000000-0005-0000-0000-0000910E0000}"/>
    <cellStyle name="Currency 2 4 4 2 2 3 3" xfId="4028" xr:uid="{00000000-0005-0000-0000-0000920E0000}"/>
    <cellStyle name="Currency 2 4 4 2 2 3 4" xfId="2856" xr:uid="{00000000-0005-0000-0000-0000930E0000}"/>
    <cellStyle name="Currency 2 4 4 2 2 4" xfId="1548" xr:uid="{00000000-0005-0000-0000-0000940E0000}"/>
    <cellStyle name="Currency 2 4 4 2 2 4 2" xfId="4238" xr:uid="{00000000-0005-0000-0000-0000950E0000}"/>
    <cellStyle name="Currency 2 4 4 2 2 4 3" xfId="3066" xr:uid="{00000000-0005-0000-0000-0000960E0000}"/>
    <cellStyle name="Currency 2 4 4 2 2 5" xfId="3602" xr:uid="{00000000-0005-0000-0000-0000970E0000}"/>
    <cellStyle name="Currency 2 4 4 2 2 6" xfId="2430" xr:uid="{00000000-0005-0000-0000-0000980E0000}"/>
    <cellStyle name="Currency 2 4 4 2 3" xfId="574" xr:uid="{00000000-0005-0000-0000-0000990E0000}"/>
    <cellStyle name="Currency 2 4 4 2 3 2" xfId="1757" xr:uid="{00000000-0005-0000-0000-00009A0E0000}"/>
    <cellStyle name="Currency 2 4 4 2 3 2 2" xfId="4344" xr:uid="{00000000-0005-0000-0000-00009B0E0000}"/>
    <cellStyle name="Currency 2 4 4 2 3 2 3" xfId="3172" xr:uid="{00000000-0005-0000-0000-00009C0E0000}"/>
    <cellStyle name="Currency 2 4 4 2 3 3" xfId="3708" xr:uid="{00000000-0005-0000-0000-00009D0E0000}"/>
    <cellStyle name="Currency 2 4 4 2 3 4" xfId="2536" xr:uid="{00000000-0005-0000-0000-00009E0E0000}"/>
    <cellStyle name="Currency 2 4 4 2 4" xfId="1008" xr:uid="{00000000-0005-0000-0000-00009F0E0000}"/>
    <cellStyle name="Currency 2 4 4 2 4 2" xfId="2178" xr:uid="{00000000-0005-0000-0000-0000A00E0000}"/>
    <cellStyle name="Currency 2 4 4 2 4 2 2" xfId="4557" xr:uid="{00000000-0005-0000-0000-0000A10E0000}"/>
    <cellStyle name="Currency 2 4 4 2 4 2 3" xfId="3385" xr:uid="{00000000-0005-0000-0000-0000A20E0000}"/>
    <cellStyle name="Currency 2 4 4 2 4 3" xfId="3921" xr:uid="{00000000-0005-0000-0000-0000A30E0000}"/>
    <cellStyle name="Currency 2 4 4 2 4 4" xfId="2749" xr:uid="{00000000-0005-0000-0000-0000A40E0000}"/>
    <cellStyle name="Currency 2 4 4 2 5" xfId="1342" xr:uid="{00000000-0005-0000-0000-0000A50E0000}"/>
    <cellStyle name="Currency 2 4 4 2 5 2" xfId="4134" xr:uid="{00000000-0005-0000-0000-0000A60E0000}"/>
    <cellStyle name="Currency 2 4 4 2 5 3" xfId="2962" xr:uid="{00000000-0005-0000-0000-0000A70E0000}"/>
    <cellStyle name="Currency 2 4 4 3" xfId="264" xr:uid="{00000000-0005-0000-0000-0000A80E0000}"/>
    <cellStyle name="Currency 2 4 4 3 2" xfId="680" xr:uid="{00000000-0005-0000-0000-0000A90E0000}"/>
    <cellStyle name="Currency 2 4 4 3 2 2" xfId="1863" xr:uid="{00000000-0005-0000-0000-0000AA0E0000}"/>
    <cellStyle name="Currency 2 4 4 3 2 2 2" xfId="4398" xr:uid="{00000000-0005-0000-0000-0000AB0E0000}"/>
    <cellStyle name="Currency 2 4 4 3 2 2 3" xfId="3226" xr:uid="{00000000-0005-0000-0000-0000AC0E0000}"/>
    <cellStyle name="Currency 2 4 4 3 2 3" xfId="3762" xr:uid="{00000000-0005-0000-0000-0000AD0E0000}"/>
    <cellStyle name="Currency 2 4 4 3 2 4" xfId="2590" xr:uid="{00000000-0005-0000-0000-0000AE0E0000}"/>
    <cellStyle name="Currency 2 4 4 3 3" xfId="1100" xr:uid="{00000000-0005-0000-0000-0000AF0E0000}"/>
    <cellStyle name="Currency 2 4 4 3 3 2" xfId="2267" xr:uid="{00000000-0005-0000-0000-0000B00E0000}"/>
    <cellStyle name="Currency 2 4 4 3 3 2 2" xfId="4614" xr:uid="{00000000-0005-0000-0000-0000B10E0000}"/>
    <cellStyle name="Currency 2 4 4 3 3 2 3" xfId="3442" xr:uid="{00000000-0005-0000-0000-0000B20E0000}"/>
    <cellStyle name="Currency 2 4 4 3 3 3" xfId="3978" xr:uid="{00000000-0005-0000-0000-0000B30E0000}"/>
    <cellStyle name="Currency 2 4 4 3 3 4" xfId="2806" xr:uid="{00000000-0005-0000-0000-0000B40E0000}"/>
    <cellStyle name="Currency 2 4 4 3 4" xfId="1448" xr:uid="{00000000-0005-0000-0000-0000B50E0000}"/>
    <cellStyle name="Currency 2 4 4 3 4 2" xfId="4188" xr:uid="{00000000-0005-0000-0000-0000B60E0000}"/>
    <cellStyle name="Currency 2 4 4 3 4 3" xfId="3016" xr:uid="{00000000-0005-0000-0000-0000B70E0000}"/>
    <cellStyle name="Currency 2 4 4 3 5" xfId="3552" xr:uid="{00000000-0005-0000-0000-0000B80E0000}"/>
    <cellStyle name="Currency 2 4 4 3 6" xfId="2380" xr:uid="{00000000-0005-0000-0000-0000B90E0000}"/>
    <cellStyle name="Currency 2 4 4 4" xfId="474" xr:uid="{00000000-0005-0000-0000-0000BA0E0000}"/>
    <cellStyle name="Currency 2 4 4 4 2" xfId="1657" xr:uid="{00000000-0005-0000-0000-0000BB0E0000}"/>
    <cellStyle name="Currency 2 4 4 4 2 2" xfId="4294" xr:uid="{00000000-0005-0000-0000-0000BC0E0000}"/>
    <cellStyle name="Currency 2 4 4 4 2 3" xfId="3122" xr:uid="{00000000-0005-0000-0000-0000BD0E0000}"/>
    <cellStyle name="Currency 2 4 4 4 3" xfId="3658" xr:uid="{00000000-0005-0000-0000-0000BE0E0000}"/>
    <cellStyle name="Currency 2 4 4 4 4" xfId="2486" xr:uid="{00000000-0005-0000-0000-0000BF0E0000}"/>
    <cellStyle name="Currency 2 4 4 5" xfId="908" xr:uid="{00000000-0005-0000-0000-0000C00E0000}"/>
    <cellStyle name="Currency 2 4 4 5 2" xfId="2078" xr:uid="{00000000-0005-0000-0000-0000C10E0000}"/>
    <cellStyle name="Currency 2 4 4 5 2 2" xfId="4507" xr:uid="{00000000-0005-0000-0000-0000C20E0000}"/>
    <cellStyle name="Currency 2 4 4 5 2 3" xfId="3335" xr:uid="{00000000-0005-0000-0000-0000C30E0000}"/>
    <cellStyle name="Currency 2 4 4 5 3" xfId="3871" xr:uid="{00000000-0005-0000-0000-0000C40E0000}"/>
    <cellStyle name="Currency 2 4 4 5 4" xfId="2699" xr:uid="{00000000-0005-0000-0000-0000C50E0000}"/>
    <cellStyle name="Currency 2 4 4 6" xfId="1242" xr:uid="{00000000-0005-0000-0000-0000C60E0000}"/>
    <cellStyle name="Currency 2 4 4 6 2" xfId="4084" xr:uid="{00000000-0005-0000-0000-0000C70E0000}"/>
    <cellStyle name="Currency 2 4 4 6 3" xfId="2912" xr:uid="{00000000-0005-0000-0000-0000C80E0000}"/>
    <cellStyle name="Currency 2 4 5" xfId="63" xr:uid="{00000000-0005-0000-0000-0000C90E0000}"/>
    <cellStyle name="Currency 2 4 5 2" xfId="163" xr:uid="{00000000-0005-0000-0000-0000CA0E0000}"/>
    <cellStyle name="Currency 2 4 5 2 2" xfId="374" xr:uid="{00000000-0005-0000-0000-0000CB0E0000}"/>
    <cellStyle name="Currency 2 4 5 2 2 2" xfId="790" xr:uid="{00000000-0005-0000-0000-0000CC0E0000}"/>
    <cellStyle name="Currency 2 4 5 2 2 2 2" xfId="1973" xr:uid="{00000000-0005-0000-0000-0000CD0E0000}"/>
    <cellStyle name="Currency 2 4 5 2 2 2 2 2" xfId="4453" xr:uid="{00000000-0005-0000-0000-0000CE0E0000}"/>
    <cellStyle name="Currency 2 4 5 2 2 2 2 3" xfId="3281" xr:uid="{00000000-0005-0000-0000-0000CF0E0000}"/>
    <cellStyle name="Currency 2 4 5 2 2 2 3" xfId="3817" xr:uid="{00000000-0005-0000-0000-0000D00E0000}"/>
    <cellStyle name="Currency 2 4 5 2 2 2 4" xfId="2645" xr:uid="{00000000-0005-0000-0000-0000D10E0000}"/>
    <cellStyle name="Currency 2 4 5 2 2 3" xfId="1155" xr:uid="{00000000-0005-0000-0000-0000D20E0000}"/>
    <cellStyle name="Currency 2 4 5 2 2 3 2" xfId="2322" xr:uid="{00000000-0005-0000-0000-0000D30E0000}"/>
    <cellStyle name="Currency 2 4 5 2 2 3 2 2" xfId="4669" xr:uid="{00000000-0005-0000-0000-0000D40E0000}"/>
    <cellStyle name="Currency 2 4 5 2 2 3 2 3" xfId="3497" xr:uid="{00000000-0005-0000-0000-0000D50E0000}"/>
    <cellStyle name="Currency 2 4 5 2 2 3 3" xfId="4033" xr:uid="{00000000-0005-0000-0000-0000D60E0000}"/>
    <cellStyle name="Currency 2 4 5 2 2 3 4" xfId="2861" xr:uid="{00000000-0005-0000-0000-0000D70E0000}"/>
    <cellStyle name="Currency 2 4 5 2 2 4" xfId="1558" xr:uid="{00000000-0005-0000-0000-0000D80E0000}"/>
    <cellStyle name="Currency 2 4 5 2 2 4 2" xfId="4243" xr:uid="{00000000-0005-0000-0000-0000D90E0000}"/>
    <cellStyle name="Currency 2 4 5 2 2 4 3" xfId="3071" xr:uid="{00000000-0005-0000-0000-0000DA0E0000}"/>
    <cellStyle name="Currency 2 4 5 2 2 5" xfId="3607" xr:uid="{00000000-0005-0000-0000-0000DB0E0000}"/>
    <cellStyle name="Currency 2 4 5 2 2 6" xfId="2435" xr:uid="{00000000-0005-0000-0000-0000DC0E0000}"/>
    <cellStyle name="Currency 2 4 5 2 3" xfId="584" xr:uid="{00000000-0005-0000-0000-0000DD0E0000}"/>
    <cellStyle name="Currency 2 4 5 2 3 2" xfId="1767" xr:uid="{00000000-0005-0000-0000-0000DE0E0000}"/>
    <cellStyle name="Currency 2 4 5 2 3 2 2" xfId="4349" xr:uid="{00000000-0005-0000-0000-0000DF0E0000}"/>
    <cellStyle name="Currency 2 4 5 2 3 2 3" xfId="3177" xr:uid="{00000000-0005-0000-0000-0000E00E0000}"/>
    <cellStyle name="Currency 2 4 5 2 3 3" xfId="3713" xr:uid="{00000000-0005-0000-0000-0000E10E0000}"/>
    <cellStyle name="Currency 2 4 5 2 3 4" xfId="2541" xr:uid="{00000000-0005-0000-0000-0000E20E0000}"/>
    <cellStyle name="Currency 2 4 5 2 4" xfId="1018" xr:uid="{00000000-0005-0000-0000-0000E30E0000}"/>
    <cellStyle name="Currency 2 4 5 2 4 2" xfId="2188" xr:uid="{00000000-0005-0000-0000-0000E40E0000}"/>
    <cellStyle name="Currency 2 4 5 2 4 2 2" xfId="4562" xr:uid="{00000000-0005-0000-0000-0000E50E0000}"/>
    <cellStyle name="Currency 2 4 5 2 4 2 3" xfId="3390" xr:uid="{00000000-0005-0000-0000-0000E60E0000}"/>
    <cellStyle name="Currency 2 4 5 2 4 3" xfId="3926" xr:uid="{00000000-0005-0000-0000-0000E70E0000}"/>
    <cellStyle name="Currency 2 4 5 2 4 4" xfId="2754" xr:uid="{00000000-0005-0000-0000-0000E80E0000}"/>
    <cellStyle name="Currency 2 4 5 2 5" xfId="1352" xr:uid="{00000000-0005-0000-0000-0000E90E0000}"/>
    <cellStyle name="Currency 2 4 5 2 5 2" xfId="4139" xr:uid="{00000000-0005-0000-0000-0000EA0E0000}"/>
    <cellStyle name="Currency 2 4 5 2 5 3" xfId="2967" xr:uid="{00000000-0005-0000-0000-0000EB0E0000}"/>
    <cellStyle name="Currency 2 4 5 3" xfId="274" xr:uid="{00000000-0005-0000-0000-0000EC0E0000}"/>
    <cellStyle name="Currency 2 4 5 3 2" xfId="690" xr:uid="{00000000-0005-0000-0000-0000ED0E0000}"/>
    <cellStyle name="Currency 2 4 5 3 2 2" xfId="1873" xr:uid="{00000000-0005-0000-0000-0000EE0E0000}"/>
    <cellStyle name="Currency 2 4 5 3 2 2 2" xfId="4403" xr:uid="{00000000-0005-0000-0000-0000EF0E0000}"/>
    <cellStyle name="Currency 2 4 5 3 2 2 3" xfId="3231" xr:uid="{00000000-0005-0000-0000-0000F00E0000}"/>
    <cellStyle name="Currency 2 4 5 3 2 3" xfId="3767" xr:uid="{00000000-0005-0000-0000-0000F10E0000}"/>
    <cellStyle name="Currency 2 4 5 3 2 4" xfId="2595" xr:uid="{00000000-0005-0000-0000-0000F20E0000}"/>
    <cellStyle name="Currency 2 4 5 3 3" xfId="1105" xr:uid="{00000000-0005-0000-0000-0000F30E0000}"/>
    <cellStyle name="Currency 2 4 5 3 3 2" xfId="2272" xr:uid="{00000000-0005-0000-0000-0000F40E0000}"/>
    <cellStyle name="Currency 2 4 5 3 3 2 2" xfId="4619" xr:uid="{00000000-0005-0000-0000-0000F50E0000}"/>
    <cellStyle name="Currency 2 4 5 3 3 2 3" xfId="3447" xr:uid="{00000000-0005-0000-0000-0000F60E0000}"/>
    <cellStyle name="Currency 2 4 5 3 3 3" xfId="3983" xr:uid="{00000000-0005-0000-0000-0000F70E0000}"/>
    <cellStyle name="Currency 2 4 5 3 3 4" xfId="2811" xr:uid="{00000000-0005-0000-0000-0000F80E0000}"/>
    <cellStyle name="Currency 2 4 5 3 4" xfId="1458" xr:uid="{00000000-0005-0000-0000-0000F90E0000}"/>
    <cellStyle name="Currency 2 4 5 3 4 2" xfId="4193" xr:uid="{00000000-0005-0000-0000-0000FA0E0000}"/>
    <cellStyle name="Currency 2 4 5 3 4 3" xfId="3021" xr:uid="{00000000-0005-0000-0000-0000FB0E0000}"/>
    <cellStyle name="Currency 2 4 5 3 5" xfId="3557" xr:uid="{00000000-0005-0000-0000-0000FC0E0000}"/>
    <cellStyle name="Currency 2 4 5 3 6" xfId="2385" xr:uid="{00000000-0005-0000-0000-0000FD0E0000}"/>
    <cellStyle name="Currency 2 4 5 4" xfId="484" xr:uid="{00000000-0005-0000-0000-0000FE0E0000}"/>
    <cellStyle name="Currency 2 4 5 4 2" xfId="1667" xr:uid="{00000000-0005-0000-0000-0000FF0E0000}"/>
    <cellStyle name="Currency 2 4 5 4 2 2" xfId="4299" xr:uid="{00000000-0005-0000-0000-0000000F0000}"/>
    <cellStyle name="Currency 2 4 5 4 2 3" xfId="3127" xr:uid="{00000000-0005-0000-0000-0000010F0000}"/>
    <cellStyle name="Currency 2 4 5 4 3" xfId="3663" xr:uid="{00000000-0005-0000-0000-0000020F0000}"/>
    <cellStyle name="Currency 2 4 5 4 4" xfId="2491" xr:uid="{00000000-0005-0000-0000-0000030F0000}"/>
    <cellStyle name="Currency 2 4 5 5" xfId="918" xr:uid="{00000000-0005-0000-0000-0000040F0000}"/>
    <cellStyle name="Currency 2 4 5 5 2" xfId="2088" xr:uid="{00000000-0005-0000-0000-0000050F0000}"/>
    <cellStyle name="Currency 2 4 5 5 2 2" xfId="4512" xr:uid="{00000000-0005-0000-0000-0000060F0000}"/>
    <cellStyle name="Currency 2 4 5 5 2 3" xfId="3340" xr:uid="{00000000-0005-0000-0000-0000070F0000}"/>
    <cellStyle name="Currency 2 4 5 5 3" xfId="3876" xr:uid="{00000000-0005-0000-0000-0000080F0000}"/>
    <cellStyle name="Currency 2 4 5 5 4" xfId="2704" xr:uid="{00000000-0005-0000-0000-0000090F0000}"/>
    <cellStyle name="Currency 2 4 5 6" xfId="1252" xr:uid="{00000000-0005-0000-0000-00000A0F0000}"/>
    <cellStyle name="Currency 2 4 5 6 2" xfId="4089" xr:uid="{00000000-0005-0000-0000-00000B0F0000}"/>
    <cellStyle name="Currency 2 4 5 6 3" xfId="2917" xr:uid="{00000000-0005-0000-0000-00000C0F0000}"/>
    <cellStyle name="Currency 2 4 6" xfId="73" xr:uid="{00000000-0005-0000-0000-00000D0F0000}"/>
    <cellStyle name="Currency 2 4 6 2" xfId="173" xr:uid="{00000000-0005-0000-0000-00000E0F0000}"/>
    <cellStyle name="Currency 2 4 6 2 2" xfId="384" xr:uid="{00000000-0005-0000-0000-00000F0F0000}"/>
    <cellStyle name="Currency 2 4 6 2 2 2" xfId="800" xr:uid="{00000000-0005-0000-0000-0000100F0000}"/>
    <cellStyle name="Currency 2 4 6 2 2 2 2" xfId="1983" xr:uid="{00000000-0005-0000-0000-0000110F0000}"/>
    <cellStyle name="Currency 2 4 6 2 2 2 2 2" xfId="4458" xr:uid="{00000000-0005-0000-0000-0000120F0000}"/>
    <cellStyle name="Currency 2 4 6 2 2 2 2 3" xfId="3286" xr:uid="{00000000-0005-0000-0000-0000130F0000}"/>
    <cellStyle name="Currency 2 4 6 2 2 2 3" xfId="3822" xr:uid="{00000000-0005-0000-0000-0000140F0000}"/>
    <cellStyle name="Currency 2 4 6 2 2 2 4" xfId="2650" xr:uid="{00000000-0005-0000-0000-0000150F0000}"/>
    <cellStyle name="Currency 2 4 6 2 2 3" xfId="1160" xr:uid="{00000000-0005-0000-0000-0000160F0000}"/>
    <cellStyle name="Currency 2 4 6 2 2 3 2" xfId="2327" xr:uid="{00000000-0005-0000-0000-0000170F0000}"/>
    <cellStyle name="Currency 2 4 6 2 2 3 2 2" xfId="4674" xr:uid="{00000000-0005-0000-0000-0000180F0000}"/>
    <cellStyle name="Currency 2 4 6 2 2 3 2 3" xfId="3502" xr:uid="{00000000-0005-0000-0000-0000190F0000}"/>
    <cellStyle name="Currency 2 4 6 2 2 3 3" xfId="4038" xr:uid="{00000000-0005-0000-0000-00001A0F0000}"/>
    <cellStyle name="Currency 2 4 6 2 2 3 4" xfId="2866" xr:uid="{00000000-0005-0000-0000-00001B0F0000}"/>
    <cellStyle name="Currency 2 4 6 2 2 4" xfId="1568" xr:uid="{00000000-0005-0000-0000-00001C0F0000}"/>
    <cellStyle name="Currency 2 4 6 2 2 4 2" xfId="4248" xr:uid="{00000000-0005-0000-0000-00001D0F0000}"/>
    <cellStyle name="Currency 2 4 6 2 2 4 3" xfId="3076" xr:uid="{00000000-0005-0000-0000-00001E0F0000}"/>
    <cellStyle name="Currency 2 4 6 2 2 5" xfId="3612" xr:uid="{00000000-0005-0000-0000-00001F0F0000}"/>
    <cellStyle name="Currency 2 4 6 2 2 6" xfId="2440" xr:uid="{00000000-0005-0000-0000-0000200F0000}"/>
    <cellStyle name="Currency 2 4 6 2 3" xfId="594" xr:uid="{00000000-0005-0000-0000-0000210F0000}"/>
    <cellStyle name="Currency 2 4 6 2 3 2" xfId="1777" xr:uid="{00000000-0005-0000-0000-0000220F0000}"/>
    <cellStyle name="Currency 2 4 6 2 3 2 2" xfId="4354" xr:uid="{00000000-0005-0000-0000-0000230F0000}"/>
    <cellStyle name="Currency 2 4 6 2 3 2 3" xfId="3182" xr:uid="{00000000-0005-0000-0000-0000240F0000}"/>
    <cellStyle name="Currency 2 4 6 2 3 3" xfId="3718" xr:uid="{00000000-0005-0000-0000-0000250F0000}"/>
    <cellStyle name="Currency 2 4 6 2 3 4" xfId="2546" xr:uid="{00000000-0005-0000-0000-0000260F0000}"/>
    <cellStyle name="Currency 2 4 6 2 4" xfId="1028" xr:uid="{00000000-0005-0000-0000-0000270F0000}"/>
    <cellStyle name="Currency 2 4 6 2 4 2" xfId="2198" xr:uid="{00000000-0005-0000-0000-0000280F0000}"/>
    <cellStyle name="Currency 2 4 6 2 4 2 2" xfId="4567" xr:uid="{00000000-0005-0000-0000-0000290F0000}"/>
    <cellStyle name="Currency 2 4 6 2 4 2 3" xfId="3395" xr:uid="{00000000-0005-0000-0000-00002A0F0000}"/>
    <cellStyle name="Currency 2 4 6 2 4 3" xfId="3931" xr:uid="{00000000-0005-0000-0000-00002B0F0000}"/>
    <cellStyle name="Currency 2 4 6 2 4 4" xfId="2759" xr:uid="{00000000-0005-0000-0000-00002C0F0000}"/>
    <cellStyle name="Currency 2 4 6 2 5" xfId="1362" xr:uid="{00000000-0005-0000-0000-00002D0F0000}"/>
    <cellStyle name="Currency 2 4 6 2 5 2" xfId="4144" xr:uid="{00000000-0005-0000-0000-00002E0F0000}"/>
    <cellStyle name="Currency 2 4 6 2 5 3" xfId="2972" xr:uid="{00000000-0005-0000-0000-00002F0F0000}"/>
    <cellStyle name="Currency 2 4 6 3" xfId="284" xr:uid="{00000000-0005-0000-0000-0000300F0000}"/>
    <cellStyle name="Currency 2 4 6 3 2" xfId="700" xr:uid="{00000000-0005-0000-0000-0000310F0000}"/>
    <cellStyle name="Currency 2 4 6 3 2 2" xfId="1883" xr:uid="{00000000-0005-0000-0000-0000320F0000}"/>
    <cellStyle name="Currency 2 4 6 3 2 2 2" xfId="4408" xr:uid="{00000000-0005-0000-0000-0000330F0000}"/>
    <cellStyle name="Currency 2 4 6 3 2 2 3" xfId="3236" xr:uid="{00000000-0005-0000-0000-0000340F0000}"/>
    <cellStyle name="Currency 2 4 6 3 2 3" xfId="3772" xr:uid="{00000000-0005-0000-0000-0000350F0000}"/>
    <cellStyle name="Currency 2 4 6 3 2 4" xfId="2600" xr:uid="{00000000-0005-0000-0000-0000360F0000}"/>
    <cellStyle name="Currency 2 4 6 3 3" xfId="1110" xr:uid="{00000000-0005-0000-0000-0000370F0000}"/>
    <cellStyle name="Currency 2 4 6 3 3 2" xfId="2277" xr:uid="{00000000-0005-0000-0000-0000380F0000}"/>
    <cellStyle name="Currency 2 4 6 3 3 2 2" xfId="4624" xr:uid="{00000000-0005-0000-0000-0000390F0000}"/>
    <cellStyle name="Currency 2 4 6 3 3 2 3" xfId="3452" xr:uid="{00000000-0005-0000-0000-00003A0F0000}"/>
    <cellStyle name="Currency 2 4 6 3 3 3" xfId="3988" xr:uid="{00000000-0005-0000-0000-00003B0F0000}"/>
    <cellStyle name="Currency 2 4 6 3 3 4" xfId="2816" xr:uid="{00000000-0005-0000-0000-00003C0F0000}"/>
    <cellStyle name="Currency 2 4 6 3 4" xfId="1468" xr:uid="{00000000-0005-0000-0000-00003D0F0000}"/>
    <cellStyle name="Currency 2 4 6 3 4 2" xfId="4198" xr:uid="{00000000-0005-0000-0000-00003E0F0000}"/>
    <cellStyle name="Currency 2 4 6 3 4 3" xfId="3026" xr:uid="{00000000-0005-0000-0000-00003F0F0000}"/>
    <cellStyle name="Currency 2 4 6 3 5" xfId="3562" xr:uid="{00000000-0005-0000-0000-0000400F0000}"/>
    <cellStyle name="Currency 2 4 6 3 6" xfId="2390" xr:uid="{00000000-0005-0000-0000-0000410F0000}"/>
    <cellStyle name="Currency 2 4 6 4" xfId="494" xr:uid="{00000000-0005-0000-0000-0000420F0000}"/>
    <cellStyle name="Currency 2 4 6 4 2" xfId="1677" xr:uid="{00000000-0005-0000-0000-0000430F0000}"/>
    <cellStyle name="Currency 2 4 6 4 2 2" xfId="4304" xr:uid="{00000000-0005-0000-0000-0000440F0000}"/>
    <cellStyle name="Currency 2 4 6 4 2 3" xfId="3132" xr:uid="{00000000-0005-0000-0000-0000450F0000}"/>
    <cellStyle name="Currency 2 4 6 4 3" xfId="3668" xr:uid="{00000000-0005-0000-0000-0000460F0000}"/>
    <cellStyle name="Currency 2 4 6 4 4" xfId="2496" xr:uid="{00000000-0005-0000-0000-0000470F0000}"/>
    <cellStyle name="Currency 2 4 6 5" xfId="928" xr:uid="{00000000-0005-0000-0000-0000480F0000}"/>
    <cellStyle name="Currency 2 4 6 5 2" xfId="2098" xr:uid="{00000000-0005-0000-0000-0000490F0000}"/>
    <cellStyle name="Currency 2 4 6 5 2 2" xfId="4517" xr:uid="{00000000-0005-0000-0000-00004A0F0000}"/>
    <cellStyle name="Currency 2 4 6 5 2 3" xfId="3345" xr:uid="{00000000-0005-0000-0000-00004B0F0000}"/>
    <cellStyle name="Currency 2 4 6 5 3" xfId="3881" xr:uid="{00000000-0005-0000-0000-00004C0F0000}"/>
    <cellStyle name="Currency 2 4 6 5 4" xfId="2709" xr:uid="{00000000-0005-0000-0000-00004D0F0000}"/>
    <cellStyle name="Currency 2 4 6 6" xfId="1262" xr:uid="{00000000-0005-0000-0000-00004E0F0000}"/>
    <cellStyle name="Currency 2 4 6 6 2" xfId="4094" xr:uid="{00000000-0005-0000-0000-00004F0F0000}"/>
    <cellStyle name="Currency 2 4 6 6 3" xfId="2922" xr:uid="{00000000-0005-0000-0000-0000500F0000}"/>
    <cellStyle name="Currency 2 4 7" xfId="83" xr:uid="{00000000-0005-0000-0000-0000510F0000}"/>
    <cellStyle name="Currency 2 4 7 2" xfId="183" xr:uid="{00000000-0005-0000-0000-0000520F0000}"/>
    <cellStyle name="Currency 2 4 7 2 2" xfId="394" xr:uid="{00000000-0005-0000-0000-0000530F0000}"/>
    <cellStyle name="Currency 2 4 7 2 2 2" xfId="810" xr:uid="{00000000-0005-0000-0000-0000540F0000}"/>
    <cellStyle name="Currency 2 4 7 2 2 2 2" xfId="1993" xr:uid="{00000000-0005-0000-0000-0000550F0000}"/>
    <cellStyle name="Currency 2 4 7 2 2 2 2 2" xfId="4463" xr:uid="{00000000-0005-0000-0000-0000560F0000}"/>
    <cellStyle name="Currency 2 4 7 2 2 2 2 3" xfId="3291" xr:uid="{00000000-0005-0000-0000-0000570F0000}"/>
    <cellStyle name="Currency 2 4 7 2 2 2 3" xfId="3827" xr:uid="{00000000-0005-0000-0000-0000580F0000}"/>
    <cellStyle name="Currency 2 4 7 2 2 2 4" xfId="2655" xr:uid="{00000000-0005-0000-0000-0000590F0000}"/>
    <cellStyle name="Currency 2 4 7 2 2 3" xfId="1165" xr:uid="{00000000-0005-0000-0000-00005A0F0000}"/>
    <cellStyle name="Currency 2 4 7 2 2 3 2" xfId="2332" xr:uid="{00000000-0005-0000-0000-00005B0F0000}"/>
    <cellStyle name="Currency 2 4 7 2 2 3 2 2" xfId="4679" xr:uid="{00000000-0005-0000-0000-00005C0F0000}"/>
    <cellStyle name="Currency 2 4 7 2 2 3 2 3" xfId="3507" xr:uid="{00000000-0005-0000-0000-00005D0F0000}"/>
    <cellStyle name="Currency 2 4 7 2 2 3 3" xfId="4043" xr:uid="{00000000-0005-0000-0000-00005E0F0000}"/>
    <cellStyle name="Currency 2 4 7 2 2 3 4" xfId="2871" xr:uid="{00000000-0005-0000-0000-00005F0F0000}"/>
    <cellStyle name="Currency 2 4 7 2 2 4" xfId="1578" xr:uid="{00000000-0005-0000-0000-0000600F0000}"/>
    <cellStyle name="Currency 2 4 7 2 2 4 2" xfId="4253" xr:uid="{00000000-0005-0000-0000-0000610F0000}"/>
    <cellStyle name="Currency 2 4 7 2 2 4 3" xfId="3081" xr:uid="{00000000-0005-0000-0000-0000620F0000}"/>
    <cellStyle name="Currency 2 4 7 2 2 5" xfId="3617" xr:uid="{00000000-0005-0000-0000-0000630F0000}"/>
    <cellStyle name="Currency 2 4 7 2 2 6" xfId="2445" xr:uid="{00000000-0005-0000-0000-0000640F0000}"/>
    <cellStyle name="Currency 2 4 7 2 3" xfId="604" xr:uid="{00000000-0005-0000-0000-0000650F0000}"/>
    <cellStyle name="Currency 2 4 7 2 3 2" xfId="1787" xr:uid="{00000000-0005-0000-0000-0000660F0000}"/>
    <cellStyle name="Currency 2 4 7 2 3 2 2" xfId="4359" xr:uid="{00000000-0005-0000-0000-0000670F0000}"/>
    <cellStyle name="Currency 2 4 7 2 3 2 3" xfId="3187" xr:uid="{00000000-0005-0000-0000-0000680F0000}"/>
    <cellStyle name="Currency 2 4 7 2 3 3" xfId="3723" xr:uid="{00000000-0005-0000-0000-0000690F0000}"/>
    <cellStyle name="Currency 2 4 7 2 3 4" xfId="2551" xr:uid="{00000000-0005-0000-0000-00006A0F0000}"/>
    <cellStyle name="Currency 2 4 7 2 4" xfId="1038" xr:uid="{00000000-0005-0000-0000-00006B0F0000}"/>
    <cellStyle name="Currency 2 4 7 2 4 2" xfId="2208" xr:uid="{00000000-0005-0000-0000-00006C0F0000}"/>
    <cellStyle name="Currency 2 4 7 2 4 2 2" xfId="4572" xr:uid="{00000000-0005-0000-0000-00006D0F0000}"/>
    <cellStyle name="Currency 2 4 7 2 4 2 3" xfId="3400" xr:uid="{00000000-0005-0000-0000-00006E0F0000}"/>
    <cellStyle name="Currency 2 4 7 2 4 3" xfId="3936" xr:uid="{00000000-0005-0000-0000-00006F0F0000}"/>
    <cellStyle name="Currency 2 4 7 2 4 4" xfId="2764" xr:uid="{00000000-0005-0000-0000-0000700F0000}"/>
    <cellStyle name="Currency 2 4 7 2 5" xfId="1372" xr:uid="{00000000-0005-0000-0000-0000710F0000}"/>
    <cellStyle name="Currency 2 4 7 2 5 2" xfId="4149" xr:uid="{00000000-0005-0000-0000-0000720F0000}"/>
    <cellStyle name="Currency 2 4 7 2 5 3" xfId="2977" xr:uid="{00000000-0005-0000-0000-0000730F0000}"/>
    <cellStyle name="Currency 2 4 7 3" xfId="294" xr:uid="{00000000-0005-0000-0000-0000740F0000}"/>
    <cellStyle name="Currency 2 4 7 3 2" xfId="710" xr:uid="{00000000-0005-0000-0000-0000750F0000}"/>
    <cellStyle name="Currency 2 4 7 3 2 2" xfId="1893" xr:uid="{00000000-0005-0000-0000-0000760F0000}"/>
    <cellStyle name="Currency 2 4 7 3 2 2 2" xfId="4413" xr:uid="{00000000-0005-0000-0000-0000770F0000}"/>
    <cellStyle name="Currency 2 4 7 3 2 2 3" xfId="3241" xr:uid="{00000000-0005-0000-0000-0000780F0000}"/>
    <cellStyle name="Currency 2 4 7 3 2 3" xfId="3777" xr:uid="{00000000-0005-0000-0000-0000790F0000}"/>
    <cellStyle name="Currency 2 4 7 3 2 4" xfId="2605" xr:uid="{00000000-0005-0000-0000-00007A0F0000}"/>
    <cellStyle name="Currency 2 4 7 3 3" xfId="1115" xr:uid="{00000000-0005-0000-0000-00007B0F0000}"/>
    <cellStyle name="Currency 2 4 7 3 3 2" xfId="2282" xr:uid="{00000000-0005-0000-0000-00007C0F0000}"/>
    <cellStyle name="Currency 2 4 7 3 3 2 2" xfId="4629" xr:uid="{00000000-0005-0000-0000-00007D0F0000}"/>
    <cellStyle name="Currency 2 4 7 3 3 2 3" xfId="3457" xr:uid="{00000000-0005-0000-0000-00007E0F0000}"/>
    <cellStyle name="Currency 2 4 7 3 3 3" xfId="3993" xr:uid="{00000000-0005-0000-0000-00007F0F0000}"/>
    <cellStyle name="Currency 2 4 7 3 3 4" xfId="2821" xr:uid="{00000000-0005-0000-0000-0000800F0000}"/>
    <cellStyle name="Currency 2 4 7 3 4" xfId="1478" xr:uid="{00000000-0005-0000-0000-0000810F0000}"/>
    <cellStyle name="Currency 2 4 7 3 4 2" xfId="4203" xr:uid="{00000000-0005-0000-0000-0000820F0000}"/>
    <cellStyle name="Currency 2 4 7 3 4 3" xfId="3031" xr:uid="{00000000-0005-0000-0000-0000830F0000}"/>
    <cellStyle name="Currency 2 4 7 3 5" xfId="3567" xr:uid="{00000000-0005-0000-0000-0000840F0000}"/>
    <cellStyle name="Currency 2 4 7 3 6" xfId="2395" xr:uid="{00000000-0005-0000-0000-0000850F0000}"/>
    <cellStyle name="Currency 2 4 7 4" xfId="504" xr:uid="{00000000-0005-0000-0000-0000860F0000}"/>
    <cellStyle name="Currency 2 4 7 4 2" xfId="1687" xr:uid="{00000000-0005-0000-0000-0000870F0000}"/>
    <cellStyle name="Currency 2 4 7 4 2 2" xfId="4309" xr:uid="{00000000-0005-0000-0000-0000880F0000}"/>
    <cellStyle name="Currency 2 4 7 4 2 3" xfId="3137" xr:uid="{00000000-0005-0000-0000-0000890F0000}"/>
    <cellStyle name="Currency 2 4 7 4 3" xfId="3673" xr:uid="{00000000-0005-0000-0000-00008A0F0000}"/>
    <cellStyle name="Currency 2 4 7 4 4" xfId="2501" xr:uid="{00000000-0005-0000-0000-00008B0F0000}"/>
    <cellStyle name="Currency 2 4 7 5" xfId="938" xr:uid="{00000000-0005-0000-0000-00008C0F0000}"/>
    <cellStyle name="Currency 2 4 7 5 2" xfId="2108" xr:uid="{00000000-0005-0000-0000-00008D0F0000}"/>
    <cellStyle name="Currency 2 4 7 5 2 2" xfId="4522" xr:uid="{00000000-0005-0000-0000-00008E0F0000}"/>
    <cellStyle name="Currency 2 4 7 5 2 3" xfId="3350" xr:uid="{00000000-0005-0000-0000-00008F0F0000}"/>
    <cellStyle name="Currency 2 4 7 5 3" xfId="3886" xr:uid="{00000000-0005-0000-0000-0000900F0000}"/>
    <cellStyle name="Currency 2 4 7 5 4" xfId="2714" xr:uid="{00000000-0005-0000-0000-0000910F0000}"/>
    <cellStyle name="Currency 2 4 7 6" xfId="1272" xr:uid="{00000000-0005-0000-0000-0000920F0000}"/>
    <cellStyle name="Currency 2 4 7 6 2" xfId="4099" xr:uid="{00000000-0005-0000-0000-0000930F0000}"/>
    <cellStyle name="Currency 2 4 7 6 3" xfId="2927" xr:uid="{00000000-0005-0000-0000-0000940F0000}"/>
    <cellStyle name="Currency 2 4 8" xfId="93" xr:uid="{00000000-0005-0000-0000-0000950F0000}"/>
    <cellStyle name="Currency 2 4 8 2" xfId="193" xr:uid="{00000000-0005-0000-0000-0000960F0000}"/>
    <cellStyle name="Currency 2 4 8 2 2" xfId="404" xr:uid="{00000000-0005-0000-0000-0000970F0000}"/>
    <cellStyle name="Currency 2 4 8 2 2 2" xfId="820" xr:uid="{00000000-0005-0000-0000-0000980F0000}"/>
    <cellStyle name="Currency 2 4 8 2 2 2 2" xfId="2003" xr:uid="{00000000-0005-0000-0000-0000990F0000}"/>
    <cellStyle name="Currency 2 4 8 2 2 2 2 2" xfId="4468" xr:uid="{00000000-0005-0000-0000-00009A0F0000}"/>
    <cellStyle name="Currency 2 4 8 2 2 2 2 3" xfId="3296" xr:uid="{00000000-0005-0000-0000-00009B0F0000}"/>
    <cellStyle name="Currency 2 4 8 2 2 2 3" xfId="3832" xr:uid="{00000000-0005-0000-0000-00009C0F0000}"/>
    <cellStyle name="Currency 2 4 8 2 2 2 4" xfId="2660" xr:uid="{00000000-0005-0000-0000-00009D0F0000}"/>
    <cellStyle name="Currency 2 4 8 2 2 3" xfId="1170" xr:uid="{00000000-0005-0000-0000-00009E0F0000}"/>
    <cellStyle name="Currency 2 4 8 2 2 3 2" xfId="2337" xr:uid="{00000000-0005-0000-0000-00009F0F0000}"/>
    <cellStyle name="Currency 2 4 8 2 2 3 2 2" xfId="4684" xr:uid="{00000000-0005-0000-0000-0000A00F0000}"/>
    <cellStyle name="Currency 2 4 8 2 2 3 2 3" xfId="3512" xr:uid="{00000000-0005-0000-0000-0000A10F0000}"/>
    <cellStyle name="Currency 2 4 8 2 2 3 3" xfId="4048" xr:uid="{00000000-0005-0000-0000-0000A20F0000}"/>
    <cellStyle name="Currency 2 4 8 2 2 3 4" xfId="2876" xr:uid="{00000000-0005-0000-0000-0000A30F0000}"/>
    <cellStyle name="Currency 2 4 8 2 2 4" xfId="1588" xr:uid="{00000000-0005-0000-0000-0000A40F0000}"/>
    <cellStyle name="Currency 2 4 8 2 2 4 2" xfId="4258" xr:uid="{00000000-0005-0000-0000-0000A50F0000}"/>
    <cellStyle name="Currency 2 4 8 2 2 4 3" xfId="3086" xr:uid="{00000000-0005-0000-0000-0000A60F0000}"/>
    <cellStyle name="Currency 2 4 8 2 2 5" xfId="3622" xr:uid="{00000000-0005-0000-0000-0000A70F0000}"/>
    <cellStyle name="Currency 2 4 8 2 2 6" xfId="2450" xr:uid="{00000000-0005-0000-0000-0000A80F0000}"/>
    <cellStyle name="Currency 2 4 8 2 3" xfId="614" xr:uid="{00000000-0005-0000-0000-0000A90F0000}"/>
    <cellStyle name="Currency 2 4 8 2 3 2" xfId="1797" xr:uid="{00000000-0005-0000-0000-0000AA0F0000}"/>
    <cellStyle name="Currency 2 4 8 2 3 2 2" xfId="4364" xr:uid="{00000000-0005-0000-0000-0000AB0F0000}"/>
    <cellStyle name="Currency 2 4 8 2 3 2 3" xfId="3192" xr:uid="{00000000-0005-0000-0000-0000AC0F0000}"/>
    <cellStyle name="Currency 2 4 8 2 3 3" xfId="3728" xr:uid="{00000000-0005-0000-0000-0000AD0F0000}"/>
    <cellStyle name="Currency 2 4 8 2 3 4" xfId="2556" xr:uid="{00000000-0005-0000-0000-0000AE0F0000}"/>
    <cellStyle name="Currency 2 4 8 2 4" xfId="1048" xr:uid="{00000000-0005-0000-0000-0000AF0F0000}"/>
    <cellStyle name="Currency 2 4 8 2 4 2" xfId="2218" xr:uid="{00000000-0005-0000-0000-0000B00F0000}"/>
    <cellStyle name="Currency 2 4 8 2 4 2 2" xfId="4577" xr:uid="{00000000-0005-0000-0000-0000B10F0000}"/>
    <cellStyle name="Currency 2 4 8 2 4 2 3" xfId="3405" xr:uid="{00000000-0005-0000-0000-0000B20F0000}"/>
    <cellStyle name="Currency 2 4 8 2 4 3" xfId="3941" xr:uid="{00000000-0005-0000-0000-0000B30F0000}"/>
    <cellStyle name="Currency 2 4 8 2 4 4" xfId="2769" xr:uid="{00000000-0005-0000-0000-0000B40F0000}"/>
    <cellStyle name="Currency 2 4 8 2 5" xfId="1382" xr:uid="{00000000-0005-0000-0000-0000B50F0000}"/>
    <cellStyle name="Currency 2 4 8 2 5 2" xfId="4154" xr:uid="{00000000-0005-0000-0000-0000B60F0000}"/>
    <cellStyle name="Currency 2 4 8 2 5 3" xfId="2982" xr:uid="{00000000-0005-0000-0000-0000B70F0000}"/>
    <cellStyle name="Currency 2 4 8 3" xfId="304" xr:uid="{00000000-0005-0000-0000-0000B80F0000}"/>
    <cellStyle name="Currency 2 4 8 3 2" xfId="720" xr:uid="{00000000-0005-0000-0000-0000B90F0000}"/>
    <cellStyle name="Currency 2 4 8 3 2 2" xfId="1903" xr:uid="{00000000-0005-0000-0000-0000BA0F0000}"/>
    <cellStyle name="Currency 2 4 8 3 2 2 2" xfId="4418" xr:uid="{00000000-0005-0000-0000-0000BB0F0000}"/>
    <cellStyle name="Currency 2 4 8 3 2 2 3" xfId="3246" xr:uid="{00000000-0005-0000-0000-0000BC0F0000}"/>
    <cellStyle name="Currency 2 4 8 3 2 3" xfId="3782" xr:uid="{00000000-0005-0000-0000-0000BD0F0000}"/>
    <cellStyle name="Currency 2 4 8 3 2 4" xfId="2610" xr:uid="{00000000-0005-0000-0000-0000BE0F0000}"/>
    <cellStyle name="Currency 2 4 8 3 3" xfId="1120" xr:uid="{00000000-0005-0000-0000-0000BF0F0000}"/>
    <cellStyle name="Currency 2 4 8 3 3 2" xfId="2287" xr:uid="{00000000-0005-0000-0000-0000C00F0000}"/>
    <cellStyle name="Currency 2 4 8 3 3 2 2" xfId="4634" xr:uid="{00000000-0005-0000-0000-0000C10F0000}"/>
    <cellStyle name="Currency 2 4 8 3 3 2 3" xfId="3462" xr:uid="{00000000-0005-0000-0000-0000C20F0000}"/>
    <cellStyle name="Currency 2 4 8 3 3 3" xfId="3998" xr:uid="{00000000-0005-0000-0000-0000C30F0000}"/>
    <cellStyle name="Currency 2 4 8 3 3 4" xfId="2826" xr:uid="{00000000-0005-0000-0000-0000C40F0000}"/>
    <cellStyle name="Currency 2 4 8 3 4" xfId="1488" xr:uid="{00000000-0005-0000-0000-0000C50F0000}"/>
    <cellStyle name="Currency 2 4 8 3 4 2" xfId="4208" xr:uid="{00000000-0005-0000-0000-0000C60F0000}"/>
    <cellStyle name="Currency 2 4 8 3 4 3" xfId="3036" xr:uid="{00000000-0005-0000-0000-0000C70F0000}"/>
    <cellStyle name="Currency 2 4 8 3 5" xfId="3572" xr:uid="{00000000-0005-0000-0000-0000C80F0000}"/>
    <cellStyle name="Currency 2 4 8 3 6" xfId="2400" xr:uid="{00000000-0005-0000-0000-0000C90F0000}"/>
    <cellStyle name="Currency 2 4 8 4" xfId="514" xr:uid="{00000000-0005-0000-0000-0000CA0F0000}"/>
    <cellStyle name="Currency 2 4 8 4 2" xfId="1697" xr:uid="{00000000-0005-0000-0000-0000CB0F0000}"/>
    <cellStyle name="Currency 2 4 8 4 2 2" xfId="4314" xr:uid="{00000000-0005-0000-0000-0000CC0F0000}"/>
    <cellStyle name="Currency 2 4 8 4 2 3" xfId="3142" xr:uid="{00000000-0005-0000-0000-0000CD0F0000}"/>
    <cellStyle name="Currency 2 4 8 4 3" xfId="3678" xr:uid="{00000000-0005-0000-0000-0000CE0F0000}"/>
    <cellStyle name="Currency 2 4 8 4 4" xfId="2506" xr:uid="{00000000-0005-0000-0000-0000CF0F0000}"/>
    <cellStyle name="Currency 2 4 8 5" xfId="948" xr:uid="{00000000-0005-0000-0000-0000D00F0000}"/>
    <cellStyle name="Currency 2 4 8 5 2" xfId="2118" xr:uid="{00000000-0005-0000-0000-0000D10F0000}"/>
    <cellStyle name="Currency 2 4 8 5 2 2" xfId="4527" xr:uid="{00000000-0005-0000-0000-0000D20F0000}"/>
    <cellStyle name="Currency 2 4 8 5 2 3" xfId="3355" xr:uid="{00000000-0005-0000-0000-0000D30F0000}"/>
    <cellStyle name="Currency 2 4 8 5 3" xfId="3891" xr:uid="{00000000-0005-0000-0000-0000D40F0000}"/>
    <cellStyle name="Currency 2 4 8 5 4" xfId="2719" xr:uid="{00000000-0005-0000-0000-0000D50F0000}"/>
    <cellStyle name="Currency 2 4 8 6" xfId="1282" xr:uid="{00000000-0005-0000-0000-0000D60F0000}"/>
    <cellStyle name="Currency 2 4 8 6 2" xfId="4104" xr:uid="{00000000-0005-0000-0000-0000D70F0000}"/>
    <cellStyle name="Currency 2 4 8 6 3" xfId="2932" xr:uid="{00000000-0005-0000-0000-0000D80F0000}"/>
    <cellStyle name="Currency 2 4 9" xfId="103" xr:uid="{00000000-0005-0000-0000-0000D90F0000}"/>
    <cellStyle name="Currency 2 4 9 2" xfId="203" xr:uid="{00000000-0005-0000-0000-0000DA0F0000}"/>
    <cellStyle name="Currency 2 4 9 2 2" xfId="414" xr:uid="{00000000-0005-0000-0000-0000DB0F0000}"/>
    <cellStyle name="Currency 2 4 9 2 2 2" xfId="830" xr:uid="{00000000-0005-0000-0000-0000DC0F0000}"/>
    <cellStyle name="Currency 2 4 9 2 2 2 2" xfId="2013" xr:uid="{00000000-0005-0000-0000-0000DD0F0000}"/>
    <cellStyle name="Currency 2 4 9 2 2 2 2 2" xfId="4473" xr:uid="{00000000-0005-0000-0000-0000DE0F0000}"/>
    <cellStyle name="Currency 2 4 9 2 2 2 2 3" xfId="3301" xr:uid="{00000000-0005-0000-0000-0000DF0F0000}"/>
    <cellStyle name="Currency 2 4 9 2 2 2 3" xfId="3837" xr:uid="{00000000-0005-0000-0000-0000E00F0000}"/>
    <cellStyle name="Currency 2 4 9 2 2 2 4" xfId="2665" xr:uid="{00000000-0005-0000-0000-0000E10F0000}"/>
    <cellStyle name="Currency 2 4 9 2 2 3" xfId="1175" xr:uid="{00000000-0005-0000-0000-0000E20F0000}"/>
    <cellStyle name="Currency 2 4 9 2 2 3 2" xfId="2342" xr:uid="{00000000-0005-0000-0000-0000E30F0000}"/>
    <cellStyle name="Currency 2 4 9 2 2 3 2 2" xfId="4689" xr:uid="{00000000-0005-0000-0000-0000E40F0000}"/>
    <cellStyle name="Currency 2 4 9 2 2 3 2 3" xfId="3517" xr:uid="{00000000-0005-0000-0000-0000E50F0000}"/>
    <cellStyle name="Currency 2 4 9 2 2 3 3" xfId="4053" xr:uid="{00000000-0005-0000-0000-0000E60F0000}"/>
    <cellStyle name="Currency 2 4 9 2 2 3 4" xfId="2881" xr:uid="{00000000-0005-0000-0000-0000E70F0000}"/>
    <cellStyle name="Currency 2 4 9 2 2 4" xfId="1598" xr:uid="{00000000-0005-0000-0000-0000E80F0000}"/>
    <cellStyle name="Currency 2 4 9 2 2 4 2" xfId="4263" xr:uid="{00000000-0005-0000-0000-0000E90F0000}"/>
    <cellStyle name="Currency 2 4 9 2 2 4 3" xfId="3091" xr:uid="{00000000-0005-0000-0000-0000EA0F0000}"/>
    <cellStyle name="Currency 2 4 9 2 2 5" xfId="3627" xr:uid="{00000000-0005-0000-0000-0000EB0F0000}"/>
    <cellStyle name="Currency 2 4 9 2 2 6" xfId="2455" xr:uid="{00000000-0005-0000-0000-0000EC0F0000}"/>
    <cellStyle name="Currency 2 4 9 2 3" xfId="624" xr:uid="{00000000-0005-0000-0000-0000ED0F0000}"/>
    <cellStyle name="Currency 2 4 9 2 3 2" xfId="1807" xr:uid="{00000000-0005-0000-0000-0000EE0F0000}"/>
    <cellStyle name="Currency 2 4 9 2 3 2 2" xfId="4369" xr:uid="{00000000-0005-0000-0000-0000EF0F0000}"/>
    <cellStyle name="Currency 2 4 9 2 3 2 3" xfId="3197" xr:uid="{00000000-0005-0000-0000-0000F00F0000}"/>
    <cellStyle name="Currency 2 4 9 2 3 3" xfId="3733" xr:uid="{00000000-0005-0000-0000-0000F10F0000}"/>
    <cellStyle name="Currency 2 4 9 2 3 4" xfId="2561" xr:uid="{00000000-0005-0000-0000-0000F20F0000}"/>
    <cellStyle name="Currency 2 4 9 2 4" xfId="1058" xr:uid="{00000000-0005-0000-0000-0000F30F0000}"/>
    <cellStyle name="Currency 2 4 9 2 4 2" xfId="2228" xr:uid="{00000000-0005-0000-0000-0000F40F0000}"/>
    <cellStyle name="Currency 2 4 9 2 4 2 2" xfId="4582" xr:uid="{00000000-0005-0000-0000-0000F50F0000}"/>
    <cellStyle name="Currency 2 4 9 2 4 2 3" xfId="3410" xr:uid="{00000000-0005-0000-0000-0000F60F0000}"/>
    <cellStyle name="Currency 2 4 9 2 4 3" xfId="3946" xr:uid="{00000000-0005-0000-0000-0000F70F0000}"/>
    <cellStyle name="Currency 2 4 9 2 4 4" xfId="2774" xr:uid="{00000000-0005-0000-0000-0000F80F0000}"/>
    <cellStyle name="Currency 2 4 9 2 5" xfId="1392" xr:uid="{00000000-0005-0000-0000-0000F90F0000}"/>
    <cellStyle name="Currency 2 4 9 2 5 2" xfId="4159" xr:uid="{00000000-0005-0000-0000-0000FA0F0000}"/>
    <cellStyle name="Currency 2 4 9 2 5 3" xfId="2987" xr:uid="{00000000-0005-0000-0000-0000FB0F0000}"/>
    <cellStyle name="Currency 2 4 9 3" xfId="314" xr:uid="{00000000-0005-0000-0000-0000FC0F0000}"/>
    <cellStyle name="Currency 2 4 9 3 2" xfId="730" xr:uid="{00000000-0005-0000-0000-0000FD0F0000}"/>
    <cellStyle name="Currency 2 4 9 3 2 2" xfId="1913" xr:uid="{00000000-0005-0000-0000-0000FE0F0000}"/>
    <cellStyle name="Currency 2 4 9 3 2 2 2" xfId="4423" xr:uid="{00000000-0005-0000-0000-0000FF0F0000}"/>
    <cellStyle name="Currency 2 4 9 3 2 2 3" xfId="3251" xr:uid="{00000000-0005-0000-0000-000000100000}"/>
    <cellStyle name="Currency 2 4 9 3 2 3" xfId="3787" xr:uid="{00000000-0005-0000-0000-000001100000}"/>
    <cellStyle name="Currency 2 4 9 3 2 4" xfId="2615" xr:uid="{00000000-0005-0000-0000-000002100000}"/>
    <cellStyle name="Currency 2 4 9 3 3" xfId="1125" xr:uid="{00000000-0005-0000-0000-000003100000}"/>
    <cellStyle name="Currency 2 4 9 3 3 2" xfId="2292" xr:uid="{00000000-0005-0000-0000-000004100000}"/>
    <cellStyle name="Currency 2 4 9 3 3 2 2" xfId="4639" xr:uid="{00000000-0005-0000-0000-000005100000}"/>
    <cellStyle name="Currency 2 4 9 3 3 2 3" xfId="3467" xr:uid="{00000000-0005-0000-0000-000006100000}"/>
    <cellStyle name="Currency 2 4 9 3 3 3" xfId="4003" xr:uid="{00000000-0005-0000-0000-000007100000}"/>
    <cellStyle name="Currency 2 4 9 3 3 4" xfId="2831" xr:uid="{00000000-0005-0000-0000-000008100000}"/>
    <cellStyle name="Currency 2 4 9 3 4" xfId="1498" xr:uid="{00000000-0005-0000-0000-000009100000}"/>
    <cellStyle name="Currency 2 4 9 3 4 2" xfId="4213" xr:uid="{00000000-0005-0000-0000-00000A100000}"/>
    <cellStyle name="Currency 2 4 9 3 4 3" xfId="3041" xr:uid="{00000000-0005-0000-0000-00000B100000}"/>
    <cellStyle name="Currency 2 4 9 3 5" xfId="3577" xr:uid="{00000000-0005-0000-0000-00000C100000}"/>
    <cellStyle name="Currency 2 4 9 3 6" xfId="2405" xr:uid="{00000000-0005-0000-0000-00000D100000}"/>
    <cellStyle name="Currency 2 4 9 4" xfId="524" xr:uid="{00000000-0005-0000-0000-00000E100000}"/>
    <cellStyle name="Currency 2 4 9 4 2" xfId="1707" xr:uid="{00000000-0005-0000-0000-00000F100000}"/>
    <cellStyle name="Currency 2 4 9 4 2 2" xfId="4319" xr:uid="{00000000-0005-0000-0000-000010100000}"/>
    <cellStyle name="Currency 2 4 9 4 2 3" xfId="3147" xr:uid="{00000000-0005-0000-0000-000011100000}"/>
    <cellStyle name="Currency 2 4 9 4 3" xfId="3683" xr:uid="{00000000-0005-0000-0000-000012100000}"/>
    <cellStyle name="Currency 2 4 9 4 4" xfId="2511" xr:uid="{00000000-0005-0000-0000-000013100000}"/>
    <cellStyle name="Currency 2 4 9 5" xfId="958" xr:uid="{00000000-0005-0000-0000-000014100000}"/>
    <cellStyle name="Currency 2 4 9 5 2" xfId="2128" xr:uid="{00000000-0005-0000-0000-000015100000}"/>
    <cellStyle name="Currency 2 4 9 5 2 2" xfId="4532" xr:uid="{00000000-0005-0000-0000-000016100000}"/>
    <cellStyle name="Currency 2 4 9 5 2 3" xfId="3360" xr:uid="{00000000-0005-0000-0000-000017100000}"/>
    <cellStyle name="Currency 2 4 9 5 3" xfId="3896" xr:uid="{00000000-0005-0000-0000-000018100000}"/>
    <cellStyle name="Currency 2 4 9 5 4" xfId="2724" xr:uid="{00000000-0005-0000-0000-000019100000}"/>
    <cellStyle name="Currency 2 4 9 6" xfId="1292" xr:uid="{00000000-0005-0000-0000-00001A100000}"/>
    <cellStyle name="Currency 2 4 9 6 2" xfId="4109" xr:uid="{00000000-0005-0000-0000-00001B100000}"/>
    <cellStyle name="Currency 2 4 9 6 3" xfId="2937" xr:uid="{00000000-0005-0000-0000-00001C100000}"/>
    <cellStyle name="Currency 2 5" xfId="25" xr:uid="{00000000-0005-0000-0000-00001D100000}"/>
    <cellStyle name="Currency 2 5 2" xfId="125" xr:uid="{00000000-0005-0000-0000-00001E100000}"/>
    <cellStyle name="Currency 2 5 2 2" xfId="336" xr:uid="{00000000-0005-0000-0000-00001F100000}"/>
    <cellStyle name="Currency 2 5 2 2 2" xfId="752" xr:uid="{00000000-0005-0000-0000-000020100000}"/>
    <cellStyle name="Currency 2 5 2 2 2 2" xfId="1935" xr:uid="{00000000-0005-0000-0000-000021100000}"/>
    <cellStyle name="Currency 2 5 2 2 2 2 2" xfId="4434" xr:uid="{00000000-0005-0000-0000-000022100000}"/>
    <cellStyle name="Currency 2 5 2 2 2 2 3" xfId="3262" xr:uid="{00000000-0005-0000-0000-000023100000}"/>
    <cellStyle name="Currency 2 5 2 2 2 3" xfId="3798" xr:uid="{00000000-0005-0000-0000-000024100000}"/>
    <cellStyle name="Currency 2 5 2 2 2 4" xfId="2626" xr:uid="{00000000-0005-0000-0000-000025100000}"/>
    <cellStyle name="Currency 2 5 2 2 3" xfId="1136" xr:uid="{00000000-0005-0000-0000-000026100000}"/>
    <cellStyle name="Currency 2 5 2 2 3 2" xfId="2303" xr:uid="{00000000-0005-0000-0000-000027100000}"/>
    <cellStyle name="Currency 2 5 2 2 3 2 2" xfId="4650" xr:uid="{00000000-0005-0000-0000-000028100000}"/>
    <cellStyle name="Currency 2 5 2 2 3 2 3" xfId="3478" xr:uid="{00000000-0005-0000-0000-000029100000}"/>
    <cellStyle name="Currency 2 5 2 2 3 3" xfId="4014" xr:uid="{00000000-0005-0000-0000-00002A100000}"/>
    <cellStyle name="Currency 2 5 2 2 3 4" xfId="2842" xr:uid="{00000000-0005-0000-0000-00002B100000}"/>
    <cellStyle name="Currency 2 5 2 2 4" xfId="1520" xr:uid="{00000000-0005-0000-0000-00002C100000}"/>
    <cellStyle name="Currency 2 5 2 2 4 2" xfId="4224" xr:uid="{00000000-0005-0000-0000-00002D100000}"/>
    <cellStyle name="Currency 2 5 2 2 4 3" xfId="3052" xr:uid="{00000000-0005-0000-0000-00002E100000}"/>
    <cellStyle name="Currency 2 5 2 2 5" xfId="3588" xr:uid="{00000000-0005-0000-0000-00002F100000}"/>
    <cellStyle name="Currency 2 5 2 2 6" xfId="2416" xr:uid="{00000000-0005-0000-0000-000030100000}"/>
    <cellStyle name="Currency 2 5 2 3" xfId="546" xr:uid="{00000000-0005-0000-0000-000031100000}"/>
    <cellStyle name="Currency 2 5 2 3 2" xfId="1729" xr:uid="{00000000-0005-0000-0000-000032100000}"/>
    <cellStyle name="Currency 2 5 2 3 2 2" xfId="4330" xr:uid="{00000000-0005-0000-0000-000033100000}"/>
    <cellStyle name="Currency 2 5 2 3 2 3" xfId="3158" xr:uid="{00000000-0005-0000-0000-000034100000}"/>
    <cellStyle name="Currency 2 5 2 3 3" xfId="3694" xr:uid="{00000000-0005-0000-0000-000035100000}"/>
    <cellStyle name="Currency 2 5 2 3 4" xfId="2522" xr:uid="{00000000-0005-0000-0000-000036100000}"/>
    <cellStyle name="Currency 2 5 2 4" xfId="980" xr:uid="{00000000-0005-0000-0000-000037100000}"/>
    <cellStyle name="Currency 2 5 2 4 2" xfId="2150" xr:uid="{00000000-0005-0000-0000-000038100000}"/>
    <cellStyle name="Currency 2 5 2 4 2 2" xfId="4543" xr:uid="{00000000-0005-0000-0000-000039100000}"/>
    <cellStyle name="Currency 2 5 2 4 2 3" xfId="3371" xr:uid="{00000000-0005-0000-0000-00003A100000}"/>
    <cellStyle name="Currency 2 5 2 4 3" xfId="3907" xr:uid="{00000000-0005-0000-0000-00003B100000}"/>
    <cellStyle name="Currency 2 5 2 4 4" xfId="2735" xr:uid="{00000000-0005-0000-0000-00003C100000}"/>
    <cellStyle name="Currency 2 5 2 5" xfId="1314" xr:uid="{00000000-0005-0000-0000-00003D100000}"/>
    <cellStyle name="Currency 2 5 2 5 2" xfId="4120" xr:uid="{00000000-0005-0000-0000-00003E100000}"/>
    <cellStyle name="Currency 2 5 2 5 3" xfId="2948" xr:uid="{00000000-0005-0000-0000-00003F100000}"/>
    <cellStyle name="Currency 2 5 3" xfId="236" xr:uid="{00000000-0005-0000-0000-000040100000}"/>
    <cellStyle name="Currency 2 5 3 2" xfId="652" xr:uid="{00000000-0005-0000-0000-000041100000}"/>
    <cellStyle name="Currency 2 5 3 2 2" xfId="1835" xr:uid="{00000000-0005-0000-0000-000042100000}"/>
    <cellStyle name="Currency 2 5 3 2 2 2" xfId="4384" xr:uid="{00000000-0005-0000-0000-000043100000}"/>
    <cellStyle name="Currency 2 5 3 2 2 3" xfId="3212" xr:uid="{00000000-0005-0000-0000-000044100000}"/>
    <cellStyle name="Currency 2 5 3 2 3" xfId="3748" xr:uid="{00000000-0005-0000-0000-000045100000}"/>
    <cellStyle name="Currency 2 5 3 2 4" xfId="2576" xr:uid="{00000000-0005-0000-0000-000046100000}"/>
    <cellStyle name="Currency 2 5 3 3" xfId="1086" xr:uid="{00000000-0005-0000-0000-000047100000}"/>
    <cellStyle name="Currency 2 5 3 3 2" xfId="2253" xr:uid="{00000000-0005-0000-0000-000048100000}"/>
    <cellStyle name="Currency 2 5 3 3 2 2" xfId="4600" xr:uid="{00000000-0005-0000-0000-000049100000}"/>
    <cellStyle name="Currency 2 5 3 3 2 3" xfId="3428" xr:uid="{00000000-0005-0000-0000-00004A100000}"/>
    <cellStyle name="Currency 2 5 3 3 3" xfId="3964" xr:uid="{00000000-0005-0000-0000-00004B100000}"/>
    <cellStyle name="Currency 2 5 3 3 4" xfId="2792" xr:uid="{00000000-0005-0000-0000-00004C100000}"/>
    <cellStyle name="Currency 2 5 3 4" xfId="1420" xr:uid="{00000000-0005-0000-0000-00004D100000}"/>
    <cellStyle name="Currency 2 5 3 4 2" xfId="4174" xr:uid="{00000000-0005-0000-0000-00004E100000}"/>
    <cellStyle name="Currency 2 5 3 4 3" xfId="3002" xr:uid="{00000000-0005-0000-0000-00004F100000}"/>
    <cellStyle name="Currency 2 5 3 5" xfId="3538" xr:uid="{00000000-0005-0000-0000-000050100000}"/>
    <cellStyle name="Currency 2 5 3 6" xfId="2366" xr:uid="{00000000-0005-0000-0000-000051100000}"/>
    <cellStyle name="Currency 2 5 4" xfId="446" xr:uid="{00000000-0005-0000-0000-000052100000}"/>
    <cellStyle name="Currency 2 5 4 2" xfId="1629" xr:uid="{00000000-0005-0000-0000-000053100000}"/>
    <cellStyle name="Currency 2 5 4 2 2" xfId="4280" xr:uid="{00000000-0005-0000-0000-000054100000}"/>
    <cellStyle name="Currency 2 5 4 2 3" xfId="3108" xr:uid="{00000000-0005-0000-0000-000055100000}"/>
    <cellStyle name="Currency 2 5 4 3" xfId="3644" xr:uid="{00000000-0005-0000-0000-000056100000}"/>
    <cellStyle name="Currency 2 5 4 4" xfId="2472" xr:uid="{00000000-0005-0000-0000-000057100000}"/>
    <cellStyle name="Currency 2 5 5" xfId="880" xr:uid="{00000000-0005-0000-0000-000058100000}"/>
    <cellStyle name="Currency 2 5 5 2" xfId="2050" xr:uid="{00000000-0005-0000-0000-000059100000}"/>
    <cellStyle name="Currency 2 5 5 2 2" xfId="4493" xr:uid="{00000000-0005-0000-0000-00005A100000}"/>
    <cellStyle name="Currency 2 5 5 2 3" xfId="3321" xr:uid="{00000000-0005-0000-0000-00005B100000}"/>
    <cellStyle name="Currency 2 5 5 3" xfId="3857" xr:uid="{00000000-0005-0000-0000-00005C100000}"/>
    <cellStyle name="Currency 2 5 5 4" xfId="2685" xr:uid="{00000000-0005-0000-0000-00005D100000}"/>
    <cellStyle name="Currency 2 5 6" xfId="1214" xr:uid="{00000000-0005-0000-0000-00005E100000}"/>
    <cellStyle name="Currency 2 5 6 2" xfId="4070" xr:uid="{00000000-0005-0000-0000-00005F100000}"/>
    <cellStyle name="Currency 2 5 6 3" xfId="2898" xr:uid="{00000000-0005-0000-0000-000060100000}"/>
    <cellStyle name="Currency 2 6" xfId="35" xr:uid="{00000000-0005-0000-0000-000061100000}"/>
    <cellStyle name="Currency 2 6 2" xfId="135" xr:uid="{00000000-0005-0000-0000-000062100000}"/>
    <cellStyle name="Currency 2 6 2 2" xfId="346" xr:uid="{00000000-0005-0000-0000-000063100000}"/>
    <cellStyle name="Currency 2 6 2 2 2" xfId="762" xr:uid="{00000000-0005-0000-0000-000064100000}"/>
    <cellStyle name="Currency 2 6 2 2 2 2" xfId="1945" xr:uid="{00000000-0005-0000-0000-000065100000}"/>
    <cellStyle name="Currency 2 6 2 2 2 2 2" xfId="4439" xr:uid="{00000000-0005-0000-0000-000066100000}"/>
    <cellStyle name="Currency 2 6 2 2 2 2 3" xfId="3267" xr:uid="{00000000-0005-0000-0000-000067100000}"/>
    <cellStyle name="Currency 2 6 2 2 2 3" xfId="3803" xr:uid="{00000000-0005-0000-0000-000068100000}"/>
    <cellStyle name="Currency 2 6 2 2 2 4" xfId="2631" xr:uid="{00000000-0005-0000-0000-000069100000}"/>
    <cellStyle name="Currency 2 6 2 2 3" xfId="1141" xr:uid="{00000000-0005-0000-0000-00006A100000}"/>
    <cellStyle name="Currency 2 6 2 2 3 2" xfId="2308" xr:uid="{00000000-0005-0000-0000-00006B100000}"/>
    <cellStyle name="Currency 2 6 2 2 3 2 2" xfId="4655" xr:uid="{00000000-0005-0000-0000-00006C100000}"/>
    <cellStyle name="Currency 2 6 2 2 3 2 3" xfId="3483" xr:uid="{00000000-0005-0000-0000-00006D100000}"/>
    <cellStyle name="Currency 2 6 2 2 3 3" xfId="4019" xr:uid="{00000000-0005-0000-0000-00006E100000}"/>
    <cellStyle name="Currency 2 6 2 2 3 4" xfId="2847" xr:uid="{00000000-0005-0000-0000-00006F100000}"/>
    <cellStyle name="Currency 2 6 2 2 4" xfId="1530" xr:uid="{00000000-0005-0000-0000-000070100000}"/>
    <cellStyle name="Currency 2 6 2 2 4 2" xfId="4229" xr:uid="{00000000-0005-0000-0000-000071100000}"/>
    <cellStyle name="Currency 2 6 2 2 4 3" xfId="3057" xr:uid="{00000000-0005-0000-0000-000072100000}"/>
    <cellStyle name="Currency 2 6 2 2 5" xfId="3593" xr:uid="{00000000-0005-0000-0000-000073100000}"/>
    <cellStyle name="Currency 2 6 2 2 6" xfId="2421" xr:uid="{00000000-0005-0000-0000-000074100000}"/>
    <cellStyle name="Currency 2 6 2 3" xfId="556" xr:uid="{00000000-0005-0000-0000-000075100000}"/>
    <cellStyle name="Currency 2 6 2 3 2" xfId="1739" xr:uid="{00000000-0005-0000-0000-000076100000}"/>
    <cellStyle name="Currency 2 6 2 3 2 2" xfId="4335" xr:uid="{00000000-0005-0000-0000-000077100000}"/>
    <cellStyle name="Currency 2 6 2 3 2 3" xfId="3163" xr:uid="{00000000-0005-0000-0000-000078100000}"/>
    <cellStyle name="Currency 2 6 2 3 3" xfId="3699" xr:uid="{00000000-0005-0000-0000-000079100000}"/>
    <cellStyle name="Currency 2 6 2 3 4" xfId="2527" xr:uid="{00000000-0005-0000-0000-00007A100000}"/>
    <cellStyle name="Currency 2 6 2 4" xfId="990" xr:uid="{00000000-0005-0000-0000-00007B100000}"/>
    <cellStyle name="Currency 2 6 2 4 2" xfId="2160" xr:uid="{00000000-0005-0000-0000-00007C100000}"/>
    <cellStyle name="Currency 2 6 2 4 2 2" xfId="4548" xr:uid="{00000000-0005-0000-0000-00007D100000}"/>
    <cellStyle name="Currency 2 6 2 4 2 3" xfId="3376" xr:uid="{00000000-0005-0000-0000-00007E100000}"/>
    <cellStyle name="Currency 2 6 2 4 3" xfId="3912" xr:uid="{00000000-0005-0000-0000-00007F100000}"/>
    <cellStyle name="Currency 2 6 2 4 4" xfId="2740" xr:uid="{00000000-0005-0000-0000-000080100000}"/>
    <cellStyle name="Currency 2 6 2 5" xfId="1324" xr:uid="{00000000-0005-0000-0000-000081100000}"/>
    <cellStyle name="Currency 2 6 2 5 2" xfId="4125" xr:uid="{00000000-0005-0000-0000-000082100000}"/>
    <cellStyle name="Currency 2 6 2 5 3" xfId="2953" xr:uid="{00000000-0005-0000-0000-000083100000}"/>
    <cellStyle name="Currency 2 6 3" xfId="246" xr:uid="{00000000-0005-0000-0000-000084100000}"/>
    <cellStyle name="Currency 2 6 3 2" xfId="662" xr:uid="{00000000-0005-0000-0000-000085100000}"/>
    <cellStyle name="Currency 2 6 3 2 2" xfId="1845" xr:uid="{00000000-0005-0000-0000-000086100000}"/>
    <cellStyle name="Currency 2 6 3 2 2 2" xfId="4389" xr:uid="{00000000-0005-0000-0000-000087100000}"/>
    <cellStyle name="Currency 2 6 3 2 2 3" xfId="3217" xr:uid="{00000000-0005-0000-0000-000088100000}"/>
    <cellStyle name="Currency 2 6 3 2 3" xfId="3753" xr:uid="{00000000-0005-0000-0000-000089100000}"/>
    <cellStyle name="Currency 2 6 3 2 4" xfId="2581" xr:uid="{00000000-0005-0000-0000-00008A100000}"/>
    <cellStyle name="Currency 2 6 3 3" xfId="1091" xr:uid="{00000000-0005-0000-0000-00008B100000}"/>
    <cellStyle name="Currency 2 6 3 3 2" xfId="2258" xr:uid="{00000000-0005-0000-0000-00008C100000}"/>
    <cellStyle name="Currency 2 6 3 3 2 2" xfId="4605" xr:uid="{00000000-0005-0000-0000-00008D100000}"/>
    <cellStyle name="Currency 2 6 3 3 2 3" xfId="3433" xr:uid="{00000000-0005-0000-0000-00008E100000}"/>
    <cellStyle name="Currency 2 6 3 3 3" xfId="3969" xr:uid="{00000000-0005-0000-0000-00008F100000}"/>
    <cellStyle name="Currency 2 6 3 3 4" xfId="2797" xr:uid="{00000000-0005-0000-0000-000090100000}"/>
    <cellStyle name="Currency 2 6 3 4" xfId="1430" xr:uid="{00000000-0005-0000-0000-000091100000}"/>
    <cellStyle name="Currency 2 6 3 4 2" xfId="4179" xr:uid="{00000000-0005-0000-0000-000092100000}"/>
    <cellStyle name="Currency 2 6 3 4 3" xfId="3007" xr:uid="{00000000-0005-0000-0000-000093100000}"/>
    <cellStyle name="Currency 2 6 3 5" xfId="3543" xr:uid="{00000000-0005-0000-0000-000094100000}"/>
    <cellStyle name="Currency 2 6 3 6" xfId="2371" xr:uid="{00000000-0005-0000-0000-000095100000}"/>
    <cellStyle name="Currency 2 6 4" xfId="456" xr:uid="{00000000-0005-0000-0000-000096100000}"/>
    <cellStyle name="Currency 2 6 4 2" xfId="1639" xr:uid="{00000000-0005-0000-0000-000097100000}"/>
    <cellStyle name="Currency 2 6 4 2 2" xfId="4285" xr:uid="{00000000-0005-0000-0000-000098100000}"/>
    <cellStyle name="Currency 2 6 4 2 3" xfId="3113" xr:uid="{00000000-0005-0000-0000-000099100000}"/>
    <cellStyle name="Currency 2 6 4 3" xfId="3649" xr:uid="{00000000-0005-0000-0000-00009A100000}"/>
    <cellStyle name="Currency 2 6 4 4" xfId="2477" xr:uid="{00000000-0005-0000-0000-00009B100000}"/>
    <cellStyle name="Currency 2 6 5" xfId="890" xr:uid="{00000000-0005-0000-0000-00009C100000}"/>
    <cellStyle name="Currency 2 6 5 2" xfId="2060" xr:uid="{00000000-0005-0000-0000-00009D100000}"/>
    <cellStyle name="Currency 2 6 5 2 2" xfId="4498" xr:uid="{00000000-0005-0000-0000-00009E100000}"/>
    <cellStyle name="Currency 2 6 5 2 3" xfId="3326" xr:uid="{00000000-0005-0000-0000-00009F100000}"/>
    <cellStyle name="Currency 2 6 5 3" xfId="3862" xr:uid="{00000000-0005-0000-0000-0000A0100000}"/>
    <cellStyle name="Currency 2 6 5 4" xfId="2690" xr:uid="{00000000-0005-0000-0000-0000A1100000}"/>
    <cellStyle name="Currency 2 6 6" xfId="1224" xr:uid="{00000000-0005-0000-0000-0000A2100000}"/>
    <cellStyle name="Currency 2 6 6 2" xfId="4075" xr:uid="{00000000-0005-0000-0000-0000A3100000}"/>
    <cellStyle name="Currency 2 6 6 3" xfId="2903" xr:uid="{00000000-0005-0000-0000-0000A4100000}"/>
    <cellStyle name="Currency 2 7" xfId="45" xr:uid="{00000000-0005-0000-0000-0000A5100000}"/>
    <cellStyle name="Currency 2 7 2" xfId="145" xr:uid="{00000000-0005-0000-0000-0000A6100000}"/>
    <cellStyle name="Currency 2 7 2 2" xfId="356" xr:uid="{00000000-0005-0000-0000-0000A7100000}"/>
    <cellStyle name="Currency 2 7 2 2 2" xfId="772" xr:uid="{00000000-0005-0000-0000-0000A8100000}"/>
    <cellStyle name="Currency 2 7 2 2 2 2" xfId="1955" xr:uid="{00000000-0005-0000-0000-0000A9100000}"/>
    <cellStyle name="Currency 2 7 2 2 2 2 2" xfId="4444" xr:uid="{00000000-0005-0000-0000-0000AA100000}"/>
    <cellStyle name="Currency 2 7 2 2 2 2 3" xfId="3272" xr:uid="{00000000-0005-0000-0000-0000AB100000}"/>
    <cellStyle name="Currency 2 7 2 2 2 3" xfId="3808" xr:uid="{00000000-0005-0000-0000-0000AC100000}"/>
    <cellStyle name="Currency 2 7 2 2 2 4" xfId="2636" xr:uid="{00000000-0005-0000-0000-0000AD100000}"/>
    <cellStyle name="Currency 2 7 2 2 3" xfId="1146" xr:uid="{00000000-0005-0000-0000-0000AE100000}"/>
    <cellStyle name="Currency 2 7 2 2 3 2" xfId="2313" xr:uid="{00000000-0005-0000-0000-0000AF100000}"/>
    <cellStyle name="Currency 2 7 2 2 3 2 2" xfId="4660" xr:uid="{00000000-0005-0000-0000-0000B0100000}"/>
    <cellStyle name="Currency 2 7 2 2 3 2 3" xfId="3488" xr:uid="{00000000-0005-0000-0000-0000B1100000}"/>
    <cellStyle name="Currency 2 7 2 2 3 3" xfId="4024" xr:uid="{00000000-0005-0000-0000-0000B2100000}"/>
    <cellStyle name="Currency 2 7 2 2 3 4" xfId="2852" xr:uid="{00000000-0005-0000-0000-0000B3100000}"/>
    <cellStyle name="Currency 2 7 2 2 4" xfId="1540" xr:uid="{00000000-0005-0000-0000-0000B4100000}"/>
    <cellStyle name="Currency 2 7 2 2 4 2" xfId="4234" xr:uid="{00000000-0005-0000-0000-0000B5100000}"/>
    <cellStyle name="Currency 2 7 2 2 4 3" xfId="3062" xr:uid="{00000000-0005-0000-0000-0000B6100000}"/>
    <cellStyle name="Currency 2 7 2 2 5" xfId="3598" xr:uid="{00000000-0005-0000-0000-0000B7100000}"/>
    <cellStyle name="Currency 2 7 2 2 6" xfId="2426" xr:uid="{00000000-0005-0000-0000-0000B8100000}"/>
    <cellStyle name="Currency 2 7 2 3" xfId="566" xr:uid="{00000000-0005-0000-0000-0000B9100000}"/>
    <cellStyle name="Currency 2 7 2 3 2" xfId="1749" xr:uid="{00000000-0005-0000-0000-0000BA100000}"/>
    <cellStyle name="Currency 2 7 2 3 2 2" xfId="4340" xr:uid="{00000000-0005-0000-0000-0000BB100000}"/>
    <cellStyle name="Currency 2 7 2 3 2 3" xfId="3168" xr:uid="{00000000-0005-0000-0000-0000BC100000}"/>
    <cellStyle name="Currency 2 7 2 3 3" xfId="3704" xr:uid="{00000000-0005-0000-0000-0000BD100000}"/>
    <cellStyle name="Currency 2 7 2 3 4" xfId="2532" xr:uid="{00000000-0005-0000-0000-0000BE100000}"/>
    <cellStyle name="Currency 2 7 2 4" xfId="1000" xr:uid="{00000000-0005-0000-0000-0000BF100000}"/>
    <cellStyle name="Currency 2 7 2 4 2" xfId="2170" xr:uid="{00000000-0005-0000-0000-0000C0100000}"/>
    <cellStyle name="Currency 2 7 2 4 2 2" xfId="4553" xr:uid="{00000000-0005-0000-0000-0000C1100000}"/>
    <cellStyle name="Currency 2 7 2 4 2 3" xfId="3381" xr:uid="{00000000-0005-0000-0000-0000C2100000}"/>
    <cellStyle name="Currency 2 7 2 4 3" xfId="3917" xr:uid="{00000000-0005-0000-0000-0000C3100000}"/>
    <cellStyle name="Currency 2 7 2 4 4" xfId="2745" xr:uid="{00000000-0005-0000-0000-0000C4100000}"/>
    <cellStyle name="Currency 2 7 2 5" xfId="1334" xr:uid="{00000000-0005-0000-0000-0000C5100000}"/>
    <cellStyle name="Currency 2 7 2 5 2" xfId="4130" xr:uid="{00000000-0005-0000-0000-0000C6100000}"/>
    <cellStyle name="Currency 2 7 2 5 3" xfId="2958" xr:uid="{00000000-0005-0000-0000-0000C7100000}"/>
    <cellStyle name="Currency 2 7 3" xfId="256" xr:uid="{00000000-0005-0000-0000-0000C8100000}"/>
    <cellStyle name="Currency 2 7 3 2" xfId="672" xr:uid="{00000000-0005-0000-0000-0000C9100000}"/>
    <cellStyle name="Currency 2 7 3 2 2" xfId="1855" xr:uid="{00000000-0005-0000-0000-0000CA100000}"/>
    <cellStyle name="Currency 2 7 3 2 2 2" xfId="4394" xr:uid="{00000000-0005-0000-0000-0000CB100000}"/>
    <cellStyle name="Currency 2 7 3 2 2 3" xfId="3222" xr:uid="{00000000-0005-0000-0000-0000CC100000}"/>
    <cellStyle name="Currency 2 7 3 2 3" xfId="3758" xr:uid="{00000000-0005-0000-0000-0000CD100000}"/>
    <cellStyle name="Currency 2 7 3 2 4" xfId="2586" xr:uid="{00000000-0005-0000-0000-0000CE100000}"/>
    <cellStyle name="Currency 2 7 3 3" xfId="1096" xr:uid="{00000000-0005-0000-0000-0000CF100000}"/>
    <cellStyle name="Currency 2 7 3 3 2" xfId="2263" xr:uid="{00000000-0005-0000-0000-0000D0100000}"/>
    <cellStyle name="Currency 2 7 3 3 2 2" xfId="4610" xr:uid="{00000000-0005-0000-0000-0000D1100000}"/>
    <cellStyle name="Currency 2 7 3 3 2 3" xfId="3438" xr:uid="{00000000-0005-0000-0000-0000D2100000}"/>
    <cellStyle name="Currency 2 7 3 3 3" xfId="3974" xr:uid="{00000000-0005-0000-0000-0000D3100000}"/>
    <cellStyle name="Currency 2 7 3 3 4" xfId="2802" xr:uid="{00000000-0005-0000-0000-0000D4100000}"/>
    <cellStyle name="Currency 2 7 3 4" xfId="1440" xr:uid="{00000000-0005-0000-0000-0000D5100000}"/>
    <cellStyle name="Currency 2 7 3 4 2" xfId="4184" xr:uid="{00000000-0005-0000-0000-0000D6100000}"/>
    <cellStyle name="Currency 2 7 3 4 3" xfId="3012" xr:uid="{00000000-0005-0000-0000-0000D7100000}"/>
    <cellStyle name="Currency 2 7 3 5" xfId="3548" xr:uid="{00000000-0005-0000-0000-0000D8100000}"/>
    <cellStyle name="Currency 2 7 3 6" xfId="2376" xr:uid="{00000000-0005-0000-0000-0000D9100000}"/>
    <cellStyle name="Currency 2 7 4" xfId="466" xr:uid="{00000000-0005-0000-0000-0000DA100000}"/>
    <cellStyle name="Currency 2 7 4 2" xfId="1649" xr:uid="{00000000-0005-0000-0000-0000DB100000}"/>
    <cellStyle name="Currency 2 7 4 2 2" xfId="4290" xr:uid="{00000000-0005-0000-0000-0000DC100000}"/>
    <cellStyle name="Currency 2 7 4 2 3" xfId="3118" xr:uid="{00000000-0005-0000-0000-0000DD100000}"/>
    <cellStyle name="Currency 2 7 4 3" xfId="3654" xr:uid="{00000000-0005-0000-0000-0000DE100000}"/>
    <cellStyle name="Currency 2 7 4 4" xfId="2482" xr:uid="{00000000-0005-0000-0000-0000DF100000}"/>
    <cellStyle name="Currency 2 7 5" xfId="900" xr:uid="{00000000-0005-0000-0000-0000E0100000}"/>
    <cellStyle name="Currency 2 7 5 2" xfId="2070" xr:uid="{00000000-0005-0000-0000-0000E1100000}"/>
    <cellStyle name="Currency 2 7 5 2 2" xfId="4503" xr:uid="{00000000-0005-0000-0000-0000E2100000}"/>
    <cellStyle name="Currency 2 7 5 2 3" xfId="3331" xr:uid="{00000000-0005-0000-0000-0000E3100000}"/>
    <cellStyle name="Currency 2 7 5 3" xfId="3867" xr:uid="{00000000-0005-0000-0000-0000E4100000}"/>
    <cellStyle name="Currency 2 7 5 4" xfId="2695" xr:uid="{00000000-0005-0000-0000-0000E5100000}"/>
    <cellStyle name="Currency 2 7 6" xfId="1234" xr:uid="{00000000-0005-0000-0000-0000E6100000}"/>
    <cellStyle name="Currency 2 7 6 2" xfId="4080" xr:uid="{00000000-0005-0000-0000-0000E7100000}"/>
    <cellStyle name="Currency 2 7 6 3" xfId="2908" xr:uid="{00000000-0005-0000-0000-0000E8100000}"/>
    <cellStyle name="Currency 2 8" xfId="55" xr:uid="{00000000-0005-0000-0000-0000E9100000}"/>
    <cellStyle name="Currency 2 8 2" xfId="155" xr:uid="{00000000-0005-0000-0000-0000EA100000}"/>
    <cellStyle name="Currency 2 8 2 2" xfId="366" xr:uid="{00000000-0005-0000-0000-0000EB100000}"/>
    <cellStyle name="Currency 2 8 2 2 2" xfId="782" xr:uid="{00000000-0005-0000-0000-0000EC100000}"/>
    <cellStyle name="Currency 2 8 2 2 2 2" xfId="1965" xr:uid="{00000000-0005-0000-0000-0000ED100000}"/>
    <cellStyle name="Currency 2 8 2 2 2 2 2" xfId="4449" xr:uid="{00000000-0005-0000-0000-0000EE100000}"/>
    <cellStyle name="Currency 2 8 2 2 2 2 3" xfId="3277" xr:uid="{00000000-0005-0000-0000-0000EF100000}"/>
    <cellStyle name="Currency 2 8 2 2 2 3" xfId="3813" xr:uid="{00000000-0005-0000-0000-0000F0100000}"/>
    <cellStyle name="Currency 2 8 2 2 2 4" xfId="2641" xr:uid="{00000000-0005-0000-0000-0000F1100000}"/>
    <cellStyle name="Currency 2 8 2 2 3" xfId="1151" xr:uid="{00000000-0005-0000-0000-0000F2100000}"/>
    <cellStyle name="Currency 2 8 2 2 3 2" xfId="2318" xr:uid="{00000000-0005-0000-0000-0000F3100000}"/>
    <cellStyle name="Currency 2 8 2 2 3 2 2" xfId="4665" xr:uid="{00000000-0005-0000-0000-0000F4100000}"/>
    <cellStyle name="Currency 2 8 2 2 3 2 3" xfId="3493" xr:uid="{00000000-0005-0000-0000-0000F5100000}"/>
    <cellStyle name="Currency 2 8 2 2 3 3" xfId="4029" xr:uid="{00000000-0005-0000-0000-0000F6100000}"/>
    <cellStyle name="Currency 2 8 2 2 3 4" xfId="2857" xr:uid="{00000000-0005-0000-0000-0000F7100000}"/>
    <cellStyle name="Currency 2 8 2 2 4" xfId="1550" xr:uid="{00000000-0005-0000-0000-0000F8100000}"/>
    <cellStyle name="Currency 2 8 2 2 4 2" xfId="4239" xr:uid="{00000000-0005-0000-0000-0000F9100000}"/>
    <cellStyle name="Currency 2 8 2 2 4 3" xfId="3067" xr:uid="{00000000-0005-0000-0000-0000FA100000}"/>
    <cellStyle name="Currency 2 8 2 2 5" xfId="3603" xr:uid="{00000000-0005-0000-0000-0000FB100000}"/>
    <cellStyle name="Currency 2 8 2 2 6" xfId="2431" xr:uid="{00000000-0005-0000-0000-0000FC100000}"/>
    <cellStyle name="Currency 2 8 2 3" xfId="576" xr:uid="{00000000-0005-0000-0000-0000FD100000}"/>
    <cellStyle name="Currency 2 8 2 3 2" xfId="1759" xr:uid="{00000000-0005-0000-0000-0000FE100000}"/>
    <cellStyle name="Currency 2 8 2 3 2 2" xfId="4345" xr:uid="{00000000-0005-0000-0000-0000FF100000}"/>
    <cellStyle name="Currency 2 8 2 3 2 3" xfId="3173" xr:uid="{00000000-0005-0000-0000-000000110000}"/>
    <cellStyle name="Currency 2 8 2 3 3" xfId="3709" xr:uid="{00000000-0005-0000-0000-000001110000}"/>
    <cellStyle name="Currency 2 8 2 3 4" xfId="2537" xr:uid="{00000000-0005-0000-0000-000002110000}"/>
    <cellStyle name="Currency 2 8 2 4" xfId="1010" xr:uid="{00000000-0005-0000-0000-000003110000}"/>
    <cellStyle name="Currency 2 8 2 4 2" xfId="2180" xr:uid="{00000000-0005-0000-0000-000004110000}"/>
    <cellStyle name="Currency 2 8 2 4 2 2" xfId="4558" xr:uid="{00000000-0005-0000-0000-000005110000}"/>
    <cellStyle name="Currency 2 8 2 4 2 3" xfId="3386" xr:uid="{00000000-0005-0000-0000-000006110000}"/>
    <cellStyle name="Currency 2 8 2 4 3" xfId="3922" xr:uid="{00000000-0005-0000-0000-000007110000}"/>
    <cellStyle name="Currency 2 8 2 4 4" xfId="2750" xr:uid="{00000000-0005-0000-0000-000008110000}"/>
    <cellStyle name="Currency 2 8 2 5" xfId="1344" xr:uid="{00000000-0005-0000-0000-000009110000}"/>
    <cellStyle name="Currency 2 8 2 5 2" xfId="4135" xr:uid="{00000000-0005-0000-0000-00000A110000}"/>
    <cellStyle name="Currency 2 8 2 5 3" xfId="2963" xr:uid="{00000000-0005-0000-0000-00000B110000}"/>
    <cellStyle name="Currency 2 8 3" xfId="266" xr:uid="{00000000-0005-0000-0000-00000C110000}"/>
    <cellStyle name="Currency 2 8 3 2" xfId="682" xr:uid="{00000000-0005-0000-0000-00000D110000}"/>
    <cellStyle name="Currency 2 8 3 2 2" xfId="1865" xr:uid="{00000000-0005-0000-0000-00000E110000}"/>
    <cellStyle name="Currency 2 8 3 2 2 2" xfId="4399" xr:uid="{00000000-0005-0000-0000-00000F110000}"/>
    <cellStyle name="Currency 2 8 3 2 2 3" xfId="3227" xr:uid="{00000000-0005-0000-0000-000010110000}"/>
    <cellStyle name="Currency 2 8 3 2 3" xfId="3763" xr:uid="{00000000-0005-0000-0000-000011110000}"/>
    <cellStyle name="Currency 2 8 3 2 4" xfId="2591" xr:uid="{00000000-0005-0000-0000-000012110000}"/>
    <cellStyle name="Currency 2 8 3 3" xfId="1101" xr:uid="{00000000-0005-0000-0000-000013110000}"/>
    <cellStyle name="Currency 2 8 3 3 2" xfId="2268" xr:uid="{00000000-0005-0000-0000-000014110000}"/>
    <cellStyle name="Currency 2 8 3 3 2 2" xfId="4615" xr:uid="{00000000-0005-0000-0000-000015110000}"/>
    <cellStyle name="Currency 2 8 3 3 2 3" xfId="3443" xr:uid="{00000000-0005-0000-0000-000016110000}"/>
    <cellStyle name="Currency 2 8 3 3 3" xfId="3979" xr:uid="{00000000-0005-0000-0000-000017110000}"/>
    <cellStyle name="Currency 2 8 3 3 4" xfId="2807" xr:uid="{00000000-0005-0000-0000-000018110000}"/>
    <cellStyle name="Currency 2 8 3 4" xfId="1450" xr:uid="{00000000-0005-0000-0000-000019110000}"/>
    <cellStyle name="Currency 2 8 3 4 2" xfId="4189" xr:uid="{00000000-0005-0000-0000-00001A110000}"/>
    <cellStyle name="Currency 2 8 3 4 3" xfId="3017" xr:uid="{00000000-0005-0000-0000-00001B110000}"/>
    <cellStyle name="Currency 2 8 3 5" xfId="3553" xr:uid="{00000000-0005-0000-0000-00001C110000}"/>
    <cellStyle name="Currency 2 8 3 6" xfId="2381" xr:uid="{00000000-0005-0000-0000-00001D110000}"/>
    <cellStyle name="Currency 2 8 4" xfId="476" xr:uid="{00000000-0005-0000-0000-00001E110000}"/>
    <cellStyle name="Currency 2 8 4 2" xfId="1659" xr:uid="{00000000-0005-0000-0000-00001F110000}"/>
    <cellStyle name="Currency 2 8 4 2 2" xfId="4295" xr:uid="{00000000-0005-0000-0000-000020110000}"/>
    <cellStyle name="Currency 2 8 4 2 3" xfId="3123" xr:uid="{00000000-0005-0000-0000-000021110000}"/>
    <cellStyle name="Currency 2 8 4 3" xfId="3659" xr:uid="{00000000-0005-0000-0000-000022110000}"/>
    <cellStyle name="Currency 2 8 4 4" xfId="2487" xr:uid="{00000000-0005-0000-0000-000023110000}"/>
    <cellStyle name="Currency 2 8 5" xfId="910" xr:uid="{00000000-0005-0000-0000-000024110000}"/>
    <cellStyle name="Currency 2 8 5 2" xfId="2080" xr:uid="{00000000-0005-0000-0000-000025110000}"/>
    <cellStyle name="Currency 2 8 5 2 2" xfId="4508" xr:uid="{00000000-0005-0000-0000-000026110000}"/>
    <cellStyle name="Currency 2 8 5 2 3" xfId="3336" xr:uid="{00000000-0005-0000-0000-000027110000}"/>
    <cellStyle name="Currency 2 8 5 3" xfId="3872" xr:uid="{00000000-0005-0000-0000-000028110000}"/>
    <cellStyle name="Currency 2 8 5 4" xfId="2700" xr:uid="{00000000-0005-0000-0000-000029110000}"/>
    <cellStyle name="Currency 2 8 6" xfId="1244" xr:uid="{00000000-0005-0000-0000-00002A110000}"/>
    <cellStyle name="Currency 2 8 6 2" xfId="4085" xr:uid="{00000000-0005-0000-0000-00002B110000}"/>
    <cellStyle name="Currency 2 8 6 3" xfId="2913" xr:uid="{00000000-0005-0000-0000-00002C110000}"/>
    <cellStyle name="Currency 2 9" xfId="65" xr:uid="{00000000-0005-0000-0000-00002D110000}"/>
    <cellStyle name="Currency 2 9 2" xfId="165" xr:uid="{00000000-0005-0000-0000-00002E110000}"/>
    <cellStyle name="Currency 2 9 2 2" xfId="376" xr:uid="{00000000-0005-0000-0000-00002F110000}"/>
    <cellStyle name="Currency 2 9 2 2 2" xfId="792" xr:uid="{00000000-0005-0000-0000-000030110000}"/>
    <cellStyle name="Currency 2 9 2 2 2 2" xfId="1975" xr:uid="{00000000-0005-0000-0000-000031110000}"/>
    <cellStyle name="Currency 2 9 2 2 2 2 2" xfId="4454" xr:uid="{00000000-0005-0000-0000-000032110000}"/>
    <cellStyle name="Currency 2 9 2 2 2 2 3" xfId="3282" xr:uid="{00000000-0005-0000-0000-000033110000}"/>
    <cellStyle name="Currency 2 9 2 2 2 3" xfId="3818" xr:uid="{00000000-0005-0000-0000-000034110000}"/>
    <cellStyle name="Currency 2 9 2 2 2 4" xfId="2646" xr:uid="{00000000-0005-0000-0000-000035110000}"/>
    <cellStyle name="Currency 2 9 2 2 3" xfId="1156" xr:uid="{00000000-0005-0000-0000-000036110000}"/>
    <cellStyle name="Currency 2 9 2 2 3 2" xfId="2323" xr:uid="{00000000-0005-0000-0000-000037110000}"/>
    <cellStyle name="Currency 2 9 2 2 3 2 2" xfId="4670" xr:uid="{00000000-0005-0000-0000-000038110000}"/>
    <cellStyle name="Currency 2 9 2 2 3 2 3" xfId="3498" xr:uid="{00000000-0005-0000-0000-000039110000}"/>
    <cellStyle name="Currency 2 9 2 2 3 3" xfId="4034" xr:uid="{00000000-0005-0000-0000-00003A110000}"/>
    <cellStyle name="Currency 2 9 2 2 3 4" xfId="2862" xr:uid="{00000000-0005-0000-0000-00003B110000}"/>
    <cellStyle name="Currency 2 9 2 2 4" xfId="1560" xr:uid="{00000000-0005-0000-0000-00003C110000}"/>
    <cellStyle name="Currency 2 9 2 2 4 2" xfId="4244" xr:uid="{00000000-0005-0000-0000-00003D110000}"/>
    <cellStyle name="Currency 2 9 2 2 4 3" xfId="3072" xr:uid="{00000000-0005-0000-0000-00003E110000}"/>
    <cellStyle name="Currency 2 9 2 2 5" xfId="3608" xr:uid="{00000000-0005-0000-0000-00003F110000}"/>
    <cellStyle name="Currency 2 9 2 2 6" xfId="2436" xr:uid="{00000000-0005-0000-0000-000040110000}"/>
    <cellStyle name="Currency 2 9 2 3" xfId="586" xr:uid="{00000000-0005-0000-0000-000041110000}"/>
    <cellStyle name="Currency 2 9 2 3 2" xfId="1769" xr:uid="{00000000-0005-0000-0000-000042110000}"/>
    <cellStyle name="Currency 2 9 2 3 2 2" xfId="4350" xr:uid="{00000000-0005-0000-0000-000043110000}"/>
    <cellStyle name="Currency 2 9 2 3 2 3" xfId="3178" xr:uid="{00000000-0005-0000-0000-000044110000}"/>
    <cellStyle name="Currency 2 9 2 3 3" xfId="3714" xr:uid="{00000000-0005-0000-0000-000045110000}"/>
    <cellStyle name="Currency 2 9 2 3 4" xfId="2542" xr:uid="{00000000-0005-0000-0000-000046110000}"/>
    <cellStyle name="Currency 2 9 2 4" xfId="1020" xr:uid="{00000000-0005-0000-0000-000047110000}"/>
    <cellStyle name="Currency 2 9 2 4 2" xfId="2190" xr:uid="{00000000-0005-0000-0000-000048110000}"/>
    <cellStyle name="Currency 2 9 2 4 2 2" xfId="4563" xr:uid="{00000000-0005-0000-0000-000049110000}"/>
    <cellStyle name="Currency 2 9 2 4 2 3" xfId="3391" xr:uid="{00000000-0005-0000-0000-00004A110000}"/>
    <cellStyle name="Currency 2 9 2 4 3" xfId="3927" xr:uid="{00000000-0005-0000-0000-00004B110000}"/>
    <cellStyle name="Currency 2 9 2 4 4" xfId="2755" xr:uid="{00000000-0005-0000-0000-00004C110000}"/>
    <cellStyle name="Currency 2 9 2 5" xfId="1354" xr:uid="{00000000-0005-0000-0000-00004D110000}"/>
    <cellStyle name="Currency 2 9 2 5 2" xfId="4140" xr:uid="{00000000-0005-0000-0000-00004E110000}"/>
    <cellStyle name="Currency 2 9 2 5 3" xfId="2968" xr:uid="{00000000-0005-0000-0000-00004F110000}"/>
    <cellStyle name="Currency 2 9 3" xfId="276" xr:uid="{00000000-0005-0000-0000-000050110000}"/>
    <cellStyle name="Currency 2 9 3 2" xfId="692" xr:uid="{00000000-0005-0000-0000-000051110000}"/>
    <cellStyle name="Currency 2 9 3 2 2" xfId="1875" xr:uid="{00000000-0005-0000-0000-000052110000}"/>
    <cellStyle name="Currency 2 9 3 2 2 2" xfId="4404" xr:uid="{00000000-0005-0000-0000-000053110000}"/>
    <cellStyle name="Currency 2 9 3 2 2 3" xfId="3232" xr:uid="{00000000-0005-0000-0000-000054110000}"/>
    <cellStyle name="Currency 2 9 3 2 3" xfId="3768" xr:uid="{00000000-0005-0000-0000-000055110000}"/>
    <cellStyle name="Currency 2 9 3 2 4" xfId="2596" xr:uid="{00000000-0005-0000-0000-000056110000}"/>
    <cellStyle name="Currency 2 9 3 3" xfId="1106" xr:uid="{00000000-0005-0000-0000-000057110000}"/>
    <cellStyle name="Currency 2 9 3 3 2" xfId="2273" xr:uid="{00000000-0005-0000-0000-000058110000}"/>
    <cellStyle name="Currency 2 9 3 3 2 2" xfId="4620" xr:uid="{00000000-0005-0000-0000-000059110000}"/>
    <cellStyle name="Currency 2 9 3 3 2 3" xfId="3448" xr:uid="{00000000-0005-0000-0000-00005A110000}"/>
    <cellStyle name="Currency 2 9 3 3 3" xfId="3984" xr:uid="{00000000-0005-0000-0000-00005B110000}"/>
    <cellStyle name="Currency 2 9 3 3 4" xfId="2812" xr:uid="{00000000-0005-0000-0000-00005C110000}"/>
    <cellStyle name="Currency 2 9 3 4" xfId="1460" xr:uid="{00000000-0005-0000-0000-00005D110000}"/>
    <cellStyle name="Currency 2 9 3 4 2" xfId="4194" xr:uid="{00000000-0005-0000-0000-00005E110000}"/>
    <cellStyle name="Currency 2 9 3 4 3" xfId="3022" xr:uid="{00000000-0005-0000-0000-00005F110000}"/>
    <cellStyle name="Currency 2 9 3 5" xfId="3558" xr:uid="{00000000-0005-0000-0000-000060110000}"/>
    <cellStyle name="Currency 2 9 3 6" xfId="2386" xr:uid="{00000000-0005-0000-0000-000061110000}"/>
    <cellStyle name="Currency 2 9 4" xfId="486" xr:uid="{00000000-0005-0000-0000-000062110000}"/>
    <cellStyle name="Currency 2 9 4 2" xfId="1669" xr:uid="{00000000-0005-0000-0000-000063110000}"/>
    <cellStyle name="Currency 2 9 4 2 2" xfId="4300" xr:uid="{00000000-0005-0000-0000-000064110000}"/>
    <cellStyle name="Currency 2 9 4 2 3" xfId="3128" xr:uid="{00000000-0005-0000-0000-000065110000}"/>
    <cellStyle name="Currency 2 9 4 3" xfId="3664" xr:uid="{00000000-0005-0000-0000-000066110000}"/>
    <cellStyle name="Currency 2 9 4 4" xfId="2492" xr:uid="{00000000-0005-0000-0000-000067110000}"/>
    <cellStyle name="Currency 2 9 5" xfId="920" xr:uid="{00000000-0005-0000-0000-000068110000}"/>
    <cellStyle name="Currency 2 9 5 2" xfId="2090" xr:uid="{00000000-0005-0000-0000-000069110000}"/>
    <cellStyle name="Currency 2 9 5 2 2" xfId="4513" xr:uid="{00000000-0005-0000-0000-00006A110000}"/>
    <cellStyle name="Currency 2 9 5 2 3" xfId="3341" xr:uid="{00000000-0005-0000-0000-00006B110000}"/>
    <cellStyle name="Currency 2 9 5 3" xfId="3877" xr:uid="{00000000-0005-0000-0000-00006C110000}"/>
    <cellStyle name="Currency 2 9 5 4" xfId="2705" xr:uid="{00000000-0005-0000-0000-00006D110000}"/>
    <cellStyle name="Currency 2 9 6" xfId="1254" xr:uid="{00000000-0005-0000-0000-00006E110000}"/>
    <cellStyle name="Currency 2 9 6 2" xfId="4090" xr:uid="{00000000-0005-0000-0000-00006F110000}"/>
    <cellStyle name="Currency 2 9 6 3" xfId="2918" xr:uid="{00000000-0005-0000-0000-000070110000}"/>
    <cellStyle name="Euro" xfId="22" xr:uid="{00000000-0005-0000-0000-000071110000}"/>
    <cellStyle name="Euro 2" xfId="1192" xr:uid="{00000000-0005-0000-0000-000072110000}"/>
    <cellStyle name="Euro 3" xfId="1188" xr:uid="{00000000-0005-0000-0000-000073110000}"/>
    <cellStyle name="Hyperlink" xfId="23" builtinId="8"/>
    <cellStyle name="Hyperlink 2" xfId="878" xr:uid="{00000000-0005-0000-0000-000075110000}"/>
    <cellStyle name="Hyperlink 3" xfId="1197" xr:uid="{00000000-0005-0000-0000-000076110000}"/>
    <cellStyle name="Hyperlink 4" xfId="856" xr:uid="{00000000-0005-0000-0000-000077110000}"/>
    <cellStyle name="Komma" xfId="1" builtinId="3"/>
    <cellStyle name="Komma 2" xfId="21" xr:uid="{00000000-0005-0000-0000-000079110000}"/>
    <cellStyle name="Komma 2 2" xfId="877" xr:uid="{00000000-0005-0000-0000-00007A110000}"/>
    <cellStyle name="Komma 2 3" xfId="860" xr:uid="{00000000-0005-0000-0000-00007B110000}"/>
    <cellStyle name="Komma 3" xfId="216" xr:uid="{00000000-0005-0000-0000-00007C110000}"/>
    <cellStyle name="Komma 3 2" xfId="425" xr:uid="{00000000-0005-0000-0000-00007D110000}"/>
    <cellStyle name="Komma 3 2 2" xfId="841" xr:uid="{00000000-0005-0000-0000-00007E110000}"/>
    <cellStyle name="Komma 3 2 2 2" xfId="2024" xr:uid="{00000000-0005-0000-0000-00007F110000}"/>
    <cellStyle name="Komma 3 2 2 2 2" xfId="4479" xr:uid="{00000000-0005-0000-0000-000080110000}"/>
    <cellStyle name="Komma 3 2 2 2 3" xfId="3307" xr:uid="{00000000-0005-0000-0000-000081110000}"/>
    <cellStyle name="Komma 3 2 2 3" xfId="3843" xr:uid="{00000000-0005-0000-0000-000082110000}"/>
    <cellStyle name="Komma 3 2 2 4" xfId="2671" xr:uid="{00000000-0005-0000-0000-000083110000}"/>
    <cellStyle name="Komma 3 2 3" xfId="1181" xr:uid="{00000000-0005-0000-0000-000084110000}"/>
    <cellStyle name="Komma 3 2 3 2" xfId="2348" xr:uid="{00000000-0005-0000-0000-000085110000}"/>
    <cellStyle name="Komma 3 2 3 2 2" xfId="4695" xr:uid="{00000000-0005-0000-0000-000086110000}"/>
    <cellStyle name="Komma 3 2 3 2 3" xfId="3523" xr:uid="{00000000-0005-0000-0000-000087110000}"/>
    <cellStyle name="Komma 3 2 3 3" xfId="4059" xr:uid="{00000000-0005-0000-0000-000088110000}"/>
    <cellStyle name="Komma 3 2 3 4" xfId="2887" xr:uid="{00000000-0005-0000-0000-000089110000}"/>
    <cellStyle name="Komma 3 2 4" xfId="1609" xr:uid="{00000000-0005-0000-0000-00008A110000}"/>
    <cellStyle name="Komma 3 2 4 2" xfId="4269" xr:uid="{00000000-0005-0000-0000-00008B110000}"/>
    <cellStyle name="Komma 3 2 4 3" xfId="3097" xr:uid="{00000000-0005-0000-0000-00008C110000}"/>
    <cellStyle name="Komma 3 2 5" xfId="3633" xr:uid="{00000000-0005-0000-0000-00008D110000}"/>
    <cellStyle name="Komma 3 2 6" xfId="2461" xr:uid="{00000000-0005-0000-0000-00008E110000}"/>
    <cellStyle name="Komma 3 3" xfId="635" xr:uid="{00000000-0005-0000-0000-00008F110000}"/>
    <cellStyle name="Komma 3 3 2" xfId="1818" xr:uid="{00000000-0005-0000-0000-000090110000}"/>
    <cellStyle name="Komma 3 3 2 2" xfId="4375" xr:uid="{00000000-0005-0000-0000-000091110000}"/>
    <cellStyle name="Komma 3 3 2 3" xfId="3203" xr:uid="{00000000-0005-0000-0000-000092110000}"/>
    <cellStyle name="Komma 3 3 3" xfId="3739" xr:uid="{00000000-0005-0000-0000-000093110000}"/>
    <cellStyle name="Komma 3 3 4" xfId="2567" xr:uid="{00000000-0005-0000-0000-000094110000}"/>
    <cellStyle name="Komma 3 4" xfId="1069" xr:uid="{00000000-0005-0000-0000-000095110000}"/>
    <cellStyle name="Komma 3 4 2" xfId="2239" xr:uid="{00000000-0005-0000-0000-000096110000}"/>
    <cellStyle name="Komma 3 4 2 2" xfId="4588" xr:uid="{00000000-0005-0000-0000-000097110000}"/>
    <cellStyle name="Komma 3 4 2 3" xfId="3416" xr:uid="{00000000-0005-0000-0000-000098110000}"/>
    <cellStyle name="Komma 3 4 3" xfId="3952" xr:uid="{00000000-0005-0000-0000-000099110000}"/>
    <cellStyle name="Komma 3 4 4" xfId="2780" xr:uid="{00000000-0005-0000-0000-00009A110000}"/>
    <cellStyle name="Komma 3 5" xfId="1403" xr:uid="{00000000-0005-0000-0000-00009B110000}"/>
    <cellStyle name="Komma 3 5 2" xfId="4165" xr:uid="{00000000-0005-0000-0000-00009C110000}"/>
    <cellStyle name="Komma 3 5 3" xfId="2993" xr:uid="{00000000-0005-0000-0000-00009D110000}"/>
    <cellStyle name="Komma 3 6" xfId="3529" xr:uid="{00000000-0005-0000-0000-00009E110000}"/>
    <cellStyle name="Komma 3 7" xfId="2357" xr:uid="{00000000-0005-0000-0000-00009F110000}"/>
    <cellStyle name="Komma 3 8" xfId="4701" xr:uid="{F985224C-6C91-4806-B689-CEF5A034792D}"/>
    <cellStyle name="Komma 4" xfId="218" xr:uid="{00000000-0005-0000-0000-0000A0110000}"/>
    <cellStyle name="Komma 4 2" xfId="426" xr:uid="{00000000-0005-0000-0000-0000A1110000}"/>
    <cellStyle name="Komma 4 2 2" xfId="842" xr:uid="{00000000-0005-0000-0000-0000A2110000}"/>
    <cellStyle name="Komma 4 2 2 2" xfId="2025" xr:uid="{00000000-0005-0000-0000-0000A3110000}"/>
    <cellStyle name="Komma 4 2 2 2 2" xfId="4480" xr:uid="{00000000-0005-0000-0000-0000A4110000}"/>
    <cellStyle name="Komma 4 2 2 2 3" xfId="3308" xr:uid="{00000000-0005-0000-0000-0000A5110000}"/>
    <cellStyle name="Komma 4 2 2 3" xfId="3844" xr:uid="{00000000-0005-0000-0000-0000A6110000}"/>
    <cellStyle name="Komma 4 2 2 4" xfId="2672" xr:uid="{00000000-0005-0000-0000-0000A7110000}"/>
    <cellStyle name="Komma 4 2 3" xfId="1182" xr:uid="{00000000-0005-0000-0000-0000A8110000}"/>
    <cellStyle name="Komma 4 2 3 2" xfId="2349" xr:uid="{00000000-0005-0000-0000-0000A9110000}"/>
    <cellStyle name="Komma 4 2 3 2 2" xfId="4696" xr:uid="{00000000-0005-0000-0000-0000AA110000}"/>
    <cellStyle name="Komma 4 2 3 2 3" xfId="3524" xr:uid="{00000000-0005-0000-0000-0000AB110000}"/>
    <cellStyle name="Komma 4 2 3 3" xfId="4060" xr:uid="{00000000-0005-0000-0000-0000AC110000}"/>
    <cellStyle name="Komma 4 2 3 4" xfId="2888" xr:uid="{00000000-0005-0000-0000-0000AD110000}"/>
    <cellStyle name="Komma 4 2 4" xfId="1610" xr:uid="{00000000-0005-0000-0000-0000AE110000}"/>
    <cellStyle name="Komma 4 2 4 2" xfId="4270" xr:uid="{00000000-0005-0000-0000-0000AF110000}"/>
    <cellStyle name="Komma 4 2 4 3" xfId="3098" xr:uid="{00000000-0005-0000-0000-0000B0110000}"/>
    <cellStyle name="Komma 4 2 5" xfId="3634" xr:uid="{00000000-0005-0000-0000-0000B1110000}"/>
    <cellStyle name="Komma 4 2 6" xfId="2462" xr:uid="{00000000-0005-0000-0000-0000B2110000}"/>
    <cellStyle name="Komma 4 3" xfId="636" xr:uid="{00000000-0005-0000-0000-0000B3110000}"/>
    <cellStyle name="Komma 4 3 2" xfId="1819" xr:uid="{00000000-0005-0000-0000-0000B4110000}"/>
    <cellStyle name="Komma 4 3 2 2" xfId="4376" xr:uid="{00000000-0005-0000-0000-0000B5110000}"/>
    <cellStyle name="Komma 4 3 2 3" xfId="3204" xr:uid="{00000000-0005-0000-0000-0000B6110000}"/>
    <cellStyle name="Komma 4 3 3" xfId="3740" xr:uid="{00000000-0005-0000-0000-0000B7110000}"/>
    <cellStyle name="Komma 4 3 4" xfId="2568" xr:uid="{00000000-0005-0000-0000-0000B8110000}"/>
    <cellStyle name="Komma 4 4" xfId="1070" xr:uid="{00000000-0005-0000-0000-0000B9110000}"/>
    <cellStyle name="Komma 4 4 2" xfId="2240" xr:uid="{00000000-0005-0000-0000-0000BA110000}"/>
    <cellStyle name="Komma 4 4 2 2" xfId="4589" xr:uid="{00000000-0005-0000-0000-0000BB110000}"/>
    <cellStyle name="Komma 4 4 2 3" xfId="3417" xr:uid="{00000000-0005-0000-0000-0000BC110000}"/>
    <cellStyle name="Komma 4 4 3" xfId="3953" xr:uid="{00000000-0005-0000-0000-0000BD110000}"/>
    <cellStyle name="Komma 4 4 4" xfId="2781" xr:uid="{00000000-0005-0000-0000-0000BE110000}"/>
    <cellStyle name="Komma 4 5" xfId="1404" xr:uid="{00000000-0005-0000-0000-0000BF110000}"/>
    <cellStyle name="Komma 4 5 2" xfId="4166" xr:uid="{00000000-0005-0000-0000-0000C0110000}"/>
    <cellStyle name="Komma 4 5 3" xfId="2994" xr:uid="{00000000-0005-0000-0000-0000C1110000}"/>
    <cellStyle name="Komma 4 6" xfId="3530" xr:uid="{00000000-0005-0000-0000-0000C2110000}"/>
    <cellStyle name="Komma 4 7" xfId="2358" xr:uid="{00000000-0005-0000-0000-0000C3110000}"/>
    <cellStyle name="Komma 5" xfId="430" xr:uid="{00000000-0005-0000-0000-0000C4110000}"/>
    <cellStyle name="Komma 5 2" xfId="846" xr:uid="{00000000-0005-0000-0000-0000C5110000}"/>
    <cellStyle name="Komma 5 2 2" xfId="1080" xr:uid="{00000000-0005-0000-0000-0000C6110000}"/>
    <cellStyle name="Komma 5 2 2 2" xfId="2247" xr:uid="{00000000-0005-0000-0000-0000C7110000}"/>
    <cellStyle name="Komma 5 2 2 2 2" xfId="4594" xr:uid="{00000000-0005-0000-0000-0000C8110000}"/>
    <cellStyle name="Komma 5 2 2 2 3" xfId="3422" xr:uid="{00000000-0005-0000-0000-0000C9110000}"/>
    <cellStyle name="Komma 5 2 2 3" xfId="3958" xr:uid="{00000000-0005-0000-0000-0000CA110000}"/>
    <cellStyle name="Komma 5 2 2 4" xfId="2786" xr:uid="{00000000-0005-0000-0000-0000CB110000}"/>
    <cellStyle name="Komma 5 2 3" xfId="2029" xr:uid="{00000000-0005-0000-0000-0000CC110000}"/>
    <cellStyle name="Komma 5 2 3 2" xfId="4482" xr:uid="{00000000-0005-0000-0000-0000CD110000}"/>
    <cellStyle name="Komma 5 2 3 3" xfId="3310" xr:uid="{00000000-0005-0000-0000-0000CE110000}"/>
    <cellStyle name="Komma 5 2 4" xfId="3846" xr:uid="{00000000-0005-0000-0000-0000CF110000}"/>
    <cellStyle name="Komma 5 2 5" xfId="2674" xr:uid="{00000000-0005-0000-0000-0000D0110000}"/>
    <cellStyle name="Komma 5 3" xfId="862" xr:uid="{00000000-0005-0000-0000-0000D1110000}"/>
    <cellStyle name="Komma 5 3 2" xfId="2038" xr:uid="{00000000-0005-0000-0000-0000D2110000}"/>
    <cellStyle name="Komma 5 3 2 2" xfId="4487" xr:uid="{00000000-0005-0000-0000-0000D3110000}"/>
    <cellStyle name="Komma 5 3 2 3" xfId="3315" xr:uid="{00000000-0005-0000-0000-0000D4110000}"/>
    <cellStyle name="Komma 5 3 3" xfId="3851" xr:uid="{00000000-0005-0000-0000-0000D5110000}"/>
    <cellStyle name="Komma 5 3 4" xfId="2679" xr:uid="{00000000-0005-0000-0000-0000D6110000}"/>
    <cellStyle name="Komma 5 4" xfId="1614" xr:uid="{00000000-0005-0000-0000-0000D7110000}"/>
    <cellStyle name="Komma 5 4 2" xfId="4272" xr:uid="{00000000-0005-0000-0000-0000D8110000}"/>
    <cellStyle name="Komma 5 4 3" xfId="3100" xr:uid="{00000000-0005-0000-0000-0000D9110000}"/>
    <cellStyle name="Komma 5 5" xfId="3636" xr:uid="{00000000-0005-0000-0000-0000DA110000}"/>
    <cellStyle name="Komma 5 6" xfId="2464" xr:uid="{00000000-0005-0000-0000-0000DB110000}"/>
    <cellStyle name="Komma 6" xfId="434" xr:uid="{00000000-0005-0000-0000-0000DC110000}"/>
    <cellStyle name="Komma 6 2" xfId="1075" xr:uid="{00000000-0005-0000-0000-0000DD110000}"/>
    <cellStyle name="Komma 6 2 2" xfId="2244" xr:uid="{00000000-0005-0000-0000-0000DE110000}"/>
    <cellStyle name="Komma 6 2 2 2" xfId="4591" xr:uid="{00000000-0005-0000-0000-0000DF110000}"/>
    <cellStyle name="Komma 6 2 2 3" xfId="3419" xr:uid="{00000000-0005-0000-0000-0000E0110000}"/>
    <cellStyle name="Komma 6 2 3" xfId="3955" xr:uid="{00000000-0005-0000-0000-0000E1110000}"/>
    <cellStyle name="Komma 6 2 4" xfId="2783" xr:uid="{00000000-0005-0000-0000-0000E2110000}"/>
    <cellStyle name="Komma 6 3" xfId="1617" xr:uid="{00000000-0005-0000-0000-0000E3110000}"/>
    <cellStyle name="Komma 6 3 2" xfId="4274" xr:uid="{00000000-0005-0000-0000-0000E4110000}"/>
    <cellStyle name="Komma 6 3 3" xfId="3102" xr:uid="{00000000-0005-0000-0000-0000E5110000}"/>
    <cellStyle name="Komma 6 4" xfId="3638" xr:uid="{00000000-0005-0000-0000-0000E6110000}"/>
    <cellStyle name="Komma 6 5" xfId="2466" xr:uid="{00000000-0005-0000-0000-0000E7110000}"/>
    <cellStyle name="Komma 7" xfId="850" xr:uid="{00000000-0005-0000-0000-0000E8110000}"/>
    <cellStyle name="Komma 7 2" xfId="2032" xr:uid="{00000000-0005-0000-0000-0000E9110000}"/>
    <cellStyle name="Komma 7 2 2" xfId="4484" xr:uid="{00000000-0005-0000-0000-0000EA110000}"/>
    <cellStyle name="Komma 7 2 3" xfId="3312" xr:uid="{00000000-0005-0000-0000-0000EB110000}"/>
    <cellStyle name="Komma 7 3" xfId="3848" xr:uid="{00000000-0005-0000-0000-0000EC110000}"/>
    <cellStyle name="Komma 7 4" xfId="2676" xr:uid="{00000000-0005-0000-0000-0000ED110000}"/>
    <cellStyle name="Komma 8" xfId="1201" xr:uid="{00000000-0005-0000-0000-0000EE110000}"/>
    <cellStyle name="Komma 8 2" xfId="2355" xr:uid="{00000000-0005-0000-0000-0000EF110000}"/>
    <cellStyle name="Komma 8 2 2" xfId="4700" xr:uid="{00000000-0005-0000-0000-0000F0110000}"/>
    <cellStyle name="Komma 8 2 3" xfId="3528" xr:uid="{00000000-0005-0000-0000-0000F1110000}"/>
    <cellStyle name="Komma 8 3" xfId="4064" xr:uid="{00000000-0005-0000-0000-0000F2110000}"/>
    <cellStyle name="Komma 8 4" xfId="2892" xr:uid="{00000000-0005-0000-0000-0000F3110000}"/>
    <cellStyle name="Normal 2" xfId="6" xr:uid="{00000000-0005-0000-0000-0000F4110000}"/>
    <cellStyle name="Normal 3" xfId="7" xr:uid="{00000000-0005-0000-0000-0000F5110000}"/>
    <cellStyle name="Normal 3 2" xfId="13" xr:uid="{00000000-0005-0000-0000-0000F6110000}"/>
    <cellStyle name="Normal 4" xfId="10" xr:uid="{00000000-0005-0000-0000-0000F7110000}"/>
    <cellStyle name="Normal 5" xfId="221" xr:uid="{00000000-0005-0000-0000-0000F8110000}"/>
    <cellStyle name="Normal 5 2" xfId="427" xr:uid="{00000000-0005-0000-0000-0000F9110000}"/>
    <cellStyle name="Normal 5 2 2" xfId="843" xr:uid="{00000000-0005-0000-0000-0000FA110000}"/>
    <cellStyle name="Normal 5 2 2 2" xfId="2026" xr:uid="{00000000-0005-0000-0000-0000FB110000}"/>
    <cellStyle name="Normal 5 2 3" xfId="1611" xr:uid="{00000000-0005-0000-0000-0000FC110000}"/>
    <cellStyle name="Normal 5 3" xfId="637" xr:uid="{00000000-0005-0000-0000-0000FD110000}"/>
    <cellStyle name="Normal 5 3 2" xfId="1820" xr:uid="{00000000-0005-0000-0000-0000FE110000}"/>
    <cellStyle name="Normal 5 4" xfId="1072" xr:uid="{00000000-0005-0000-0000-0000FF110000}"/>
    <cellStyle name="Normal 5 4 2" xfId="2241" xr:uid="{00000000-0005-0000-0000-000000120000}"/>
    <cellStyle name="Normal 5 5" xfId="1405" xr:uid="{00000000-0005-0000-0000-000001120000}"/>
    <cellStyle name="Normal 6" xfId="222" xr:uid="{00000000-0005-0000-0000-000002120000}"/>
    <cellStyle name="Normal 6 2" xfId="428" xr:uid="{00000000-0005-0000-0000-000003120000}"/>
    <cellStyle name="Normal 6 2 2" xfId="844" xr:uid="{00000000-0005-0000-0000-000004120000}"/>
    <cellStyle name="Normal 6 2 2 2" xfId="2027" xr:uid="{00000000-0005-0000-0000-000005120000}"/>
    <cellStyle name="Normal 6 2 3" xfId="1612" xr:uid="{00000000-0005-0000-0000-000006120000}"/>
    <cellStyle name="Normal 6 3" xfId="638" xr:uid="{00000000-0005-0000-0000-000007120000}"/>
    <cellStyle name="Normal 6 3 2" xfId="1821" xr:uid="{00000000-0005-0000-0000-000008120000}"/>
    <cellStyle name="Normal 6 4" xfId="1073" xr:uid="{00000000-0005-0000-0000-000009120000}"/>
    <cellStyle name="Normal 6 4 2" xfId="2242" xr:uid="{00000000-0005-0000-0000-00000A120000}"/>
    <cellStyle name="Normal 6 5" xfId="1406" xr:uid="{00000000-0005-0000-0000-00000B120000}"/>
    <cellStyle name="Procent" xfId="3" builtinId="5"/>
    <cellStyle name="Procent 2" xfId="219" xr:uid="{00000000-0005-0000-0000-00000D120000}"/>
    <cellStyle name="Procent 2 2" xfId="1071" xr:uid="{00000000-0005-0000-0000-00000E120000}"/>
    <cellStyle name="Procent 2 3" xfId="1079" xr:uid="{00000000-0005-0000-0000-00000F120000}"/>
    <cellStyle name="Procent 2 4" xfId="855" xr:uid="{00000000-0005-0000-0000-000010120000}"/>
    <cellStyle name="Procent 3" xfId="848" xr:uid="{00000000-0005-0000-0000-000011120000}"/>
    <cellStyle name="Procent 3 2" xfId="1193" xr:uid="{00000000-0005-0000-0000-000012120000}"/>
    <cellStyle name="Procent 3 3" xfId="864" xr:uid="{00000000-0005-0000-0000-000013120000}"/>
    <cellStyle name="Procent 4" xfId="1187" xr:uid="{00000000-0005-0000-0000-000014120000}"/>
    <cellStyle name="Procent 5" xfId="220" xr:uid="{00000000-0005-0000-0000-000015120000}"/>
    <cellStyle name="Procent 5 2" xfId="1183" xr:uid="{00000000-0005-0000-0000-000016120000}"/>
    <cellStyle name="Procent 6" xfId="851" xr:uid="{00000000-0005-0000-0000-000017120000}"/>
    <cellStyle name="Procent 6 2" xfId="2033" xr:uid="{00000000-0005-0000-0000-000018120000}"/>
    <cellStyle name="Procent 7" xfId="1202" xr:uid="{00000000-0005-0000-0000-000019120000}"/>
    <cellStyle name="Procent 8" xfId="4707" xr:uid="{5DDF0630-A9D1-4F05-98C5-27DAC5A3529D}"/>
    <cellStyle name="Standaard" xfId="0" builtinId="0"/>
    <cellStyle name="Standaard 10" xfId="1200" xr:uid="{00000000-0005-0000-0000-00001B120000}"/>
    <cellStyle name="Standaard 11" xfId="2356" xr:uid="{00000000-0005-0000-0000-00001C120000}"/>
    <cellStyle name="Standaard 12" xfId="4702" xr:uid="{B7D24729-5F0C-4D5D-9B31-17011F18B34A}"/>
    <cellStyle name="Standaard 13" xfId="4704" xr:uid="{B2704E1D-BA3D-4AEF-A172-30241FFB7438}"/>
    <cellStyle name="Standaard 2" xfId="8" xr:uid="{00000000-0005-0000-0000-00001D120000}"/>
    <cellStyle name="Standaard 2 2" xfId="867" xr:uid="{00000000-0005-0000-0000-00001E120000}"/>
    <cellStyle name="Standaard 2 3" xfId="217" xr:uid="{00000000-0005-0000-0000-00001F120000}"/>
    <cellStyle name="Standaard 2 4" xfId="1076" xr:uid="{00000000-0005-0000-0000-000020120000}"/>
    <cellStyle name="Standaard 2 5" xfId="1185" xr:uid="{00000000-0005-0000-0000-000021120000}"/>
    <cellStyle name="Standaard 2 6" xfId="852" xr:uid="{00000000-0005-0000-0000-000022120000}"/>
    <cellStyle name="Standaard 3" xfId="18" xr:uid="{00000000-0005-0000-0000-000023120000}"/>
    <cellStyle name="Standaard 3 2" xfId="874" xr:uid="{00000000-0005-0000-0000-000024120000}"/>
    <cellStyle name="Standaard 3 3" xfId="1190" xr:uid="{00000000-0005-0000-0000-000025120000}"/>
    <cellStyle name="Standaard 3 4" xfId="859" xr:uid="{00000000-0005-0000-0000-000026120000}"/>
    <cellStyle name="Standaard 4" xfId="9" xr:uid="{00000000-0005-0000-0000-000027120000}"/>
    <cellStyle name="Standaard 4 2" xfId="1191" xr:uid="{00000000-0005-0000-0000-000028120000}"/>
    <cellStyle name="Standaard 4 2 2" xfId="2351" xr:uid="{00000000-0005-0000-0000-000029120000}"/>
    <cellStyle name="Standaard 5" xfId="433" xr:uid="{00000000-0005-0000-0000-00002A120000}"/>
    <cellStyle name="Standaard 5 2" xfId="857" xr:uid="{00000000-0005-0000-0000-00002B120000}"/>
    <cellStyle name="Standaard 5 2 2" xfId="2036" xr:uid="{00000000-0005-0000-0000-00002C120000}"/>
    <cellStyle name="Standaard 6" xfId="861" xr:uid="{00000000-0005-0000-0000-00002D120000}"/>
    <cellStyle name="Standaard 6 2" xfId="1196" xr:uid="{00000000-0005-0000-0000-00002E120000}"/>
    <cellStyle name="Standaard 6 2 2" xfId="2353" xr:uid="{00000000-0005-0000-0000-00002F120000}"/>
    <cellStyle name="Standaard 7" xfId="1186" xr:uid="{00000000-0005-0000-0000-000030120000}"/>
    <cellStyle name="Standaard 7 2" xfId="858" xr:uid="{00000000-0005-0000-0000-000031120000}"/>
    <cellStyle name="Standaard 7 2 2" xfId="2037" xr:uid="{00000000-0005-0000-0000-000032120000}"/>
    <cellStyle name="Standaard 8" xfId="1198" xr:uid="{00000000-0005-0000-0000-000033120000}"/>
    <cellStyle name="Standaard 9" xfId="849" xr:uid="{00000000-0005-0000-0000-000034120000}"/>
    <cellStyle name="Standaard 9 2" xfId="2031" xr:uid="{00000000-0005-0000-0000-000035120000}"/>
    <cellStyle name="Valuta" xfId="2" builtinId="4"/>
    <cellStyle name="Valuta 2" xfId="853" xr:uid="{00000000-0005-0000-0000-000038120000}"/>
    <cellStyle name="Valuta 2 2" xfId="1077" xr:uid="{00000000-0005-0000-0000-000039120000}"/>
    <cellStyle name="Valuta 2 2 2" xfId="2245" xr:uid="{00000000-0005-0000-0000-00003A120000}"/>
    <cellStyle name="Valuta 2 2 2 2" xfId="4592" xr:uid="{00000000-0005-0000-0000-00003B120000}"/>
    <cellStyle name="Valuta 2 2 2 3" xfId="3420" xr:uid="{00000000-0005-0000-0000-00003C120000}"/>
    <cellStyle name="Valuta 2 2 3" xfId="3956" xr:uid="{00000000-0005-0000-0000-00003D120000}"/>
    <cellStyle name="Valuta 2 2 4" xfId="2784" xr:uid="{00000000-0005-0000-0000-00003E120000}"/>
    <cellStyle name="Valuta 2 2 5" xfId="4709" xr:uid="{FDF23005-4929-4578-811B-B0B33543EBBB}"/>
    <cellStyle name="Valuta 2 3" xfId="1199" xr:uid="{00000000-0005-0000-0000-00003F120000}"/>
    <cellStyle name="Valuta 2 3 2" xfId="2354" xr:uid="{00000000-0005-0000-0000-000040120000}"/>
    <cellStyle name="Valuta 2 3 2 2" xfId="4699" xr:uid="{00000000-0005-0000-0000-000041120000}"/>
    <cellStyle name="Valuta 2 3 2 3" xfId="3527" xr:uid="{00000000-0005-0000-0000-000042120000}"/>
    <cellStyle name="Valuta 2 3 3" xfId="4063" xr:uid="{00000000-0005-0000-0000-000043120000}"/>
    <cellStyle name="Valuta 2 3 4" xfId="2891" xr:uid="{00000000-0005-0000-0000-000044120000}"/>
    <cellStyle name="Valuta 2 4" xfId="2034" xr:uid="{00000000-0005-0000-0000-000045120000}"/>
    <cellStyle name="Valuta 2 4 2" xfId="4485" xr:uid="{00000000-0005-0000-0000-000046120000}"/>
    <cellStyle name="Valuta 2 4 3" xfId="3313" xr:uid="{00000000-0005-0000-0000-000047120000}"/>
    <cellStyle name="Valuta 2 5" xfId="3849" xr:uid="{00000000-0005-0000-0000-000048120000}"/>
    <cellStyle name="Valuta 2 6" xfId="2677" xr:uid="{00000000-0005-0000-0000-000049120000}"/>
    <cellStyle name="Valuta 2 7" xfId="4706" xr:uid="{6C4B5658-A97C-4B1F-9E07-BE825F311E1D}"/>
    <cellStyle name="Valuta 3" xfId="863" xr:uid="{00000000-0005-0000-0000-00004A120000}"/>
    <cellStyle name="Valuta 3 2" xfId="4708" xr:uid="{2A31C2BD-4E2E-4C3A-900F-64AED8F24B03}"/>
    <cellStyle name="Valuta 4" xfId="1078" xr:uid="{00000000-0005-0000-0000-00004B120000}"/>
    <cellStyle name="Valuta 4 2" xfId="2246" xr:uid="{00000000-0005-0000-0000-00004C120000}"/>
    <cellStyle name="Valuta 4 2 2" xfId="4593" xr:uid="{00000000-0005-0000-0000-00004D120000}"/>
    <cellStyle name="Valuta 4 2 3" xfId="3421" xr:uid="{00000000-0005-0000-0000-00004E120000}"/>
    <cellStyle name="Valuta 4 3" xfId="3957" xr:uid="{00000000-0005-0000-0000-00004F120000}"/>
    <cellStyle name="Valuta 4 4" xfId="2785" xr:uid="{00000000-0005-0000-0000-000050120000}"/>
    <cellStyle name="Valuta 5" xfId="1195" xr:uid="{00000000-0005-0000-0000-000051120000}"/>
    <cellStyle name="Valuta 5 2" xfId="2352" xr:uid="{00000000-0005-0000-0000-000052120000}"/>
    <cellStyle name="Valuta 5 2 2" xfId="4698" xr:uid="{00000000-0005-0000-0000-000053120000}"/>
    <cellStyle name="Valuta 5 2 3" xfId="3526" xr:uid="{00000000-0005-0000-0000-000054120000}"/>
    <cellStyle name="Valuta 5 3" xfId="4062" xr:uid="{00000000-0005-0000-0000-000055120000}"/>
    <cellStyle name="Valuta 5 4" xfId="2890" xr:uid="{00000000-0005-0000-0000-000056120000}"/>
    <cellStyle name="Valuta 6" xfId="854" xr:uid="{00000000-0005-0000-0000-000057120000}"/>
    <cellStyle name="Valuta 6 2" xfId="2035" xr:uid="{00000000-0005-0000-0000-000058120000}"/>
    <cellStyle name="Valuta 6 2 2" xfId="4486" xr:uid="{00000000-0005-0000-0000-000059120000}"/>
    <cellStyle name="Valuta 6 2 3" xfId="3314" xr:uid="{00000000-0005-0000-0000-00005A120000}"/>
    <cellStyle name="Valuta 6 3" xfId="3850" xr:uid="{00000000-0005-0000-0000-00005B120000}"/>
    <cellStyle name="Valuta 6 4" xfId="2678" xr:uid="{00000000-0005-0000-0000-00005C120000}"/>
    <cellStyle name="Valuta 7" xfId="4705" xr:uid="{9DB13BAB-D335-46A6-8D11-D824C18C90A5}"/>
    <cellStyle name="walter" xfId="1194" xr:uid="{00000000-0005-0000-0000-00005D120000}"/>
  </cellStyles>
  <dxfs count="334"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ont>
        <color theme="1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4" tint="0.79998168889431442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  <border>
        <left/>
        <right/>
        <top style="hair">
          <color rgb="FF92D050"/>
        </top>
        <bottom style="hair">
          <color rgb="FF92D050"/>
        </bottom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numFmt numFmtId="182" formatCode="0.E+00"/>
    </dxf>
    <dxf>
      <font>
        <color auto="1"/>
      </font>
    </dxf>
    <dxf>
      <protection locked="0"/>
    </dxf>
    <dxf>
      <numFmt numFmtId="30" formatCode="@"/>
    </dxf>
    <dxf>
      <border>
        <bottom style="thin">
          <color auto="1"/>
        </bottom>
        <horizontal style="thin">
          <color auto="1"/>
        </horizontal>
      </border>
    </dxf>
    <dxf>
      <font>
        <sz val="8"/>
      </font>
    </dxf>
    <dxf>
      <font>
        <sz val="8"/>
      </font>
    </dxf>
    <dxf>
      <font>
        <sz val="8"/>
        <name val="Verdana"/>
      </font>
      <numFmt numFmtId="185" formatCode="#,##0_ ;\-#,##0\ "/>
      <fill>
        <patternFill patternType="solid">
          <fgColor indexed="64"/>
          <bgColor theme="0"/>
        </patternFill>
      </fill>
      <alignment horizontal="left" vertical="center"/>
    </dxf>
    <dxf>
      <alignment vertical="center"/>
    </dxf>
    <dxf>
      <font>
        <sz val="8"/>
        <name val="Verdana"/>
      </font>
    </dxf>
    <dxf>
      <numFmt numFmtId="30" formatCode="@"/>
      <fill>
        <patternFill patternType="solid">
          <fgColor indexed="64"/>
          <bgColor theme="0"/>
        </patternFill>
      </fill>
      <alignment horizontal="left"/>
    </dxf>
  </dxfs>
  <tableStyles count="0" defaultTableStyle="TableStyleMedium2" defaultPivotStyle="PivotStyleLight16"/>
  <colors>
    <mruColors>
      <color rgb="FFEEECE1"/>
      <color rgb="FF00B0F0"/>
      <color rgb="FFFDFCD0"/>
      <color rgb="FF8DB4E2"/>
      <color rgb="FFFAFAA8"/>
      <color rgb="FF0000CC"/>
      <color rgb="FF76933C"/>
      <color rgb="FFA6A6A6"/>
      <color rgb="FF37972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C625BD-8790-43ED-B893-411C86BE5B9D}"/>
            </a:ext>
          </a:extLst>
        </xdr:cNvPr>
        <xdr:cNvSpPr/>
      </xdr:nvSpPr>
      <xdr:spPr bwMode="auto">
        <a:xfrm>
          <a:off x="6703695" y="77571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</xdr:row>
      <xdr:rowOff>0</xdr:rowOff>
    </xdr:from>
    <xdr:ext cx="1921468" cy="195685"/>
    <xdr:sp macro="" textlink="">
      <xdr:nvSpPr>
        <xdr:cNvPr id="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7CEAE8-5E0B-4E86-B541-88136756A561}"/>
            </a:ext>
          </a:extLst>
        </xdr:cNvPr>
        <xdr:cNvSpPr/>
      </xdr:nvSpPr>
      <xdr:spPr bwMode="auto">
        <a:xfrm>
          <a:off x="8410575" y="77571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</xdr:row>
      <xdr:rowOff>0</xdr:rowOff>
    </xdr:from>
    <xdr:ext cx="2476500" cy="199970"/>
    <xdr:sp macro="" textlink="">
      <xdr:nvSpPr>
        <xdr:cNvPr id="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D4CDA7F-91E8-4BAC-9740-B9C3F24503CB}"/>
            </a:ext>
          </a:extLst>
        </xdr:cNvPr>
        <xdr:cNvSpPr/>
      </xdr:nvSpPr>
      <xdr:spPr bwMode="auto">
        <a:xfrm>
          <a:off x="5067300" y="7475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23</xdr:row>
      <xdr:rowOff>22860</xdr:rowOff>
    </xdr:from>
    <xdr:ext cx="1768735" cy="188155"/>
    <xdr:sp macro="" textlink="">
      <xdr:nvSpPr>
        <xdr:cNvPr id="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8CB3DF-7A78-456C-9916-27C19346CA70}"/>
            </a:ext>
          </a:extLst>
        </xdr:cNvPr>
        <xdr:cNvSpPr/>
      </xdr:nvSpPr>
      <xdr:spPr bwMode="auto">
        <a:xfrm>
          <a:off x="2105025" y="6290310"/>
          <a:ext cx="1768735" cy="18815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A7B097-43A8-49F8-887A-621D1D17F616}"/>
            </a:ext>
          </a:extLst>
        </xdr:cNvPr>
        <xdr:cNvSpPr/>
      </xdr:nvSpPr>
      <xdr:spPr bwMode="auto">
        <a:xfrm>
          <a:off x="6703695" y="80238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</xdr:row>
      <xdr:rowOff>22860</xdr:rowOff>
    </xdr:from>
    <xdr:ext cx="2529840" cy="195685"/>
    <xdr:sp macro="" textlink="">
      <xdr:nvSpPr>
        <xdr:cNvPr id="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F5582A-8740-463D-ACF8-FBE1F5D17569}"/>
            </a:ext>
          </a:extLst>
        </xdr:cNvPr>
        <xdr:cNvSpPr/>
      </xdr:nvSpPr>
      <xdr:spPr bwMode="auto">
        <a:xfrm>
          <a:off x="6703695" y="68237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66751-4E60-4187-8B20-17332550530C}"/>
            </a:ext>
          </a:extLst>
        </xdr:cNvPr>
        <xdr:cNvSpPr/>
      </xdr:nvSpPr>
      <xdr:spPr bwMode="auto">
        <a:xfrm>
          <a:off x="6703695" y="70904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</xdr:row>
      <xdr:rowOff>0</xdr:rowOff>
    </xdr:from>
    <xdr:ext cx="2529840" cy="195685"/>
    <xdr:sp macro="" textlink="">
      <xdr:nvSpPr>
        <xdr:cNvPr id="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3BC10A-6EAB-4DA3-B6C8-C655DF76CE64}"/>
            </a:ext>
          </a:extLst>
        </xdr:cNvPr>
        <xdr:cNvSpPr/>
      </xdr:nvSpPr>
      <xdr:spPr bwMode="auto">
        <a:xfrm>
          <a:off x="6703695" y="54902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</xdr:row>
      <xdr:rowOff>0</xdr:rowOff>
    </xdr:from>
    <xdr:ext cx="2529840" cy="195685"/>
    <xdr:sp macro="" textlink="">
      <xdr:nvSpPr>
        <xdr:cNvPr id="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57CAA9-CA24-43DA-B646-B05F43050F99}"/>
            </a:ext>
          </a:extLst>
        </xdr:cNvPr>
        <xdr:cNvSpPr/>
      </xdr:nvSpPr>
      <xdr:spPr bwMode="auto">
        <a:xfrm>
          <a:off x="6389370" y="80238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</xdr:row>
      <xdr:rowOff>0</xdr:rowOff>
    </xdr:from>
    <xdr:ext cx="2529840" cy="195685"/>
    <xdr:sp macro="" textlink="">
      <xdr:nvSpPr>
        <xdr:cNvPr id="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AACD63-4A52-4630-973F-0CEAB9B1DD68}"/>
            </a:ext>
          </a:extLst>
        </xdr:cNvPr>
        <xdr:cNvSpPr/>
      </xdr:nvSpPr>
      <xdr:spPr bwMode="auto">
        <a:xfrm>
          <a:off x="6703695" y="46901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</xdr:row>
      <xdr:rowOff>22860</xdr:rowOff>
    </xdr:from>
    <xdr:ext cx="2529840" cy="195685"/>
    <xdr:sp macro="" textlink="">
      <xdr:nvSpPr>
        <xdr:cNvPr id="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31789-2431-46B9-88C6-6F644482F8A5}"/>
            </a:ext>
          </a:extLst>
        </xdr:cNvPr>
        <xdr:cNvSpPr/>
      </xdr:nvSpPr>
      <xdr:spPr bwMode="auto">
        <a:xfrm>
          <a:off x="5464203" y="536514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</xdr:row>
      <xdr:rowOff>22860</xdr:rowOff>
    </xdr:from>
    <xdr:ext cx="1921468" cy="195685"/>
    <xdr:sp macro="" textlink="">
      <xdr:nvSpPr>
        <xdr:cNvPr id="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FF5B88-4AC9-485E-98A4-51FBFEE52970}"/>
            </a:ext>
          </a:extLst>
        </xdr:cNvPr>
        <xdr:cNvSpPr/>
      </xdr:nvSpPr>
      <xdr:spPr bwMode="auto">
        <a:xfrm>
          <a:off x="6096000" y="536514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</xdr:row>
      <xdr:rowOff>22860</xdr:rowOff>
    </xdr:from>
    <xdr:ext cx="2529840" cy="195685"/>
    <xdr:sp macro="" textlink="">
      <xdr:nvSpPr>
        <xdr:cNvPr id="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9850A-5FC7-4626-B90F-2444027644F8}"/>
            </a:ext>
          </a:extLst>
        </xdr:cNvPr>
        <xdr:cNvSpPr/>
      </xdr:nvSpPr>
      <xdr:spPr bwMode="auto">
        <a:xfrm>
          <a:off x="5464203" y="549766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</xdr:row>
      <xdr:rowOff>22860</xdr:rowOff>
    </xdr:from>
    <xdr:ext cx="2529840" cy="195685"/>
    <xdr:sp macro="" textlink="">
      <xdr:nvSpPr>
        <xdr:cNvPr id="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F3CAD6-948B-42BF-AD47-238F824A66C3}"/>
            </a:ext>
          </a:extLst>
        </xdr:cNvPr>
        <xdr:cNvSpPr/>
      </xdr:nvSpPr>
      <xdr:spPr bwMode="auto">
        <a:xfrm>
          <a:off x="5153605" y="549766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</xdr:row>
      <xdr:rowOff>22860</xdr:rowOff>
    </xdr:from>
    <xdr:ext cx="2529840" cy="195685"/>
    <xdr:sp macro="" textlink="">
      <xdr:nvSpPr>
        <xdr:cNvPr id="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FDDDA-D1CB-47D4-AB89-E37D774E3BDF}"/>
            </a:ext>
          </a:extLst>
        </xdr:cNvPr>
        <xdr:cNvSpPr/>
      </xdr:nvSpPr>
      <xdr:spPr bwMode="auto">
        <a:xfrm>
          <a:off x="5464203" y="11824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</xdr:row>
      <xdr:rowOff>22860</xdr:rowOff>
    </xdr:from>
    <xdr:ext cx="2529840" cy="195685"/>
    <xdr:sp macro="" textlink="">
      <xdr:nvSpPr>
        <xdr:cNvPr id="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B7CD1-B622-4D0C-A114-1056C28373F7}"/>
            </a:ext>
          </a:extLst>
        </xdr:cNvPr>
        <xdr:cNvSpPr/>
      </xdr:nvSpPr>
      <xdr:spPr bwMode="auto">
        <a:xfrm>
          <a:off x="5153605" y="11824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3AE29-490B-48A4-A3B0-0673B7B564CB}"/>
            </a:ext>
          </a:extLst>
        </xdr:cNvPr>
        <xdr:cNvSpPr/>
      </xdr:nvSpPr>
      <xdr:spPr bwMode="auto">
        <a:xfrm>
          <a:off x="5507208" y="881516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</xdr:row>
      <xdr:rowOff>0</xdr:rowOff>
    </xdr:from>
    <xdr:ext cx="2529840" cy="195685"/>
    <xdr:sp macro="" textlink="">
      <xdr:nvSpPr>
        <xdr:cNvPr id="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73DD71-0121-4EFE-921D-1BF3144C85AB}"/>
            </a:ext>
          </a:extLst>
        </xdr:cNvPr>
        <xdr:cNvSpPr/>
      </xdr:nvSpPr>
      <xdr:spPr bwMode="auto">
        <a:xfrm>
          <a:off x="5194349" y="881516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A89827-CC94-4B3F-AAED-85D18A324A7E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921468" cy="195685"/>
    <xdr:sp macro="" textlink="">
      <xdr:nvSpPr>
        <xdr:cNvPr id="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868389-54A3-48FD-90EB-2CEC93C7FFAD}"/>
            </a:ext>
          </a:extLst>
        </xdr:cNvPr>
        <xdr:cNvSpPr/>
      </xdr:nvSpPr>
      <xdr:spPr bwMode="auto">
        <a:xfrm>
          <a:off x="6381750" y="670321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</xdr:row>
      <xdr:rowOff>0</xdr:rowOff>
    </xdr:from>
    <xdr:ext cx="2476500" cy="199970"/>
    <xdr:sp macro="" textlink="">
      <xdr:nvSpPr>
        <xdr:cNvPr id="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BEDD26-42FC-4EE2-ACE6-111FAED5C1B6}"/>
            </a:ext>
          </a:extLst>
        </xdr:cNvPr>
        <xdr:cNvSpPr/>
      </xdr:nvSpPr>
      <xdr:spPr bwMode="auto">
        <a:xfrm>
          <a:off x="4131469" y="670321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07A75F-59B5-4B7F-ACC2-3C6245BDABA0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</xdr:row>
      <xdr:rowOff>0</xdr:rowOff>
    </xdr:from>
    <xdr:ext cx="2529840" cy="195685"/>
    <xdr:sp macro="" textlink="">
      <xdr:nvSpPr>
        <xdr:cNvPr id="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21ACAE-525C-4901-93AD-9AE38C2612DB}"/>
            </a:ext>
          </a:extLst>
        </xdr:cNvPr>
        <xdr:cNvSpPr/>
      </xdr:nvSpPr>
      <xdr:spPr bwMode="auto">
        <a:xfrm>
          <a:off x="5460683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62EAF6-AC48-4484-AF9D-0004BE58622A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</xdr:row>
      <xdr:rowOff>0</xdr:rowOff>
    </xdr:from>
    <xdr:ext cx="2529840" cy="195685"/>
    <xdr:sp macro="" textlink="">
      <xdr:nvSpPr>
        <xdr:cNvPr id="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A71977-650F-4DEA-A345-F34B3AFCCE4C}"/>
            </a:ext>
          </a:extLst>
        </xdr:cNvPr>
        <xdr:cNvSpPr/>
      </xdr:nvSpPr>
      <xdr:spPr bwMode="auto">
        <a:xfrm>
          <a:off x="5460683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B816A2-8346-4247-9617-CAC71F70A043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72AFAA-BA44-44EB-AEE7-8A6DF0CD21E0}"/>
            </a:ext>
          </a:extLst>
        </xdr:cNvPr>
        <xdr:cNvSpPr/>
      </xdr:nvSpPr>
      <xdr:spPr bwMode="auto">
        <a:xfrm>
          <a:off x="6381750" y="93154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70</xdr:row>
      <xdr:rowOff>0</xdr:rowOff>
    </xdr:from>
    <xdr:ext cx="2476500" cy="199970"/>
    <xdr:sp macro="" textlink="">
      <xdr:nvSpPr>
        <xdr:cNvPr id="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505E10-B2D3-44FA-9EC9-4B41DF8AAF71}"/>
            </a:ext>
          </a:extLst>
        </xdr:cNvPr>
        <xdr:cNvSpPr/>
      </xdr:nvSpPr>
      <xdr:spPr bwMode="auto">
        <a:xfrm>
          <a:off x="4133850" y="93154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4643A4-3958-4EDE-857D-3B54A134B336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83624F-4783-4201-B229-8CEFC2D0CDD5}"/>
            </a:ext>
          </a:extLst>
        </xdr:cNvPr>
        <xdr:cNvSpPr/>
      </xdr:nvSpPr>
      <xdr:spPr bwMode="auto">
        <a:xfrm>
          <a:off x="5465445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29C787-761E-47EA-BD13-8FAA7A17BDAB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0B946F-5D78-4288-B2C7-DFC457CEA3DA}"/>
            </a:ext>
          </a:extLst>
        </xdr:cNvPr>
        <xdr:cNvSpPr/>
      </xdr:nvSpPr>
      <xdr:spPr bwMode="auto">
        <a:xfrm>
          <a:off x="5465445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D2545B-5CCF-41E2-984B-4C2F91721E6B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CF494C-2798-4E2A-A1F1-11BCCE371FD2}"/>
            </a:ext>
          </a:extLst>
        </xdr:cNvPr>
        <xdr:cNvSpPr/>
      </xdr:nvSpPr>
      <xdr:spPr bwMode="auto">
        <a:xfrm>
          <a:off x="6381750" y="1498282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70</xdr:row>
      <xdr:rowOff>0</xdr:rowOff>
    </xdr:from>
    <xdr:ext cx="2476500" cy="199970"/>
    <xdr:sp macro="" textlink="">
      <xdr:nvSpPr>
        <xdr:cNvPr id="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E9B8BE-12A6-4B34-B007-6B3CC20481DE}"/>
            </a:ext>
          </a:extLst>
        </xdr:cNvPr>
        <xdr:cNvSpPr/>
      </xdr:nvSpPr>
      <xdr:spPr bwMode="auto">
        <a:xfrm>
          <a:off x="4133850" y="149828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F590AE-B637-4730-BF92-5157C83DDAD2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6DFC60-C907-445D-BDAE-21F989C1F9F9}"/>
            </a:ext>
          </a:extLst>
        </xdr:cNvPr>
        <xdr:cNvSpPr/>
      </xdr:nvSpPr>
      <xdr:spPr bwMode="auto">
        <a:xfrm>
          <a:off x="5465445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4FBF32-F834-4581-B580-A68559EBD529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A1684-6BE9-43BB-83BC-4C713A488B10}"/>
            </a:ext>
          </a:extLst>
        </xdr:cNvPr>
        <xdr:cNvSpPr/>
      </xdr:nvSpPr>
      <xdr:spPr bwMode="auto">
        <a:xfrm>
          <a:off x="5465445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5E2F0C-76BB-4565-8BF3-D418AA275D54}"/>
            </a:ext>
          </a:extLst>
        </xdr:cNvPr>
        <xdr:cNvSpPr/>
      </xdr:nvSpPr>
      <xdr:spPr bwMode="auto">
        <a:xfrm>
          <a:off x="4147038" y="188814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A39D1-4721-47B1-926B-1723A0CF017C}"/>
            </a:ext>
          </a:extLst>
        </xdr:cNvPr>
        <xdr:cNvSpPr/>
      </xdr:nvSpPr>
      <xdr:spPr bwMode="auto">
        <a:xfrm>
          <a:off x="4133022" y="2281858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AFDA2C-83A3-4E95-B991-E3896241ED24}"/>
            </a:ext>
          </a:extLst>
        </xdr:cNvPr>
        <xdr:cNvSpPr/>
      </xdr:nvSpPr>
      <xdr:spPr bwMode="auto">
        <a:xfrm>
          <a:off x="4133022" y="252039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32678E-2AD4-4488-8388-081D66204372}"/>
            </a:ext>
          </a:extLst>
        </xdr:cNvPr>
        <xdr:cNvSpPr/>
      </xdr:nvSpPr>
      <xdr:spPr bwMode="auto">
        <a:xfrm>
          <a:off x="4133022" y="252039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226</xdr:row>
      <xdr:rowOff>0</xdr:rowOff>
    </xdr:from>
    <xdr:ext cx="2476500" cy="199970"/>
    <xdr:sp macro="" textlink="">
      <xdr:nvSpPr>
        <xdr:cNvPr id="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359B8B-F4E4-47FB-A430-F749D4184616}"/>
            </a:ext>
          </a:extLst>
        </xdr:cNvPr>
        <xdr:cNvSpPr/>
      </xdr:nvSpPr>
      <xdr:spPr bwMode="auto">
        <a:xfrm>
          <a:off x="4133022" y="2540276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8DF764-F09E-4598-AA7E-BCFA8B17C464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82</xdr:row>
      <xdr:rowOff>0</xdr:rowOff>
    </xdr:from>
    <xdr:ext cx="1921468" cy="195685"/>
    <xdr:sp macro="" textlink="">
      <xdr:nvSpPr>
        <xdr:cNvPr id="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E8CC12-B17B-451D-B873-56E37C7AC1DD}"/>
            </a:ext>
          </a:extLst>
        </xdr:cNvPr>
        <xdr:cNvSpPr/>
      </xdr:nvSpPr>
      <xdr:spPr bwMode="auto">
        <a:xfrm>
          <a:off x="6115050" y="153066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82</xdr:row>
      <xdr:rowOff>0</xdr:rowOff>
    </xdr:from>
    <xdr:ext cx="2476500" cy="199970"/>
    <xdr:sp macro="" textlink="">
      <xdr:nvSpPr>
        <xdr:cNvPr id="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F01F3D-51CA-45B4-A893-E4E1E3064C6C}"/>
            </a:ext>
          </a:extLst>
        </xdr:cNvPr>
        <xdr:cNvSpPr/>
      </xdr:nvSpPr>
      <xdr:spPr bwMode="auto">
        <a:xfrm>
          <a:off x="3867150" y="153066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B8AE75-82C3-4FC0-BDDC-49067E3FAAF3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82</xdr:row>
      <xdr:rowOff>0</xdr:rowOff>
    </xdr:from>
    <xdr:ext cx="2529840" cy="195685"/>
    <xdr:sp macro="" textlink="">
      <xdr:nvSpPr>
        <xdr:cNvPr id="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91044-ACF9-4987-BCA7-0117F43C234B}"/>
            </a:ext>
          </a:extLst>
        </xdr:cNvPr>
        <xdr:cNvSpPr/>
      </xdr:nvSpPr>
      <xdr:spPr bwMode="auto">
        <a:xfrm>
          <a:off x="5198745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881F9A-D035-4434-8473-362508BD4461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82</xdr:row>
      <xdr:rowOff>0</xdr:rowOff>
    </xdr:from>
    <xdr:ext cx="2529840" cy="195685"/>
    <xdr:sp macro="" textlink="">
      <xdr:nvSpPr>
        <xdr:cNvPr id="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FC8BD5-7453-4211-B983-1B2E399A296F}"/>
            </a:ext>
          </a:extLst>
        </xdr:cNvPr>
        <xdr:cNvSpPr/>
      </xdr:nvSpPr>
      <xdr:spPr bwMode="auto">
        <a:xfrm>
          <a:off x="5198745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227</xdr:row>
      <xdr:rowOff>0</xdr:rowOff>
    </xdr:from>
    <xdr:ext cx="2476500" cy="199970"/>
    <xdr:sp macro="" textlink="">
      <xdr:nvSpPr>
        <xdr:cNvPr id="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06A9D5-A7D1-430C-954F-1FBA085E32D1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227</xdr:row>
      <xdr:rowOff>0</xdr:rowOff>
    </xdr:from>
    <xdr:ext cx="2476500" cy="199970"/>
    <xdr:sp macro="" textlink="">
      <xdr:nvSpPr>
        <xdr:cNvPr id="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32DA2F-0ED4-47D4-8297-A0D60449D7AE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227</xdr:row>
      <xdr:rowOff>0</xdr:rowOff>
    </xdr:from>
    <xdr:ext cx="2476500" cy="199970"/>
    <xdr:sp macro="" textlink="">
      <xdr:nvSpPr>
        <xdr:cNvPr id="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6AA457-CCCD-45B5-87C2-E2B568D36D94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228</xdr:row>
      <xdr:rowOff>0</xdr:rowOff>
    </xdr:from>
    <xdr:ext cx="2476500" cy="199970"/>
    <xdr:sp macro="" textlink="">
      <xdr:nvSpPr>
        <xdr:cNvPr id="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0EF3B8-E158-455E-8A75-1009431C9067}"/>
            </a:ext>
          </a:extLst>
        </xdr:cNvPr>
        <xdr:cNvSpPr/>
      </xdr:nvSpPr>
      <xdr:spPr bwMode="auto">
        <a:xfrm>
          <a:off x="3879273" y="21898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355</xdr:row>
      <xdr:rowOff>0</xdr:rowOff>
    </xdr:from>
    <xdr:ext cx="2476500" cy="199970"/>
    <xdr:sp macro="" textlink="">
      <xdr:nvSpPr>
        <xdr:cNvPr id="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8D38DE-D2BE-4F3D-913E-AC274C05B906}"/>
            </a:ext>
          </a:extLst>
        </xdr:cNvPr>
        <xdr:cNvSpPr/>
      </xdr:nvSpPr>
      <xdr:spPr bwMode="auto">
        <a:xfrm>
          <a:off x="3879273" y="21898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356</xdr:row>
      <xdr:rowOff>0</xdr:rowOff>
    </xdr:from>
    <xdr:ext cx="2476500" cy="199970"/>
    <xdr:sp macro="" textlink="">
      <xdr:nvSpPr>
        <xdr:cNvPr id="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829E28-6E24-40D7-85A9-0B70715D1C56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356</xdr:row>
      <xdr:rowOff>0</xdr:rowOff>
    </xdr:from>
    <xdr:ext cx="2476500" cy="199970"/>
    <xdr:sp macro="" textlink="">
      <xdr:nvSpPr>
        <xdr:cNvPr id="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B34A41-3C19-4B25-8101-C5E4BF616E71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356</xdr:row>
      <xdr:rowOff>0</xdr:rowOff>
    </xdr:from>
    <xdr:ext cx="2476500" cy="199970"/>
    <xdr:sp macro="" textlink="">
      <xdr:nvSpPr>
        <xdr:cNvPr id="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971957-337C-4495-B2A0-D8B7159B9E45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357</xdr:row>
      <xdr:rowOff>0</xdr:rowOff>
    </xdr:from>
    <xdr:ext cx="2476500" cy="199970"/>
    <xdr:sp macro="" textlink="">
      <xdr:nvSpPr>
        <xdr:cNvPr id="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FE10E8-DDF4-4903-BCBA-3FAE64C29276}"/>
            </a:ext>
          </a:extLst>
        </xdr:cNvPr>
        <xdr:cNvSpPr/>
      </xdr:nvSpPr>
      <xdr:spPr bwMode="auto">
        <a:xfrm>
          <a:off x="3879273" y="222105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68</xdr:row>
      <xdr:rowOff>0</xdr:rowOff>
    </xdr:from>
    <xdr:ext cx="1921468" cy="195685"/>
    <xdr:sp macro="" textlink="">
      <xdr:nvSpPr>
        <xdr:cNvPr id="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8D8E41-0A6F-4BFB-8D2F-351DBA751178}"/>
            </a:ext>
          </a:extLst>
        </xdr:cNvPr>
        <xdr:cNvSpPr/>
      </xdr:nvSpPr>
      <xdr:spPr bwMode="auto">
        <a:xfrm>
          <a:off x="6130636" y="12192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68</xdr:row>
      <xdr:rowOff>0</xdr:rowOff>
    </xdr:from>
    <xdr:ext cx="1921468" cy="195685"/>
    <xdr:sp macro="" textlink="">
      <xdr:nvSpPr>
        <xdr:cNvPr id="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9D90A1-A58E-43FE-9D3E-CC46C1FDC50F}"/>
            </a:ext>
          </a:extLst>
        </xdr:cNvPr>
        <xdr:cNvSpPr/>
      </xdr:nvSpPr>
      <xdr:spPr bwMode="auto">
        <a:xfrm>
          <a:off x="6130636" y="12192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408</xdr:row>
      <xdr:rowOff>0</xdr:rowOff>
    </xdr:from>
    <xdr:ext cx="2476500" cy="199970"/>
    <xdr:sp macro="" textlink="">
      <xdr:nvSpPr>
        <xdr:cNvPr id="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DB3FBA-B611-48DA-89E8-91FD6CB56D48}"/>
            </a:ext>
          </a:extLst>
        </xdr:cNvPr>
        <xdr:cNvSpPr/>
      </xdr:nvSpPr>
      <xdr:spPr bwMode="auto">
        <a:xfrm>
          <a:off x="3879273" y="359179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409</xdr:row>
      <xdr:rowOff>0</xdr:rowOff>
    </xdr:from>
    <xdr:ext cx="2476500" cy="199970"/>
    <xdr:sp macro="" textlink="">
      <xdr:nvSpPr>
        <xdr:cNvPr id="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5493CF-9612-4682-AC5C-F57AA2A398CC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409</xdr:row>
      <xdr:rowOff>0</xdr:rowOff>
    </xdr:from>
    <xdr:ext cx="2476500" cy="199970"/>
    <xdr:sp macro="" textlink="">
      <xdr:nvSpPr>
        <xdr:cNvPr id="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D7ADA8-C8EA-4879-ABC5-42A4E04A3541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409</xdr:row>
      <xdr:rowOff>0</xdr:rowOff>
    </xdr:from>
    <xdr:ext cx="2476500" cy="199970"/>
    <xdr:sp macro="" textlink="">
      <xdr:nvSpPr>
        <xdr:cNvPr id="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183A28-B25C-4F2E-A52D-F0F43073ACAE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422</xdr:row>
      <xdr:rowOff>0</xdr:rowOff>
    </xdr:from>
    <xdr:ext cx="2476500" cy="199970"/>
    <xdr:sp macro="" textlink="">
      <xdr:nvSpPr>
        <xdr:cNvPr id="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CB0C7C-C631-4AD5-A9C6-349F67462EA8}"/>
            </a:ext>
          </a:extLst>
        </xdr:cNvPr>
        <xdr:cNvSpPr/>
      </xdr:nvSpPr>
      <xdr:spPr bwMode="auto">
        <a:xfrm>
          <a:off x="3879273" y="359179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423</xdr:row>
      <xdr:rowOff>0</xdr:rowOff>
    </xdr:from>
    <xdr:ext cx="2476500" cy="199970"/>
    <xdr:sp macro="" textlink="">
      <xdr:nvSpPr>
        <xdr:cNvPr id="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CE68E1-9655-405F-83E4-A1A12260FF95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423</xdr:row>
      <xdr:rowOff>0</xdr:rowOff>
    </xdr:from>
    <xdr:ext cx="2476500" cy="199970"/>
    <xdr:sp macro="" textlink="">
      <xdr:nvSpPr>
        <xdr:cNvPr id="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9C685-3DEF-49C8-8DCD-D3A1C7B3386D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423</xdr:row>
      <xdr:rowOff>0</xdr:rowOff>
    </xdr:from>
    <xdr:ext cx="2476500" cy="199970"/>
    <xdr:sp macro="" textlink="">
      <xdr:nvSpPr>
        <xdr:cNvPr id="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E1ABBC-A4EC-4F77-A98B-21EC4A60BB4A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424</xdr:row>
      <xdr:rowOff>0</xdr:rowOff>
    </xdr:from>
    <xdr:ext cx="2476500" cy="199970"/>
    <xdr:sp macro="" textlink="">
      <xdr:nvSpPr>
        <xdr:cNvPr id="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7B0F91-E487-4DAD-AA83-CD54D6E3EAC8}"/>
            </a:ext>
          </a:extLst>
        </xdr:cNvPr>
        <xdr:cNvSpPr/>
      </xdr:nvSpPr>
      <xdr:spPr bwMode="auto">
        <a:xfrm>
          <a:off x="3879273" y="362296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424</xdr:row>
      <xdr:rowOff>0</xdr:rowOff>
    </xdr:from>
    <xdr:ext cx="2476500" cy="199970"/>
    <xdr:sp macro="" textlink="">
      <xdr:nvSpPr>
        <xdr:cNvPr id="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5AC650-2477-43F3-A1A9-8212688D8D32}"/>
            </a:ext>
          </a:extLst>
        </xdr:cNvPr>
        <xdr:cNvSpPr/>
      </xdr:nvSpPr>
      <xdr:spPr bwMode="auto">
        <a:xfrm>
          <a:off x="3879273" y="4084493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427</xdr:row>
      <xdr:rowOff>0</xdr:rowOff>
    </xdr:from>
    <xdr:ext cx="2476500" cy="199970"/>
    <xdr:sp macro="" textlink="">
      <xdr:nvSpPr>
        <xdr:cNvPr id="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B1B500-4207-4322-9FF3-6A3B1D1A2F92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427</xdr:row>
      <xdr:rowOff>0</xdr:rowOff>
    </xdr:from>
    <xdr:ext cx="2476500" cy="199970"/>
    <xdr:sp macro="" textlink="">
      <xdr:nvSpPr>
        <xdr:cNvPr id="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CF3E38-3DD5-4B53-9CD5-6DCC1898063A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427</xdr:row>
      <xdr:rowOff>0</xdr:rowOff>
    </xdr:from>
    <xdr:ext cx="2476500" cy="199970"/>
    <xdr:sp macro="" textlink="">
      <xdr:nvSpPr>
        <xdr:cNvPr id="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714D6E-AC9A-41C9-9D77-AC4BAFDCD039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551</xdr:row>
      <xdr:rowOff>0</xdr:rowOff>
    </xdr:from>
    <xdr:ext cx="2476500" cy="199970"/>
    <xdr:sp macro="" textlink="">
      <xdr:nvSpPr>
        <xdr:cNvPr id="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BDF5B1-E2D4-44FF-9470-98400780FEE6}"/>
            </a:ext>
          </a:extLst>
        </xdr:cNvPr>
        <xdr:cNvSpPr/>
      </xdr:nvSpPr>
      <xdr:spPr bwMode="auto">
        <a:xfrm>
          <a:off x="3879273" y="425421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552</xdr:row>
      <xdr:rowOff>0</xdr:rowOff>
    </xdr:from>
    <xdr:ext cx="2476500" cy="199970"/>
    <xdr:sp macro="" textlink="">
      <xdr:nvSpPr>
        <xdr:cNvPr id="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B58E83-221D-44F8-9FB4-6205F3893691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552</xdr:row>
      <xdr:rowOff>0</xdr:rowOff>
    </xdr:from>
    <xdr:ext cx="2476500" cy="199970"/>
    <xdr:sp macro="" textlink="">
      <xdr:nvSpPr>
        <xdr:cNvPr id="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1A0330-C7D1-4392-89CA-3B60F6494E77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552</xdr:row>
      <xdr:rowOff>0</xdr:rowOff>
    </xdr:from>
    <xdr:ext cx="2476500" cy="199970"/>
    <xdr:sp macro="" textlink="">
      <xdr:nvSpPr>
        <xdr:cNvPr id="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49BBC6-C4FE-48A9-9EDC-D0BB1AC1A9B7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553</xdr:row>
      <xdr:rowOff>0</xdr:rowOff>
    </xdr:from>
    <xdr:ext cx="2476500" cy="199970"/>
    <xdr:sp macro="" textlink="">
      <xdr:nvSpPr>
        <xdr:cNvPr id="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AFF7D-7982-48AD-9FE8-C952F6CBBC82}"/>
            </a:ext>
          </a:extLst>
        </xdr:cNvPr>
        <xdr:cNvSpPr/>
      </xdr:nvSpPr>
      <xdr:spPr bwMode="auto">
        <a:xfrm>
          <a:off x="3879273" y="42853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553</xdr:row>
      <xdr:rowOff>0</xdr:rowOff>
    </xdr:from>
    <xdr:ext cx="2476500" cy="199970"/>
    <xdr:sp macro="" textlink="">
      <xdr:nvSpPr>
        <xdr:cNvPr id="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6BC810-49B2-4776-827E-44B8FA116EBA}"/>
            </a:ext>
          </a:extLst>
        </xdr:cNvPr>
        <xdr:cNvSpPr/>
      </xdr:nvSpPr>
      <xdr:spPr bwMode="auto">
        <a:xfrm>
          <a:off x="3879273" y="42853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AC2758-2BA1-4E78-865D-6CA0C1472CB3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FFA3FA-5755-405B-89EF-7A12E8A225D5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10D08D-CEF2-480F-A6D0-FB6BFDF8CE9B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499</xdr:row>
      <xdr:rowOff>0</xdr:rowOff>
    </xdr:from>
    <xdr:ext cx="2476500" cy="199970"/>
    <xdr:sp macro="" textlink="">
      <xdr:nvSpPr>
        <xdr:cNvPr id="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9E8A4A-839F-47BF-9E49-F4572D1D6285}"/>
            </a:ext>
          </a:extLst>
        </xdr:cNvPr>
        <xdr:cNvSpPr/>
      </xdr:nvSpPr>
      <xdr:spPr bwMode="auto">
        <a:xfrm>
          <a:off x="3879273" y="425421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500</xdr:row>
      <xdr:rowOff>0</xdr:rowOff>
    </xdr:from>
    <xdr:ext cx="2476500" cy="199970"/>
    <xdr:sp macro="" textlink="">
      <xdr:nvSpPr>
        <xdr:cNvPr id="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FF509F-22E6-4769-96D6-C4B720E6C6ED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500</xdr:row>
      <xdr:rowOff>0</xdr:rowOff>
    </xdr:from>
    <xdr:ext cx="2476500" cy="199970"/>
    <xdr:sp macro="" textlink="">
      <xdr:nvSpPr>
        <xdr:cNvPr id="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8D61AD-6C00-4C84-AB9C-6AB4E1604B7B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500</xdr:row>
      <xdr:rowOff>0</xdr:rowOff>
    </xdr:from>
    <xdr:ext cx="2476500" cy="199970"/>
    <xdr:sp macro="" textlink="">
      <xdr:nvSpPr>
        <xdr:cNvPr id="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67CC76-6DFC-43E0-9AC0-9C18E7BAE084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521</xdr:row>
      <xdr:rowOff>0</xdr:rowOff>
    </xdr:from>
    <xdr:ext cx="2476500" cy="199970"/>
    <xdr:sp macro="" textlink="">
      <xdr:nvSpPr>
        <xdr:cNvPr id="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036212-E5BD-4D20-A985-3B7D5282EEF4}"/>
            </a:ext>
          </a:extLst>
        </xdr:cNvPr>
        <xdr:cNvSpPr/>
      </xdr:nvSpPr>
      <xdr:spPr bwMode="auto">
        <a:xfrm>
          <a:off x="3879273" y="449493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2A2234-D3F4-41D9-BBBD-58BB50EA17D9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8D014A-1FE8-4609-B11D-94141E5AC440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FCCB9-1271-4827-8EEF-8A431DF4432D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534</xdr:row>
      <xdr:rowOff>0</xdr:rowOff>
    </xdr:from>
    <xdr:ext cx="2476500" cy="199970"/>
    <xdr:sp macro="" textlink="">
      <xdr:nvSpPr>
        <xdr:cNvPr id="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BF065F-F1AA-48CC-AEBB-9B1A7D199C3E}"/>
            </a:ext>
          </a:extLst>
        </xdr:cNvPr>
        <xdr:cNvSpPr/>
      </xdr:nvSpPr>
      <xdr:spPr bwMode="auto">
        <a:xfrm>
          <a:off x="3879273" y="449493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535</xdr:row>
      <xdr:rowOff>0</xdr:rowOff>
    </xdr:from>
    <xdr:ext cx="2476500" cy="199970"/>
    <xdr:sp macro="" textlink="">
      <xdr:nvSpPr>
        <xdr:cNvPr id="1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D33AE0-A0EF-4678-9383-2F5A3145E456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535</xdr:row>
      <xdr:rowOff>0</xdr:rowOff>
    </xdr:from>
    <xdr:ext cx="2476500" cy="199970"/>
    <xdr:sp macro="" textlink="">
      <xdr:nvSpPr>
        <xdr:cNvPr id="1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3C7C8A-F5A3-4232-ACE9-072973548C48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535</xdr:row>
      <xdr:rowOff>0</xdr:rowOff>
    </xdr:from>
    <xdr:ext cx="2476500" cy="199970"/>
    <xdr:sp macro="" textlink="">
      <xdr:nvSpPr>
        <xdr:cNvPr id="1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4DC8AE-9905-413B-BEF0-8EA0B8132CF9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F7EE3E-A39E-47AB-A2D4-7676FD28C121}"/>
            </a:ext>
          </a:extLst>
        </xdr:cNvPr>
        <xdr:cNvSpPr/>
      </xdr:nvSpPr>
      <xdr:spPr bwMode="auto">
        <a:xfrm>
          <a:off x="3879273" y="5063836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9CC381-8943-4F16-A204-9230097DFB57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59E710-7732-48C8-B93C-881F0973D499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E4A58B-6FE4-4AF5-8AB0-5CD70B30B4AB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584</xdr:row>
      <xdr:rowOff>0</xdr:rowOff>
    </xdr:from>
    <xdr:ext cx="2476500" cy="199970"/>
    <xdr:sp macro="" textlink="">
      <xdr:nvSpPr>
        <xdr:cNvPr id="1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314FE4-0B8F-49BB-8232-25AEBEA707F9}"/>
            </a:ext>
          </a:extLst>
        </xdr:cNvPr>
        <xdr:cNvSpPr/>
      </xdr:nvSpPr>
      <xdr:spPr bwMode="auto">
        <a:xfrm>
          <a:off x="3879273" y="533659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63A5C0-5A70-4E25-B9D3-7537E7BBF428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6A7859-18FF-4F2F-9032-3BF5C4F84EB2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13E54D-1367-41DF-A704-AA692602968A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206EE5-2ADE-4E21-BE76-F7D490C5EA5C}"/>
            </a:ext>
          </a:extLst>
        </xdr:cNvPr>
        <xdr:cNvSpPr/>
      </xdr:nvSpPr>
      <xdr:spPr bwMode="auto">
        <a:xfrm>
          <a:off x="3879273" y="552623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C5E1F2-5391-41CB-B336-6F50ADF1E7F3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431E721-F93C-4B99-8A7E-479C4BA67929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585</xdr:row>
      <xdr:rowOff>0</xdr:rowOff>
    </xdr:from>
    <xdr:ext cx="2476500" cy="199970"/>
    <xdr:sp macro="" textlink="">
      <xdr:nvSpPr>
        <xdr:cNvPr id="1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B46124-8D2D-441C-8C4C-FCDE3756AB53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600</xdr:row>
      <xdr:rowOff>0</xdr:rowOff>
    </xdr:from>
    <xdr:ext cx="2476500" cy="199970"/>
    <xdr:sp macro="" textlink="">
      <xdr:nvSpPr>
        <xdr:cNvPr id="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58380B-7D73-442C-8343-B40D61E1EBBB}"/>
            </a:ext>
          </a:extLst>
        </xdr:cNvPr>
        <xdr:cNvSpPr/>
      </xdr:nvSpPr>
      <xdr:spPr bwMode="auto">
        <a:xfrm>
          <a:off x="3879273" y="571586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1B93F7-7348-429D-8C52-87D1471918DE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5DF4C2-2D5F-41F4-853C-D556A3CA0181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37C3EB-4235-4724-8A2D-F6451EBE1F45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CDEB32-624B-4EEB-A2FF-FF2C76B47ABA}"/>
            </a:ext>
          </a:extLst>
        </xdr:cNvPr>
        <xdr:cNvSpPr/>
      </xdr:nvSpPr>
      <xdr:spPr bwMode="auto">
        <a:xfrm>
          <a:off x="3879273" y="5063836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4DC0C7-EBC9-4A30-9312-109308C9D51B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654E2D-FC52-4B2A-8253-624F3923C4AD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601</xdr:row>
      <xdr:rowOff>0</xdr:rowOff>
    </xdr:from>
    <xdr:ext cx="2476500" cy="199970"/>
    <xdr:sp macro="" textlink="">
      <xdr:nvSpPr>
        <xdr:cNvPr id="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07830A-248C-4C02-BD72-3B5ACC4E74B0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602</xdr:row>
      <xdr:rowOff>0</xdr:rowOff>
    </xdr:from>
    <xdr:ext cx="2476500" cy="199970"/>
    <xdr:sp macro="" textlink="">
      <xdr:nvSpPr>
        <xdr:cNvPr id="1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62EA90-D70E-477D-875C-29E5139CAD7C}"/>
            </a:ext>
          </a:extLst>
        </xdr:cNvPr>
        <xdr:cNvSpPr/>
      </xdr:nvSpPr>
      <xdr:spPr bwMode="auto">
        <a:xfrm>
          <a:off x="3879273" y="50950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602</xdr:row>
      <xdr:rowOff>0</xdr:rowOff>
    </xdr:from>
    <xdr:ext cx="2476500" cy="199970"/>
    <xdr:sp macro="" textlink="">
      <xdr:nvSpPr>
        <xdr:cNvPr id="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C314E2-EF88-4B8C-9069-A97F48397F26}"/>
            </a:ext>
          </a:extLst>
        </xdr:cNvPr>
        <xdr:cNvSpPr/>
      </xdr:nvSpPr>
      <xdr:spPr bwMode="auto">
        <a:xfrm>
          <a:off x="3879273" y="50950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602</xdr:row>
      <xdr:rowOff>0</xdr:rowOff>
    </xdr:from>
    <xdr:ext cx="2476500" cy="199970"/>
    <xdr:sp macro="" textlink="">
      <xdr:nvSpPr>
        <xdr:cNvPr id="1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D4DFEE-41B5-4035-BBAA-5C76FCAA7CA4}"/>
            </a:ext>
          </a:extLst>
        </xdr:cNvPr>
        <xdr:cNvSpPr/>
      </xdr:nvSpPr>
      <xdr:spPr bwMode="auto">
        <a:xfrm>
          <a:off x="3879273" y="571586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9B9901-94C2-49CC-AA3A-BFEE32A3580F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2CE0E3-22EC-4815-AE10-A1573556CF93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B19E7D-A191-47EE-8415-FA0962236F40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631</xdr:row>
      <xdr:rowOff>0</xdr:rowOff>
    </xdr:from>
    <xdr:ext cx="2476500" cy="199970"/>
    <xdr:sp macro="" textlink="">
      <xdr:nvSpPr>
        <xdr:cNvPr id="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BCBBE1-6293-4D02-AC17-BF23994C0A68}"/>
            </a:ext>
          </a:extLst>
        </xdr:cNvPr>
        <xdr:cNvSpPr/>
      </xdr:nvSpPr>
      <xdr:spPr bwMode="auto">
        <a:xfrm>
          <a:off x="3879273" y="5905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D14AD44-4781-47C0-9909-F6C67082A224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2E072-C75C-4272-9855-CC0570F80EFC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766CD8-6FE8-4EBE-A25B-E52E16A5914D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8EB2DE-23E3-4C54-8F34-F7A0D42425A9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F0AF80-3930-4841-ABF4-1911D67BD3E0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849AC4-6975-436C-A5C8-82200457BF3B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632</xdr:row>
      <xdr:rowOff>0</xdr:rowOff>
    </xdr:from>
    <xdr:ext cx="2476500" cy="199970"/>
    <xdr:sp macro="" textlink="">
      <xdr:nvSpPr>
        <xdr:cNvPr id="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F1ED53-FB7D-42A3-849C-D0365105365F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633</xdr:row>
      <xdr:rowOff>0</xdr:rowOff>
    </xdr:from>
    <xdr:ext cx="2476500" cy="199970"/>
    <xdr:sp macro="" textlink="">
      <xdr:nvSpPr>
        <xdr:cNvPr id="1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189DB2-2634-48E5-BE40-4BB52D997DA0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633</xdr:row>
      <xdr:rowOff>0</xdr:rowOff>
    </xdr:from>
    <xdr:ext cx="2476500" cy="199970"/>
    <xdr:sp macro="" textlink="">
      <xdr:nvSpPr>
        <xdr:cNvPr id="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96CF6F-0710-40DF-9D82-E321D7C9469C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633</xdr:row>
      <xdr:rowOff>0</xdr:rowOff>
    </xdr:from>
    <xdr:ext cx="2476500" cy="199970"/>
    <xdr:sp macro="" textlink="">
      <xdr:nvSpPr>
        <xdr:cNvPr id="1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40F0B8-9F19-4D86-AAF1-77D38C870BAC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C6CB9A-2815-4610-BEC0-09EFEF7B1F73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6336CE-217B-49A5-AA80-29B929493070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1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1F6C6B-0DED-4C70-9402-8AAEE02F3530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E93B9D-5B89-4160-9C51-4844983188AE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2B9468-5571-4CD0-8C93-8897FFE57168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17A05E-E4D7-456E-A7B4-5C9562FF828F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BD962A-3925-4FD2-B1D7-BCB9EE8CD712}"/>
            </a:ext>
          </a:extLst>
        </xdr:cNvPr>
        <xdr:cNvSpPr/>
      </xdr:nvSpPr>
      <xdr:spPr bwMode="auto">
        <a:xfrm>
          <a:off x="6113859" y="12001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F43AC-DA78-4988-9EB6-387AD27EFEB5}"/>
            </a:ext>
          </a:extLst>
        </xdr:cNvPr>
        <xdr:cNvSpPr/>
      </xdr:nvSpPr>
      <xdr:spPr bwMode="auto">
        <a:xfrm>
          <a:off x="6113859" y="12001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E23104-8A19-477A-A903-720547C413CF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103792-E2DD-4C17-B11E-0AB0E3280029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1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02CAB1-30EF-4B32-BD31-B29588B5AE77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E100D3-5BF7-4A8D-A8DE-102373F5A446}"/>
            </a:ext>
          </a:extLst>
        </xdr:cNvPr>
        <xdr:cNvSpPr/>
      </xdr:nvSpPr>
      <xdr:spPr bwMode="auto">
        <a:xfrm>
          <a:off x="3863578" y="579179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DA0C8A-16A7-4B79-AA2C-6B418E7C6C33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C816AE-101F-45EC-9B8F-6866618A7832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7DFEF4-8974-4CF6-8400-709821C7C0EE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36DEDA-FE7E-4A6F-A1C6-1D99854B906B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0E70EC-ACA4-454A-AD36-4CA63A92E46C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7D6CDE-CDA1-469A-BD65-116E2B50782F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9AB7E6-791E-4FAA-AFBC-C350119962C1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1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6385B9-51E0-4D14-8BED-519F81B82769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5A6AD0-DF2A-4479-8298-DEC74FAFDF2F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547114-19D7-4BCF-B70A-A7D4B6738726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3F1787-6567-43C6-B5F8-04E71F4BACC6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A5D5FB-CF61-4C7A-A967-66EA55122DB1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BED76A-411D-4774-A487-79F5B07514BD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7000E3-769E-4945-90F1-DFBFFFF56393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2EDBB0-C05C-4002-8E64-FEB35718308A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0469AB-A1DC-4CEE-B6D1-BDAB30458D65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C27E62-5146-488D-9E25-B3D3F5A9CC31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424</xdr:row>
      <xdr:rowOff>0</xdr:rowOff>
    </xdr:from>
    <xdr:ext cx="2476500" cy="199970"/>
    <xdr:sp macro="" textlink="">
      <xdr:nvSpPr>
        <xdr:cNvPr id="1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9247B2-136C-45CF-AC84-A6E38953A104}"/>
            </a:ext>
          </a:extLst>
        </xdr:cNvPr>
        <xdr:cNvSpPr/>
      </xdr:nvSpPr>
      <xdr:spPr bwMode="auto">
        <a:xfrm>
          <a:off x="3875690" y="348549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</xdr:row>
      <xdr:rowOff>0</xdr:rowOff>
    </xdr:from>
    <xdr:ext cx="1921468" cy="195685"/>
    <xdr:sp macro="" textlink="">
      <xdr:nvSpPr>
        <xdr:cNvPr id="1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E3889F7-1BB1-4FD2-BB35-7EBBB5D55D8B}"/>
            </a:ext>
          </a:extLst>
        </xdr:cNvPr>
        <xdr:cNvSpPr/>
      </xdr:nvSpPr>
      <xdr:spPr bwMode="auto">
        <a:xfrm>
          <a:off x="6125308" y="591282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69E32-AAC3-4FC9-B937-8AA046865358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369</xdr:row>
      <xdr:rowOff>0</xdr:rowOff>
    </xdr:from>
    <xdr:ext cx="1921468" cy="195685"/>
    <xdr:sp macro="" textlink="">
      <xdr:nvSpPr>
        <xdr:cNvPr id="1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1383D2-836A-40B3-9207-B40C55626875}"/>
            </a:ext>
          </a:extLst>
        </xdr:cNvPr>
        <xdr:cNvSpPr/>
      </xdr:nvSpPr>
      <xdr:spPr bwMode="auto">
        <a:xfrm>
          <a:off x="6486525" y="17068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369</xdr:row>
      <xdr:rowOff>0</xdr:rowOff>
    </xdr:from>
    <xdr:ext cx="2476500" cy="199970"/>
    <xdr:sp macro="" textlink="">
      <xdr:nvSpPr>
        <xdr:cNvPr id="1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A7700A-F754-4656-9E71-647E8AC2EA23}"/>
            </a:ext>
          </a:extLst>
        </xdr:cNvPr>
        <xdr:cNvSpPr/>
      </xdr:nvSpPr>
      <xdr:spPr bwMode="auto">
        <a:xfrm>
          <a:off x="4238625" y="1706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406DEB-A58B-43BC-847C-7764E84AAF37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BC9221-DDAD-4BCC-BEDB-070CFE1D3742}"/>
            </a:ext>
          </a:extLst>
        </xdr:cNvPr>
        <xdr:cNvSpPr/>
      </xdr:nvSpPr>
      <xdr:spPr bwMode="auto">
        <a:xfrm>
          <a:off x="5570220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8CD911-E0D1-4983-B530-85470F6F5721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E317D-7205-4A14-A01D-6656FD5FEBDE}"/>
            </a:ext>
          </a:extLst>
        </xdr:cNvPr>
        <xdr:cNvSpPr/>
      </xdr:nvSpPr>
      <xdr:spPr bwMode="auto">
        <a:xfrm>
          <a:off x="5570220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147</xdr:row>
      <xdr:rowOff>0</xdr:rowOff>
    </xdr:from>
    <xdr:ext cx="1921468" cy="195685"/>
    <xdr:sp macro="" textlink="">
      <xdr:nvSpPr>
        <xdr:cNvPr id="1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ECE2AC-03E9-4876-92F5-BD249ADBA8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147</xdr:row>
      <xdr:rowOff>0</xdr:rowOff>
    </xdr:from>
    <xdr:ext cx="1921468" cy="195685"/>
    <xdr:sp macro="" textlink="">
      <xdr:nvSpPr>
        <xdr:cNvPr id="1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F93667-FA5D-4CA2-9E42-70F5BA7B93DB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147</xdr:row>
      <xdr:rowOff>0</xdr:rowOff>
    </xdr:from>
    <xdr:ext cx="1921468" cy="195685"/>
    <xdr:sp macro="" textlink="">
      <xdr:nvSpPr>
        <xdr:cNvPr id="1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A4D23F7-F865-4D11-8343-05EB59A0FCD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147</xdr:row>
      <xdr:rowOff>0</xdr:rowOff>
    </xdr:from>
    <xdr:ext cx="1921468" cy="195685"/>
    <xdr:sp macro="" textlink="">
      <xdr:nvSpPr>
        <xdr:cNvPr id="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75917F6-C5F4-4016-AB0C-9EF7ED18373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84D12F-3451-43C2-A423-9639C0DAB40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A76BB4-62E0-4972-BAF8-42F5E8836DD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7C8370-A0D7-4B3B-8098-45978ED1077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E834A-3C4F-462C-B899-9675B66C8C5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249</xdr:row>
      <xdr:rowOff>0</xdr:rowOff>
    </xdr:from>
    <xdr:ext cx="1921468" cy="195685"/>
    <xdr:sp macro="" textlink="">
      <xdr:nvSpPr>
        <xdr:cNvPr id="1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23DD21-D1A8-408E-A545-A86C9F1AD2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249</xdr:row>
      <xdr:rowOff>0</xdr:rowOff>
    </xdr:from>
    <xdr:ext cx="1921468" cy="195685"/>
    <xdr:sp macro="" textlink="">
      <xdr:nvSpPr>
        <xdr:cNvPr id="1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9246E2-0DE5-409C-8FC1-EC8ADD771BE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249</xdr:row>
      <xdr:rowOff>0</xdr:rowOff>
    </xdr:from>
    <xdr:ext cx="1921468" cy="195685"/>
    <xdr:sp macro="" textlink="">
      <xdr:nvSpPr>
        <xdr:cNvPr id="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D29E57-95C4-40EE-9E5B-5C58EAC63D6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249</xdr:row>
      <xdr:rowOff>0</xdr:rowOff>
    </xdr:from>
    <xdr:ext cx="1921468" cy="195685"/>
    <xdr:sp macro="" textlink="">
      <xdr:nvSpPr>
        <xdr:cNvPr id="1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0BB5A3-4454-4F61-AAB4-8CBED551274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256</xdr:row>
      <xdr:rowOff>0</xdr:rowOff>
    </xdr:from>
    <xdr:ext cx="1921468" cy="195685"/>
    <xdr:sp macro="" textlink="">
      <xdr:nvSpPr>
        <xdr:cNvPr id="1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696A8E-23FF-46CF-B2C3-876DF7CC006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256</xdr:row>
      <xdr:rowOff>0</xdr:rowOff>
    </xdr:from>
    <xdr:ext cx="1921468" cy="195685"/>
    <xdr:sp macro="" textlink="">
      <xdr:nvSpPr>
        <xdr:cNvPr id="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D1F16A-FC9E-450B-AC32-BE65E68D672D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256</xdr:row>
      <xdr:rowOff>0</xdr:rowOff>
    </xdr:from>
    <xdr:ext cx="1921468" cy="195685"/>
    <xdr:sp macro="" textlink="">
      <xdr:nvSpPr>
        <xdr:cNvPr id="1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2C8A4D-8C03-492B-ABC7-FD82B87D984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256</xdr:row>
      <xdr:rowOff>0</xdr:rowOff>
    </xdr:from>
    <xdr:ext cx="1921468" cy="195685"/>
    <xdr:sp macro="" textlink="">
      <xdr:nvSpPr>
        <xdr:cNvPr id="1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34D97A-93C7-4895-9564-7A7486D11FE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283</xdr:row>
      <xdr:rowOff>0</xdr:rowOff>
    </xdr:from>
    <xdr:ext cx="1921468" cy="195685"/>
    <xdr:sp macro="" textlink="">
      <xdr:nvSpPr>
        <xdr:cNvPr id="1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ED68CB-4B9D-4A24-A288-E6DFDA8E8D7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283</xdr:row>
      <xdr:rowOff>0</xdr:rowOff>
    </xdr:from>
    <xdr:ext cx="1921468" cy="195685"/>
    <xdr:sp macro="" textlink="">
      <xdr:nvSpPr>
        <xdr:cNvPr id="1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D40E58-B67B-4225-A6E0-0CC9293E803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283</xdr:row>
      <xdr:rowOff>0</xdr:rowOff>
    </xdr:from>
    <xdr:ext cx="1921468" cy="195685"/>
    <xdr:sp macro="" textlink="">
      <xdr:nvSpPr>
        <xdr:cNvPr id="1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9B0432-DF67-4B25-B967-201F9BDDE68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283</xdr:row>
      <xdr:rowOff>0</xdr:rowOff>
    </xdr:from>
    <xdr:ext cx="1921468" cy="195685"/>
    <xdr:sp macro="" textlink="">
      <xdr:nvSpPr>
        <xdr:cNvPr id="1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04BF6B-EB05-4E4F-8C7A-FF45E794A3E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296</xdr:row>
      <xdr:rowOff>0</xdr:rowOff>
    </xdr:from>
    <xdr:ext cx="1921468" cy="195685"/>
    <xdr:sp macro="" textlink="">
      <xdr:nvSpPr>
        <xdr:cNvPr id="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9D6CB9-A7EB-46E4-A5F4-DA1A9166D14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296</xdr:row>
      <xdr:rowOff>0</xdr:rowOff>
    </xdr:from>
    <xdr:ext cx="1921468" cy="195685"/>
    <xdr:sp macro="" textlink="">
      <xdr:nvSpPr>
        <xdr:cNvPr id="1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7FD274-D582-4F80-85F7-80CD00E8A9D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296</xdr:row>
      <xdr:rowOff>0</xdr:rowOff>
    </xdr:from>
    <xdr:ext cx="1921468" cy="195685"/>
    <xdr:sp macro="" textlink="">
      <xdr:nvSpPr>
        <xdr:cNvPr id="2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A65FED-8E05-4C0B-A46E-CB1CA31213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296</xdr:row>
      <xdr:rowOff>0</xdr:rowOff>
    </xdr:from>
    <xdr:ext cx="1921468" cy="195685"/>
    <xdr:sp macro="" textlink="">
      <xdr:nvSpPr>
        <xdr:cNvPr id="2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4A369C-AED7-4B1C-BEEE-8A46EF50828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318</xdr:row>
      <xdr:rowOff>0</xdr:rowOff>
    </xdr:from>
    <xdr:ext cx="1921468" cy="195685"/>
    <xdr:sp macro="" textlink="">
      <xdr:nvSpPr>
        <xdr:cNvPr id="2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931E6C-C953-4296-A6F7-C0D6A5F85E9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318</xdr:row>
      <xdr:rowOff>0</xdr:rowOff>
    </xdr:from>
    <xdr:ext cx="1921468" cy="195685"/>
    <xdr:sp macro="" textlink="">
      <xdr:nvSpPr>
        <xdr:cNvPr id="2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7E868D-E0A2-4453-91D0-C24285D844C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318</xdr:row>
      <xdr:rowOff>0</xdr:rowOff>
    </xdr:from>
    <xdr:ext cx="1921468" cy="195685"/>
    <xdr:sp macro="" textlink="">
      <xdr:nvSpPr>
        <xdr:cNvPr id="2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0C21F1-C3BA-4445-9A31-71ED02ECB3D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318</xdr:row>
      <xdr:rowOff>0</xdr:rowOff>
    </xdr:from>
    <xdr:ext cx="1921468" cy="195685"/>
    <xdr:sp macro="" textlink="">
      <xdr:nvSpPr>
        <xdr:cNvPr id="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12ADB8-AF45-4526-94AC-E6451ABAFED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340</xdr:row>
      <xdr:rowOff>0</xdr:rowOff>
    </xdr:from>
    <xdr:ext cx="1921468" cy="195685"/>
    <xdr:sp macro="" textlink="">
      <xdr:nvSpPr>
        <xdr:cNvPr id="2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46ED55-4960-46C2-AA17-3D9F2F18270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340</xdr:row>
      <xdr:rowOff>0</xdr:rowOff>
    </xdr:from>
    <xdr:ext cx="1921468" cy="195685"/>
    <xdr:sp macro="" textlink="">
      <xdr:nvSpPr>
        <xdr:cNvPr id="2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57D2D3-036C-47DD-9566-9ECD3DACA5D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340</xdr:row>
      <xdr:rowOff>0</xdr:rowOff>
    </xdr:from>
    <xdr:ext cx="1921468" cy="195685"/>
    <xdr:sp macro="" textlink="">
      <xdr:nvSpPr>
        <xdr:cNvPr id="2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1AC2F3-7620-434A-B450-779153870B4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340</xdr:row>
      <xdr:rowOff>0</xdr:rowOff>
    </xdr:from>
    <xdr:ext cx="1921468" cy="195685"/>
    <xdr:sp macro="" textlink="">
      <xdr:nvSpPr>
        <xdr:cNvPr id="2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2478A7-7FE5-4885-BBA8-B8E48A95F7C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2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9F4DD0-116B-442F-A7DD-C2855675FC6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2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76E722-38FF-4774-9742-638B6FD84E1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2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74EB0A-A223-456C-B823-F46BEC5CF3B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2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AA2078-DFD1-4159-8308-6AA01307284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410</xdr:row>
      <xdr:rowOff>0</xdr:rowOff>
    </xdr:from>
    <xdr:ext cx="1921468" cy="195685"/>
    <xdr:sp macro="" textlink="">
      <xdr:nvSpPr>
        <xdr:cNvPr id="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79D6EF-237C-4F0C-9253-03C86253C4F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410</xdr:row>
      <xdr:rowOff>0</xdr:rowOff>
    </xdr:from>
    <xdr:ext cx="1921468" cy="195685"/>
    <xdr:sp macro="" textlink="">
      <xdr:nvSpPr>
        <xdr:cNvPr id="2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35B22E-8301-410B-9EA5-09BA2AC3A95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410</xdr:row>
      <xdr:rowOff>0</xdr:rowOff>
    </xdr:from>
    <xdr:ext cx="1921468" cy="195685"/>
    <xdr:sp macro="" textlink="">
      <xdr:nvSpPr>
        <xdr:cNvPr id="2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A09059-256A-44F5-9793-41E99C0E7EC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410</xdr:row>
      <xdr:rowOff>0</xdr:rowOff>
    </xdr:from>
    <xdr:ext cx="1921468" cy="195685"/>
    <xdr:sp macro="" textlink="">
      <xdr:nvSpPr>
        <xdr:cNvPr id="2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2CC1E6-40E0-431A-91B7-7801C869328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433</xdr:row>
      <xdr:rowOff>0</xdr:rowOff>
    </xdr:from>
    <xdr:ext cx="1921468" cy="195685"/>
    <xdr:sp macro="" textlink="">
      <xdr:nvSpPr>
        <xdr:cNvPr id="2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3A61AD-DCC3-41D0-A5E6-12706C28219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433</xdr:row>
      <xdr:rowOff>0</xdr:rowOff>
    </xdr:from>
    <xdr:ext cx="1921468" cy="195685"/>
    <xdr:sp macro="" textlink="">
      <xdr:nvSpPr>
        <xdr:cNvPr id="2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C6F7BDF-CDB1-42F3-95B3-FAB748A4AFA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433</xdr:row>
      <xdr:rowOff>0</xdr:rowOff>
    </xdr:from>
    <xdr:ext cx="1921468" cy="195685"/>
    <xdr:sp macro="" textlink="">
      <xdr:nvSpPr>
        <xdr:cNvPr id="2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C967E2-A8E6-458E-B530-88CE3A8CBA4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433</xdr:row>
      <xdr:rowOff>0</xdr:rowOff>
    </xdr:from>
    <xdr:ext cx="1921468" cy="195685"/>
    <xdr:sp macro="" textlink="">
      <xdr:nvSpPr>
        <xdr:cNvPr id="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0C8CC3-E268-4705-8052-50A8F5E4111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501</xdr:row>
      <xdr:rowOff>0</xdr:rowOff>
    </xdr:from>
    <xdr:ext cx="1921468" cy="195685"/>
    <xdr:sp macro="" textlink="">
      <xdr:nvSpPr>
        <xdr:cNvPr id="2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461840-7F7D-4544-86C3-BAAA4FC2D99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501</xdr:row>
      <xdr:rowOff>0</xdr:rowOff>
    </xdr:from>
    <xdr:ext cx="1921468" cy="195685"/>
    <xdr:sp macro="" textlink="">
      <xdr:nvSpPr>
        <xdr:cNvPr id="2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B25514-5D0C-4CB3-90C4-E45AABD426F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501</xdr:row>
      <xdr:rowOff>0</xdr:rowOff>
    </xdr:from>
    <xdr:ext cx="1921468" cy="195685"/>
    <xdr:sp macro="" textlink="">
      <xdr:nvSpPr>
        <xdr:cNvPr id="2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7B4DF7-D16D-4D32-BD44-5EC7C8F5C5D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501</xdr:row>
      <xdr:rowOff>0</xdr:rowOff>
    </xdr:from>
    <xdr:ext cx="1921468" cy="195685"/>
    <xdr:sp macro="" textlink="">
      <xdr:nvSpPr>
        <xdr:cNvPr id="2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D697DA7-ABF5-486F-8C5C-E50BB1307DC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523</xdr:row>
      <xdr:rowOff>0</xdr:rowOff>
    </xdr:from>
    <xdr:ext cx="1921468" cy="195685"/>
    <xdr:sp macro="" textlink="">
      <xdr:nvSpPr>
        <xdr:cNvPr id="2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F4B375-FF29-407A-9545-E51F055F7D3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523</xdr:row>
      <xdr:rowOff>0</xdr:rowOff>
    </xdr:from>
    <xdr:ext cx="1921468" cy="195685"/>
    <xdr:sp macro="" textlink="">
      <xdr:nvSpPr>
        <xdr:cNvPr id="2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A233496-F8BF-4743-8147-4505761C65E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523</xdr:row>
      <xdr:rowOff>0</xdr:rowOff>
    </xdr:from>
    <xdr:ext cx="1921468" cy="195685"/>
    <xdr:sp macro="" textlink="">
      <xdr:nvSpPr>
        <xdr:cNvPr id="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8556DE-84A0-42A7-A992-2011200EBEB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523</xdr:row>
      <xdr:rowOff>0</xdr:rowOff>
    </xdr:from>
    <xdr:ext cx="1921468" cy="195685"/>
    <xdr:sp macro="" textlink="">
      <xdr:nvSpPr>
        <xdr:cNvPr id="2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4F61D0-A773-45F8-B819-2AF6418D33E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536</xdr:row>
      <xdr:rowOff>0</xdr:rowOff>
    </xdr:from>
    <xdr:ext cx="1921468" cy="195685"/>
    <xdr:sp macro="" textlink="">
      <xdr:nvSpPr>
        <xdr:cNvPr id="2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58DB0D-ECC2-4DDB-AABE-D085882008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536</xdr:row>
      <xdr:rowOff>0</xdr:rowOff>
    </xdr:from>
    <xdr:ext cx="1921468" cy="195685"/>
    <xdr:sp macro="" textlink="">
      <xdr:nvSpPr>
        <xdr:cNvPr id="2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DD3B07-1783-4F77-AFA3-D13630BFC7D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536</xdr:row>
      <xdr:rowOff>0</xdr:rowOff>
    </xdr:from>
    <xdr:ext cx="1921468" cy="195685"/>
    <xdr:sp macro="" textlink="">
      <xdr:nvSpPr>
        <xdr:cNvPr id="2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776B7F-8B6B-41FF-8CFA-AF6F022E547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536</xdr:row>
      <xdr:rowOff>0</xdr:rowOff>
    </xdr:from>
    <xdr:ext cx="1921468" cy="195685"/>
    <xdr:sp macro="" textlink="">
      <xdr:nvSpPr>
        <xdr:cNvPr id="2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AFA2A9-F2F2-4E89-A072-693D4820C0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5A9C0F-CE63-4C01-8720-20AF8145EF0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EB8B3C7-6138-4910-8CB0-8FC0768ADC4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A4269D-6DE3-486C-8196-CD7EA831AAF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AD5828-5A54-4B24-8628-953E9EF7E5F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FDC72B-440C-42EE-8F17-B39A731D8F7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CA2550-5D3C-4937-8082-E34BB64557E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E8A12B-91F5-4550-BDDE-6CBBE949410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2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0990BC-51DF-4E75-898B-7BD6DF817FB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585</xdr:row>
      <xdr:rowOff>0</xdr:rowOff>
    </xdr:from>
    <xdr:ext cx="1921468" cy="195685"/>
    <xdr:sp macro="" textlink="">
      <xdr:nvSpPr>
        <xdr:cNvPr id="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1205B9-F30F-442F-8459-1108E90D43C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585</xdr:row>
      <xdr:rowOff>0</xdr:rowOff>
    </xdr:from>
    <xdr:ext cx="1921468" cy="195685"/>
    <xdr:sp macro="" textlink="">
      <xdr:nvSpPr>
        <xdr:cNvPr id="2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CC3E97-C6C4-4D65-B21B-533B7A3AAE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585</xdr:row>
      <xdr:rowOff>0</xdr:rowOff>
    </xdr:from>
    <xdr:ext cx="1921468" cy="195685"/>
    <xdr:sp macro="" textlink="">
      <xdr:nvSpPr>
        <xdr:cNvPr id="2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610331-2255-455D-9D8C-BACD94928F4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585</xdr:row>
      <xdr:rowOff>0</xdr:rowOff>
    </xdr:from>
    <xdr:ext cx="1921468" cy="195685"/>
    <xdr:sp macro="" textlink="">
      <xdr:nvSpPr>
        <xdr:cNvPr id="2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6C34105-E5DD-4131-AE30-D12837FA9AC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586</xdr:row>
      <xdr:rowOff>0</xdr:rowOff>
    </xdr:from>
    <xdr:ext cx="1921468" cy="195685"/>
    <xdr:sp macro="" textlink="">
      <xdr:nvSpPr>
        <xdr:cNvPr id="2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CE48FD3-F4C1-47EE-9857-47FDC2F9041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586</xdr:row>
      <xdr:rowOff>0</xdr:rowOff>
    </xdr:from>
    <xdr:ext cx="1921468" cy="195685"/>
    <xdr:sp macro="" textlink="">
      <xdr:nvSpPr>
        <xdr:cNvPr id="2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0A998-7385-4B59-97BC-04BFBE24EEE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586</xdr:row>
      <xdr:rowOff>0</xdr:rowOff>
    </xdr:from>
    <xdr:ext cx="1921468" cy="195685"/>
    <xdr:sp macro="" textlink="">
      <xdr:nvSpPr>
        <xdr:cNvPr id="2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788ED8-753C-45DE-9236-5B27B8E75EA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586</xdr:row>
      <xdr:rowOff>0</xdr:rowOff>
    </xdr:from>
    <xdr:ext cx="1921468" cy="195685"/>
    <xdr:sp macro="" textlink="">
      <xdr:nvSpPr>
        <xdr:cNvPr id="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C565654-9108-41DF-9B80-75858F83158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608</xdr:row>
      <xdr:rowOff>0</xdr:rowOff>
    </xdr:from>
    <xdr:ext cx="1921468" cy="195685"/>
    <xdr:sp macro="" textlink="">
      <xdr:nvSpPr>
        <xdr:cNvPr id="2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044AF3-86CF-47BC-B919-64A314009FE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608</xdr:row>
      <xdr:rowOff>0</xdr:rowOff>
    </xdr:from>
    <xdr:ext cx="1921468" cy="195685"/>
    <xdr:sp macro="" textlink="">
      <xdr:nvSpPr>
        <xdr:cNvPr id="2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D6CB2F-C35F-4822-9D63-C3937B0598A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608</xdr:row>
      <xdr:rowOff>0</xdr:rowOff>
    </xdr:from>
    <xdr:ext cx="1921468" cy="195685"/>
    <xdr:sp macro="" textlink="">
      <xdr:nvSpPr>
        <xdr:cNvPr id="2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DEE212-E971-4480-8AAB-7F5BB3204E2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608</xdr:row>
      <xdr:rowOff>0</xdr:rowOff>
    </xdr:from>
    <xdr:ext cx="1921468" cy="195685"/>
    <xdr:sp macro="" textlink="">
      <xdr:nvSpPr>
        <xdr:cNvPr id="2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8F1A77-F650-42F3-BFE6-F0CDFABDF32B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E0CCFE-27AF-4A49-A808-22456204E0ED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84</xdr:row>
      <xdr:rowOff>0</xdr:rowOff>
    </xdr:from>
    <xdr:ext cx="1921468" cy="195685"/>
    <xdr:sp macro="" textlink="">
      <xdr:nvSpPr>
        <xdr:cNvPr id="2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DB6E74-A010-413D-8958-9F86BE540381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84</xdr:row>
      <xdr:rowOff>0</xdr:rowOff>
    </xdr:from>
    <xdr:ext cx="2476500" cy="199970"/>
    <xdr:sp macro="" textlink="">
      <xdr:nvSpPr>
        <xdr:cNvPr id="2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C1B3F3-CB10-4FF9-BA11-FDF84E49EA58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AF08E7-2478-4623-B656-B985BF8A4659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84</xdr:row>
      <xdr:rowOff>0</xdr:rowOff>
    </xdr:from>
    <xdr:ext cx="2529840" cy="195685"/>
    <xdr:sp macro="" textlink="">
      <xdr:nvSpPr>
        <xdr:cNvPr id="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880B5-1211-4C61-B08B-BB881C3BFC7F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A0FA2-7206-4D62-A6AF-62D940BCCE29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84</xdr:row>
      <xdr:rowOff>0</xdr:rowOff>
    </xdr:from>
    <xdr:ext cx="2529840" cy="195685"/>
    <xdr:sp macro="" textlink="">
      <xdr:nvSpPr>
        <xdr:cNvPr id="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54213-A5CB-4E11-90E7-3AD47E62ED6B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85</xdr:row>
      <xdr:rowOff>0</xdr:rowOff>
    </xdr:from>
    <xdr:ext cx="2529840" cy="195685"/>
    <xdr:sp macro="" textlink="">
      <xdr:nvSpPr>
        <xdr:cNvPr id="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5F8BAD-8658-4B36-B9FF-B420620B7870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85</xdr:row>
      <xdr:rowOff>0</xdr:rowOff>
    </xdr:from>
    <xdr:ext cx="1921468" cy="195685"/>
    <xdr:sp macro="" textlink="">
      <xdr:nvSpPr>
        <xdr:cNvPr id="2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EA99C08-9BA0-40CD-84AA-54C403DAA974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85</xdr:row>
      <xdr:rowOff>0</xdr:rowOff>
    </xdr:from>
    <xdr:ext cx="2476500" cy="199970"/>
    <xdr:sp macro="" textlink="">
      <xdr:nvSpPr>
        <xdr:cNvPr id="2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DD9E9F-DA1F-462F-ABC8-7CC83A8447B0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85</xdr:row>
      <xdr:rowOff>0</xdr:rowOff>
    </xdr:from>
    <xdr:ext cx="2529840" cy="195685"/>
    <xdr:sp macro="" textlink="">
      <xdr:nvSpPr>
        <xdr:cNvPr id="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83C9E3-55E1-447A-88BC-9183F1AE8732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85</xdr:row>
      <xdr:rowOff>0</xdr:rowOff>
    </xdr:from>
    <xdr:ext cx="2529840" cy="195685"/>
    <xdr:sp macro="" textlink="">
      <xdr:nvSpPr>
        <xdr:cNvPr id="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6E87D1-6B0B-4B56-936D-DEB16365AE57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85</xdr:row>
      <xdr:rowOff>0</xdr:rowOff>
    </xdr:from>
    <xdr:ext cx="2529840" cy="195685"/>
    <xdr:sp macro="" textlink="">
      <xdr:nvSpPr>
        <xdr:cNvPr id="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BB10A6-9EFE-48DF-B8CC-BDB387CB6880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85</xdr:row>
      <xdr:rowOff>0</xdr:rowOff>
    </xdr:from>
    <xdr:ext cx="2529840" cy="195685"/>
    <xdr:sp macro="" textlink="">
      <xdr:nvSpPr>
        <xdr:cNvPr id="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BDF847-3CEE-4147-85FD-CA1567E1BCF3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86</xdr:row>
      <xdr:rowOff>0</xdr:rowOff>
    </xdr:from>
    <xdr:ext cx="2529840" cy="195685"/>
    <xdr:sp macro="" textlink="">
      <xdr:nvSpPr>
        <xdr:cNvPr id="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F86598-E9FC-4730-8AD2-17E7FC9FEE32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86</xdr:row>
      <xdr:rowOff>0</xdr:rowOff>
    </xdr:from>
    <xdr:ext cx="1921468" cy="195685"/>
    <xdr:sp macro="" textlink="">
      <xdr:nvSpPr>
        <xdr:cNvPr id="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F1FD74-F5ED-4EAC-A6E7-E78E207EF55F}"/>
            </a:ext>
          </a:extLst>
        </xdr:cNvPr>
        <xdr:cNvSpPr/>
      </xdr:nvSpPr>
      <xdr:spPr bwMode="auto">
        <a:xfrm>
          <a:off x="6175375" y="153352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86</xdr:row>
      <xdr:rowOff>0</xdr:rowOff>
    </xdr:from>
    <xdr:ext cx="2476500" cy="199970"/>
    <xdr:sp macro="" textlink="">
      <xdr:nvSpPr>
        <xdr:cNvPr id="2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1F17F-3786-458E-A637-68FEB98F4D32}"/>
            </a:ext>
          </a:extLst>
        </xdr:cNvPr>
        <xdr:cNvSpPr/>
      </xdr:nvSpPr>
      <xdr:spPr bwMode="auto">
        <a:xfrm>
          <a:off x="3929063" y="153352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86</xdr:row>
      <xdr:rowOff>0</xdr:rowOff>
    </xdr:from>
    <xdr:ext cx="2529840" cy="195685"/>
    <xdr:sp macro="" textlink="">
      <xdr:nvSpPr>
        <xdr:cNvPr id="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DDB6FE-A373-4B0D-BC83-3ACD3F520D4D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86</xdr:row>
      <xdr:rowOff>0</xdr:rowOff>
    </xdr:from>
    <xdr:ext cx="2529840" cy="195685"/>
    <xdr:sp macro="" textlink="">
      <xdr:nvSpPr>
        <xdr:cNvPr id="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D960B5-22D7-4963-B933-8FFB1BDAE83C}"/>
            </a:ext>
          </a:extLst>
        </xdr:cNvPr>
        <xdr:cNvSpPr/>
      </xdr:nvSpPr>
      <xdr:spPr bwMode="auto">
        <a:xfrm>
          <a:off x="5262245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86</xdr:row>
      <xdr:rowOff>0</xdr:rowOff>
    </xdr:from>
    <xdr:ext cx="2529840" cy="195685"/>
    <xdr:sp macro="" textlink="">
      <xdr:nvSpPr>
        <xdr:cNvPr id="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6AEB1D-773A-4809-B578-850D0C8BA4F4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86</xdr:row>
      <xdr:rowOff>0</xdr:rowOff>
    </xdr:from>
    <xdr:ext cx="2529840" cy="195685"/>
    <xdr:sp macro="" textlink="">
      <xdr:nvSpPr>
        <xdr:cNvPr id="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676A48-87D5-467E-8797-6A2FA8FC1278}"/>
            </a:ext>
          </a:extLst>
        </xdr:cNvPr>
        <xdr:cNvSpPr/>
      </xdr:nvSpPr>
      <xdr:spPr bwMode="auto">
        <a:xfrm>
          <a:off x="5262245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226FC6-1278-4F6F-B25D-EEE26AA65EE1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1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6939B83-61FC-4F20-9DF9-AAB5F5E50BDB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1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9D5B74-8E48-4E30-9909-73DA2CC466CC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B602BF-510D-4CBA-B96C-706E204123AD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545BF-F19A-4F85-9DA4-296D1193CE04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BB1BB-50E8-4532-B27A-BD3DD61EDDBC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14E219-F751-4ED9-BFC5-5D503D36F3FA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3F1185-AF37-4E46-B0A5-79BCBFBFED22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2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BBB544-E307-4557-8921-52E009E68CEF}"/>
            </a:ext>
          </a:extLst>
        </xdr:cNvPr>
        <xdr:cNvSpPr/>
      </xdr:nvSpPr>
      <xdr:spPr bwMode="auto">
        <a:xfrm>
          <a:off x="6175375" y="16851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70</xdr:row>
      <xdr:rowOff>0</xdr:rowOff>
    </xdr:from>
    <xdr:ext cx="2476500" cy="199970"/>
    <xdr:sp macro="" textlink="">
      <xdr:nvSpPr>
        <xdr:cNvPr id="2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E5EF77-FB15-4B04-901C-9789ED2FC457}"/>
            </a:ext>
          </a:extLst>
        </xdr:cNvPr>
        <xdr:cNvSpPr/>
      </xdr:nvSpPr>
      <xdr:spPr bwMode="auto">
        <a:xfrm>
          <a:off x="3929063" y="16851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3A4650-DA50-49CC-89E2-8FE46EF13939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4753C-2941-46D4-AE0A-66D2D704DE70}"/>
            </a:ext>
          </a:extLst>
        </xdr:cNvPr>
        <xdr:cNvSpPr/>
      </xdr:nvSpPr>
      <xdr:spPr bwMode="auto">
        <a:xfrm>
          <a:off x="5262245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287237-EAE5-494A-B023-20D543F238AD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F43D7F-572E-4473-9015-DDB4250CE87A}"/>
            </a:ext>
          </a:extLst>
        </xdr:cNvPr>
        <xdr:cNvSpPr/>
      </xdr:nvSpPr>
      <xdr:spPr bwMode="auto">
        <a:xfrm>
          <a:off x="5262245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DD39C2-9DA4-45CC-AF09-32A47B2F5372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151</xdr:row>
      <xdr:rowOff>0</xdr:rowOff>
    </xdr:from>
    <xdr:ext cx="1921468" cy="195685"/>
    <xdr:sp macro="" textlink="">
      <xdr:nvSpPr>
        <xdr:cNvPr id="2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427C34-FE60-4419-9AF6-1FA33BE85004}"/>
            </a:ext>
          </a:extLst>
        </xdr:cNvPr>
        <xdr:cNvSpPr/>
      </xdr:nvSpPr>
      <xdr:spPr bwMode="auto">
        <a:xfrm>
          <a:off x="6175375" y="201612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151</xdr:row>
      <xdr:rowOff>0</xdr:rowOff>
    </xdr:from>
    <xdr:ext cx="2476500" cy="199970"/>
    <xdr:sp macro="" textlink="">
      <xdr:nvSpPr>
        <xdr:cNvPr id="2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7A2D0C-6BCA-46E6-9D75-66A7B7DC1798}"/>
            </a:ext>
          </a:extLst>
        </xdr:cNvPr>
        <xdr:cNvSpPr/>
      </xdr:nvSpPr>
      <xdr:spPr bwMode="auto">
        <a:xfrm>
          <a:off x="3929063" y="201612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976A8-FBB8-46DD-98D1-1994DE29458F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151</xdr:row>
      <xdr:rowOff>0</xdr:rowOff>
    </xdr:from>
    <xdr:ext cx="2529840" cy="195685"/>
    <xdr:sp macro="" textlink="">
      <xdr:nvSpPr>
        <xdr:cNvPr id="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583710-38DE-42FB-A4C9-A1FDE08552B5}"/>
            </a:ext>
          </a:extLst>
        </xdr:cNvPr>
        <xdr:cNvSpPr/>
      </xdr:nvSpPr>
      <xdr:spPr bwMode="auto">
        <a:xfrm>
          <a:off x="5262245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B20AAE-96FC-4263-B118-8A5E3AACCB4A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151</xdr:row>
      <xdr:rowOff>0</xdr:rowOff>
    </xdr:from>
    <xdr:ext cx="2529840" cy="195685"/>
    <xdr:sp macro="" textlink="">
      <xdr:nvSpPr>
        <xdr:cNvPr id="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3CF19-431D-4266-B54B-4512D8F12B6B}"/>
            </a:ext>
          </a:extLst>
        </xdr:cNvPr>
        <xdr:cNvSpPr/>
      </xdr:nvSpPr>
      <xdr:spPr bwMode="auto">
        <a:xfrm>
          <a:off x="5262245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236</xdr:row>
      <xdr:rowOff>0</xdr:rowOff>
    </xdr:from>
    <xdr:ext cx="2529840" cy="195685"/>
    <xdr:sp macro="" textlink="">
      <xdr:nvSpPr>
        <xdr:cNvPr id="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7678B6-5D00-4AAD-8467-E49812853571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236</xdr:row>
      <xdr:rowOff>0</xdr:rowOff>
    </xdr:from>
    <xdr:ext cx="1921468" cy="195685"/>
    <xdr:sp macro="" textlink="">
      <xdr:nvSpPr>
        <xdr:cNvPr id="2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AD221C-D963-4544-88EA-AECD1941AC90}"/>
            </a:ext>
          </a:extLst>
        </xdr:cNvPr>
        <xdr:cNvSpPr/>
      </xdr:nvSpPr>
      <xdr:spPr bwMode="auto">
        <a:xfrm>
          <a:off x="6175375" y="132873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236</xdr:row>
      <xdr:rowOff>0</xdr:rowOff>
    </xdr:from>
    <xdr:ext cx="2476500" cy="199970"/>
    <xdr:sp macro="" textlink="">
      <xdr:nvSpPr>
        <xdr:cNvPr id="2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18F17A-900B-438E-922D-838A0E6850A3}"/>
            </a:ext>
          </a:extLst>
        </xdr:cNvPr>
        <xdr:cNvSpPr/>
      </xdr:nvSpPr>
      <xdr:spPr bwMode="auto">
        <a:xfrm>
          <a:off x="3929063" y="132873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236</xdr:row>
      <xdr:rowOff>0</xdr:rowOff>
    </xdr:from>
    <xdr:ext cx="2529840" cy="195685"/>
    <xdr:sp macro="" textlink="">
      <xdr:nvSpPr>
        <xdr:cNvPr id="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1D42DF-20C3-4533-A07F-7B50A42664DB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236</xdr:row>
      <xdr:rowOff>0</xdr:rowOff>
    </xdr:from>
    <xdr:ext cx="2529840" cy="195685"/>
    <xdr:sp macro="" textlink="">
      <xdr:nvSpPr>
        <xdr:cNvPr id="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ACBDFA-B8F0-4A15-BC5D-46DF2FE29FE5}"/>
            </a:ext>
          </a:extLst>
        </xdr:cNvPr>
        <xdr:cNvSpPr/>
      </xdr:nvSpPr>
      <xdr:spPr bwMode="auto">
        <a:xfrm>
          <a:off x="5262245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236</xdr:row>
      <xdr:rowOff>0</xdr:rowOff>
    </xdr:from>
    <xdr:ext cx="2529840" cy="195685"/>
    <xdr:sp macro="" textlink="">
      <xdr:nvSpPr>
        <xdr:cNvPr id="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D410B9-186D-4063-85B3-E1BB15EF3357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236</xdr:row>
      <xdr:rowOff>0</xdr:rowOff>
    </xdr:from>
    <xdr:ext cx="2529840" cy="195685"/>
    <xdr:sp macro="" textlink="">
      <xdr:nvSpPr>
        <xdr:cNvPr id="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364A72-F2D5-4E9B-A927-7EA841DF72C0}"/>
            </a:ext>
          </a:extLst>
        </xdr:cNvPr>
        <xdr:cNvSpPr/>
      </xdr:nvSpPr>
      <xdr:spPr bwMode="auto">
        <a:xfrm>
          <a:off x="5262245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3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EC01F3-6BA9-429A-A52D-622A09703CED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3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F7FB23-ED40-4CBD-98B0-3B0085A4DA63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3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BB2DAC-B02D-4EDF-84DB-DB67656DE97B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18A6C6-7E90-4B5B-B205-26998EFC7DCD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C2C22F-50C1-4F5F-9FD4-1E5F146304E7}"/>
            </a:ext>
          </a:extLst>
        </xdr:cNvPr>
        <xdr:cNvSpPr/>
      </xdr:nvSpPr>
      <xdr:spPr bwMode="auto">
        <a:xfrm>
          <a:off x="6175375" y="2743993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BA439B-9705-4584-8AC1-9A0A22C26CC2}"/>
            </a:ext>
          </a:extLst>
        </xdr:cNvPr>
        <xdr:cNvSpPr/>
      </xdr:nvSpPr>
      <xdr:spPr bwMode="auto">
        <a:xfrm>
          <a:off x="3929063" y="2743993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35419D-57AA-4570-92F1-61E18158BE5F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75FF46-478E-478C-81E7-33A9B74EB73D}"/>
            </a:ext>
          </a:extLst>
        </xdr:cNvPr>
        <xdr:cNvSpPr/>
      </xdr:nvSpPr>
      <xdr:spPr bwMode="auto">
        <a:xfrm>
          <a:off x="5262245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D096E-F36F-4B11-8665-C4D3DADE8193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274BFD-C76A-420E-A74C-E0DF1A7F1DC8}"/>
            </a:ext>
          </a:extLst>
        </xdr:cNvPr>
        <xdr:cNvSpPr/>
      </xdr:nvSpPr>
      <xdr:spPr bwMode="auto">
        <a:xfrm>
          <a:off x="5262245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737463-1BFA-49CC-BBAD-4858B5FBA430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026E83-B586-4887-BDB1-EEAEEF6CAB5A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716355-09C4-4095-B8D7-3D45C82EBB92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B8B4C5-E5AD-4B27-AC0E-B0E06DF3A4DB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5CB79B-D18D-405A-B435-5B7BA4694B0F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3C1B9E-C153-4E03-B51E-D42965D7980E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2479EA-A6B9-4114-A604-D971CF2FCFD2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1E260A-03DB-4E27-BCA4-A5AC162FF2DA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8CEACE-C4B3-457C-BC14-F88A297D8C9F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C7FACB-CEF0-4A44-81B8-3D16BA27089E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2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116270-76AC-4E88-A592-C6E080DE69BA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03E1FF-B222-427A-84B4-926BA9093D9B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1F36CE-3BB1-40B5-ACE5-EC3EEFA6897C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7BBEBC-170C-4FC7-AACE-16A465335BE3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0B9EC9-F2AA-49EB-A00F-50DD5659082C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A96D24-E3F7-425E-ADBA-98ACA51F3DF4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F80F24-9058-48B9-BEF6-838A2548BDE6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496DD3-EB29-4C1E-AA6C-3A770A36F229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A68692-BE7E-4627-A498-BDA5A3F1ABDB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E7F124-AFC2-4D50-8BAC-718A6D0F968B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B4BAF9-4A8E-4C7B-9F41-F151751F96C0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E22057-A7C9-4971-9DDC-01DE78902F6D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3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993C70-C105-42D3-B3E0-F499926B1920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6F4E73-BEF7-476C-8A93-F641AA291221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A2725B-0713-4707-9073-BA6E01B06B41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641</xdr:row>
      <xdr:rowOff>0</xdr:rowOff>
    </xdr:from>
    <xdr:ext cx="2476500" cy="199970"/>
    <xdr:sp macro="" textlink="">
      <xdr:nvSpPr>
        <xdr:cNvPr id="3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DE73E1-F4C3-43B5-B4F6-906AC1E9A4F2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642</xdr:row>
      <xdr:rowOff>0</xdr:rowOff>
    </xdr:from>
    <xdr:ext cx="2476500" cy="199970"/>
    <xdr:sp macro="" textlink="">
      <xdr:nvSpPr>
        <xdr:cNvPr id="3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AA12D3-DCAA-45F2-8433-68951DD35E9C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642</xdr:row>
      <xdr:rowOff>0</xdr:rowOff>
    </xdr:from>
    <xdr:ext cx="2476500" cy="199970"/>
    <xdr:sp macro="" textlink="">
      <xdr:nvSpPr>
        <xdr:cNvPr id="3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FD3A18-3F43-430E-88F0-F5643607134B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642</xdr:row>
      <xdr:rowOff>0</xdr:rowOff>
    </xdr:from>
    <xdr:ext cx="2476500" cy="199970"/>
    <xdr:sp macro="" textlink="">
      <xdr:nvSpPr>
        <xdr:cNvPr id="3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4FE7AA-809E-4E5C-B284-6EC85C268FF9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6E6B50-98DE-4A3F-8F17-0971106872B9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8EC93D-91BC-4B0F-BE91-21D75181118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B12801-ED13-4C2D-94CB-652BEA6063EF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58EFA2-4B18-4F4A-8B27-A5848CA29C1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978D16-27E2-45C3-BAE6-CF978FDD19D0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2F4A6F-BED9-4DDB-84ED-FFCA1416FB79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69EBE6-B914-4159-A817-D3DD9D33055C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769B735-43A2-4B09-A1C0-7435996532FD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B11A55-3499-4400-AD77-256294FCF3C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1A9A28-038E-4215-BE43-8EE5933CE61C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F6C5F6-5094-48AB-BE1E-082012963A87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442E3E-956A-4168-B602-0A94D5225B3A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800007-8545-42F6-8EB9-A8CC6353052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63FD25-5CF7-4869-9DFC-455050EC830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D88D7D-2E34-4545-9A84-71E5A0A7082F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E1FDC-0A6B-468A-934D-6575BE444456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092D17-B9EB-4058-9CF0-581232CCB9EA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70698C-3290-46E4-8C3E-67ED81C427E8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FEC0F1-A714-41DD-B61C-A050C4F05E2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643</xdr:row>
      <xdr:rowOff>0</xdr:rowOff>
    </xdr:from>
    <xdr:ext cx="2476500" cy="199970"/>
    <xdr:sp macro="" textlink="">
      <xdr:nvSpPr>
        <xdr:cNvPr id="3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58224A-11D2-438A-9A8C-F9C2F8721730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117</xdr:row>
      <xdr:rowOff>0</xdr:rowOff>
    </xdr:from>
    <xdr:ext cx="2476500" cy="199970"/>
    <xdr:sp macro="" textlink="">
      <xdr:nvSpPr>
        <xdr:cNvPr id="3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BEBF6F-406C-4CEF-9F8F-6C44DDDCF18A}"/>
            </a:ext>
          </a:extLst>
        </xdr:cNvPr>
        <xdr:cNvSpPr/>
      </xdr:nvSpPr>
      <xdr:spPr bwMode="auto">
        <a:xfrm>
          <a:off x="3627120" y="14333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117</xdr:row>
      <xdr:rowOff>0</xdr:rowOff>
    </xdr:from>
    <xdr:ext cx="2476500" cy="199970"/>
    <xdr:sp macro="" textlink="">
      <xdr:nvSpPr>
        <xdr:cNvPr id="3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D50FF2-DB17-48D6-9BD6-C3C021F0A0B5}"/>
            </a:ext>
          </a:extLst>
        </xdr:cNvPr>
        <xdr:cNvSpPr/>
      </xdr:nvSpPr>
      <xdr:spPr bwMode="auto">
        <a:xfrm>
          <a:off x="3627120" y="14333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116</xdr:row>
      <xdr:rowOff>0</xdr:rowOff>
    </xdr:from>
    <xdr:ext cx="2476500" cy="199970"/>
    <xdr:sp macro="" textlink="">
      <xdr:nvSpPr>
        <xdr:cNvPr id="3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5488B6-13DA-440A-86E0-D39D1362932E}"/>
            </a:ext>
          </a:extLst>
        </xdr:cNvPr>
        <xdr:cNvSpPr/>
      </xdr:nvSpPr>
      <xdr:spPr bwMode="auto">
        <a:xfrm>
          <a:off x="3627120" y="142036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F5D6C8-5F2E-411D-B213-281E3AEA5AED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E2FDC-4289-4F8F-9DF2-409F2ECF43D7}"/>
            </a:ext>
          </a:extLst>
        </xdr:cNvPr>
        <xdr:cNvSpPr/>
      </xdr:nvSpPr>
      <xdr:spPr bwMode="auto">
        <a:xfrm>
          <a:off x="6086475" y="93916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70</xdr:row>
      <xdr:rowOff>0</xdr:rowOff>
    </xdr:from>
    <xdr:ext cx="2476500" cy="199970"/>
    <xdr:sp macro="" textlink="">
      <xdr:nvSpPr>
        <xdr:cNvPr id="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200ED3-0A60-4B71-B5D4-AD19C40F1945}"/>
            </a:ext>
          </a:extLst>
        </xdr:cNvPr>
        <xdr:cNvSpPr/>
      </xdr:nvSpPr>
      <xdr:spPr bwMode="auto">
        <a:xfrm>
          <a:off x="3686175" y="93916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2A1E2-7079-494D-AF33-DBFBEB417D4A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846D41-16CE-449A-9049-2F394D526A96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B9DA8-83D7-40E9-B98E-AB81398FD07F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3CC1B4-F5B5-4A48-96E8-8C0F56A16D8F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69</xdr:row>
      <xdr:rowOff>0</xdr:rowOff>
    </xdr:from>
    <xdr:ext cx="2529840" cy="195685"/>
    <xdr:sp macro="" textlink="">
      <xdr:nvSpPr>
        <xdr:cNvPr id="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6475E1-C3F8-40FF-BB23-DD2DF0417611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69</xdr:row>
      <xdr:rowOff>0</xdr:rowOff>
    </xdr:from>
    <xdr:ext cx="1921468" cy="195685"/>
    <xdr:sp macro="" textlink="">
      <xdr:nvSpPr>
        <xdr:cNvPr id="3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54D58B-A8B8-4FBA-9D48-7A9FE692069D}"/>
            </a:ext>
          </a:extLst>
        </xdr:cNvPr>
        <xdr:cNvSpPr/>
      </xdr:nvSpPr>
      <xdr:spPr bwMode="auto">
        <a:xfrm>
          <a:off x="6086475" y="93916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69</xdr:row>
      <xdr:rowOff>0</xdr:rowOff>
    </xdr:from>
    <xdr:ext cx="2476500" cy="199970"/>
    <xdr:sp macro="" textlink="">
      <xdr:nvSpPr>
        <xdr:cNvPr id="3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D01E89-D7F6-43B7-8D02-5FEC9406BDFE}"/>
            </a:ext>
          </a:extLst>
        </xdr:cNvPr>
        <xdr:cNvSpPr/>
      </xdr:nvSpPr>
      <xdr:spPr bwMode="auto">
        <a:xfrm>
          <a:off x="3686175" y="93916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69</xdr:row>
      <xdr:rowOff>0</xdr:rowOff>
    </xdr:from>
    <xdr:ext cx="2529840" cy="195685"/>
    <xdr:sp macro="" textlink="">
      <xdr:nvSpPr>
        <xdr:cNvPr id="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5C6EF5-7FDF-4042-B33F-D836375FB2AC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69</xdr:row>
      <xdr:rowOff>0</xdr:rowOff>
    </xdr:from>
    <xdr:ext cx="2529840" cy="195685"/>
    <xdr:sp macro="" textlink="">
      <xdr:nvSpPr>
        <xdr:cNvPr id="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37A647-67A7-405A-AF4C-728E68E19683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69</xdr:row>
      <xdr:rowOff>0</xdr:rowOff>
    </xdr:from>
    <xdr:ext cx="2529840" cy="195685"/>
    <xdr:sp macro="" textlink="">
      <xdr:nvSpPr>
        <xdr:cNvPr id="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8054E3-E504-4C15-9737-FD7A72367ADC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69</xdr:row>
      <xdr:rowOff>0</xdr:rowOff>
    </xdr:from>
    <xdr:ext cx="2529840" cy="195685"/>
    <xdr:sp macro="" textlink="">
      <xdr:nvSpPr>
        <xdr:cNvPr id="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D55DF6-524E-45A5-BD9A-3024396EDF65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39A6CD-BB56-4EA9-BE4C-CDBAB0A6FA09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D2F00C-EA09-4311-9BE3-1840B1B17B2D}"/>
            </a:ext>
          </a:extLst>
        </xdr:cNvPr>
        <xdr:cNvSpPr/>
      </xdr:nvSpPr>
      <xdr:spPr bwMode="auto">
        <a:xfrm>
          <a:off x="6505575" y="10020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5B06E2-3CF1-4F03-B4E1-11451DDEB055}"/>
            </a:ext>
          </a:extLst>
        </xdr:cNvPr>
        <xdr:cNvSpPr/>
      </xdr:nvSpPr>
      <xdr:spPr bwMode="auto">
        <a:xfrm>
          <a:off x="4105275" y="10020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64FBB2-0C42-4A18-8E35-72EDEF3E0CE0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F36325-EA24-4118-BE53-C28E90B4C981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F8D4CA-DAA7-4578-B8B3-96D40F42BDCC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6471FC-6A7B-4BDF-AB04-D77E1CC2B668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74</xdr:row>
      <xdr:rowOff>0</xdr:rowOff>
    </xdr:from>
    <xdr:ext cx="2529840" cy="195685"/>
    <xdr:sp macro="" textlink="">
      <xdr:nvSpPr>
        <xdr:cNvPr id="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FB4AF1-646E-4C0C-AC74-583029EEA52D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74</xdr:row>
      <xdr:rowOff>0</xdr:rowOff>
    </xdr:from>
    <xdr:ext cx="1921468" cy="195685"/>
    <xdr:sp macro="" textlink="">
      <xdr:nvSpPr>
        <xdr:cNvPr id="3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EA2EA4-0C83-446E-8EDF-992AAAA7881F}"/>
            </a:ext>
          </a:extLst>
        </xdr:cNvPr>
        <xdr:cNvSpPr/>
      </xdr:nvSpPr>
      <xdr:spPr bwMode="auto">
        <a:xfrm>
          <a:off x="6505575" y="105441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74</xdr:row>
      <xdr:rowOff>0</xdr:rowOff>
    </xdr:from>
    <xdr:ext cx="2476500" cy="199970"/>
    <xdr:sp macro="" textlink="">
      <xdr:nvSpPr>
        <xdr:cNvPr id="3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5DBF4B-53B9-4FFB-84C2-8096057041F8}"/>
            </a:ext>
          </a:extLst>
        </xdr:cNvPr>
        <xdr:cNvSpPr/>
      </xdr:nvSpPr>
      <xdr:spPr bwMode="auto">
        <a:xfrm>
          <a:off x="4105275" y="105441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74</xdr:row>
      <xdr:rowOff>0</xdr:rowOff>
    </xdr:from>
    <xdr:ext cx="2529840" cy="195685"/>
    <xdr:sp macro="" textlink="">
      <xdr:nvSpPr>
        <xdr:cNvPr id="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E245C1-A20E-4871-A101-97CAEF265624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74</xdr:row>
      <xdr:rowOff>0</xdr:rowOff>
    </xdr:from>
    <xdr:ext cx="2529840" cy="195685"/>
    <xdr:sp macro="" textlink="">
      <xdr:nvSpPr>
        <xdr:cNvPr id="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9DBEA7-B611-4B9F-A004-475B39706301}"/>
            </a:ext>
          </a:extLst>
        </xdr:cNvPr>
        <xdr:cNvSpPr/>
      </xdr:nvSpPr>
      <xdr:spPr bwMode="auto">
        <a:xfrm>
          <a:off x="5589270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74</xdr:row>
      <xdr:rowOff>0</xdr:rowOff>
    </xdr:from>
    <xdr:ext cx="2529840" cy="195685"/>
    <xdr:sp macro="" textlink="">
      <xdr:nvSpPr>
        <xdr:cNvPr id="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30E94-16C7-46EF-9F7A-3EA570843802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74</xdr:row>
      <xdr:rowOff>0</xdr:rowOff>
    </xdr:from>
    <xdr:ext cx="2529840" cy="195685"/>
    <xdr:sp macro="" textlink="">
      <xdr:nvSpPr>
        <xdr:cNvPr id="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B094B-1364-4017-9B30-4B8A6664652B}"/>
            </a:ext>
          </a:extLst>
        </xdr:cNvPr>
        <xdr:cNvSpPr/>
      </xdr:nvSpPr>
      <xdr:spPr bwMode="auto">
        <a:xfrm>
          <a:off x="5589270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72</xdr:row>
      <xdr:rowOff>0</xdr:rowOff>
    </xdr:from>
    <xdr:ext cx="2529840" cy="195685"/>
    <xdr:sp macro="" textlink="">
      <xdr:nvSpPr>
        <xdr:cNvPr id="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C86E7F-A9A8-4CD2-A164-EAEF97E0657E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72</xdr:row>
      <xdr:rowOff>0</xdr:rowOff>
    </xdr:from>
    <xdr:ext cx="1921468" cy="195685"/>
    <xdr:sp macro="" textlink="">
      <xdr:nvSpPr>
        <xdr:cNvPr id="3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3F0154-BEDC-49C1-AECE-62CD8939334B}"/>
            </a:ext>
          </a:extLst>
        </xdr:cNvPr>
        <xdr:cNvSpPr/>
      </xdr:nvSpPr>
      <xdr:spPr bwMode="auto">
        <a:xfrm>
          <a:off x="6505575" y="10020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72</xdr:row>
      <xdr:rowOff>0</xdr:rowOff>
    </xdr:from>
    <xdr:ext cx="2476500" cy="199970"/>
    <xdr:sp macro="" textlink="">
      <xdr:nvSpPr>
        <xdr:cNvPr id="3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3372C0-C8B5-49D6-98F7-194DC4BCB5DB}"/>
            </a:ext>
          </a:extLst>
        </xdr:cNvPr>
        <xdr:cNvSpPr/>
      </xdr:nvSpPr>
      <xdr:spPr bwMode="auto">
        <a:xfrm>
          <a:off x="4105275" y="10020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72</xdr:row>
      <xdr:rowOff>0</xdr:rowOff>
    </xdr:from>
    <xdr:ext cx="2529840" cy="195685"/>
    <xdr:sp macro="" textlink="">
      <xdr:nvSpPr>
        <xdr:cNvPr id="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A3B84-F2CF-4BBA-9021-29BA4987B89B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72</xdr:row>
      <xdr:rowOff>0</xdr:rowOff>
    </xdr:from>
    <xdr:ext cx="2529840" cy="195685"/>
    <xdr:sp macro="" textlink="">
      <xdr:nvSpPr>
        <xdr:cNvPr id="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F542E5-7E25-4B2A-8F70-89AB75053F71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72</xdr:row>
      <xdr:rowOff>0</xdr:rowOff>
    </xdr:from>
    <xdr:ext cx="2529840" cy="195685"/>
    <xdr:sp macro="" textlink="">
      <xdr:nvSpPr>
        <xdr:cNvPr id="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52AA63-31D2-4733-B341-89C09442DF48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72</xdr:row>
      <xdr:rowOff>0</xdr:rowOff>
    </xdr:from>
    <xdr:ext cx="2529840" cy="195685"/>
    <xdr:sp macro="" textlink="">
      <xdr:nvSpPr>
        <xdr:cNvPr id="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610F73-4EEA-4AE8-BE32-3CC7CD5C3C4A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EF570F-B355-459B-A5A9-451259476EE8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369</xdr:row>
      <xdr:rowOff>0</xdr:rowOff>
    </xdr:from>
    <xdr:ext cx="1921468" cy="195685"/>
    <xdr:sp macro="" textlink="">
      <xdr:nvSpPr>
        <xdr:cNvPr id="4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6907AA-E518-44D2-89A0-A85CBF5C45DC}"/>
            </a:ext>
          </a:extLst>
        </xdr:cNvPr>
        <xdr:cNvSpPr/>
      </xdr:nvSpPr>
      <xdr:spPr bwMode="auto">
        <a:xfrm>
          <a:off x="6505575" y="1086802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369</xdr:row>
      <xdr:rowOff>0</xdr:rowOff>
    </xdr:from>
    <xdr:ext cx="2476500" cy="199970"/>
    <xdr:sp macro="" textlink="">
      <xdr:nvSpPr>
        <xdr:cNvPr id="4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28450A-F889-4E37-9D5D-D22AF704D79F}"/>
            </a:ext>
          </a:extLst>
        </xdr:cNvPr>
        <xdr:cNvSpPr/>
      </xdr:nvSpPr>
      <xdr:spPr bwMode="auto">
        <a:xfrm>
          <a:off x="4105275" y="108680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A01331-1AC6-4E9C-8880-BFF6B0CECBE6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FDAA4-A7E0-4D24-8100-D95490E449FE}"/>
            </a:ext>
          </a:extLst>
        </xdr:cNvPr>
        <xdr:cNvSpPr/>
      </xdr:nvSpPr>
      <xdr:spPr bwMode="auto">
        <a:xfrm>
          <a:off x="5589270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8B1D39-4392-47C8-B58D-56430CBB5382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5FBB6C-00D2-4C07-A718-FAF0053047A1}"/>
            </a:ext>
          </a:extLst>
        </xdr:cNvPr>
        <xdr:cNvSpPr/>
      </xdr:nvSpPr>
      <xdr:spPr bwMode="auto">
        <a:xfrm>
          <a:off x="5589270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80CD25-1BEE-451F-8F74-61D1404CCFDE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369</xdr:row>
      <xdr:rowOff>0</xdr:rowOff>
    </xdr:from>
    <xdr:ext cx="1921468" cy="195685"/>
    <xdr:sp macro="" textlink="">
      <xdr:nvSpPr>
        <xdr:cNvPr id="4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0DB3B8-E3C6-4913-9113-CCCC343E0EF3}"/>
            </a:ext>
          </a:extLst>
        </xdr:cNvPr>
        <xdr:cNvSpPr/>
      </xdr:nvSpPr>
      <xdr:spPr bwMode="auto">
        <a:xfrm>
          <a:off x="6505575" y="104679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369</xdr:row>
      <xdr:rowOff>0</xdr:rowOff>
    </xdr:from>
    <xdr:ext cx="2476500" cy="199970"/>
    <xdr:sp macro="" textlink="">
      <xdr:nvSpPr>
        <xdr:cNvPr id="4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AC7E172-5822-4541-93A1-9D759675D455}"/>
            </a:ext>
          </a:extLst>
        </xdr:cNvPr>
        <xdr:cNvSpPr/>
      </xdr:nvSpPr>
      <xdr:spPr bwMode="auto">
        <a:xfrm>
          <a:off x="4105275" y="104679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48C18-F0B2-4C43-8766-4F0558DFC974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B9C471-BC0B-4003-B18E-020EC2E993AC}"/>
            </a:ext>
          </a:extLst>
        </xdr:cNvPr>
        <xdr:cNvSpPr/>
      </xdr:nvSpPr>
      <xdr:spPr bwMode="auto">
        <a:xfrm>
          <a:off x="5589270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369</xdr:row>
      <xdr:rowOff>0</xdr:rowOff>
    </xdr:from>
    <xdr:ext cx="2529840" cy="195685"/>
    <xdr:sp macro="" textlink="">
      <xdr:nvSpPr>
        <xdr:cNvPr id="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747E38-911F-4DE7-9071-C59C8F6A81A7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369</xdr:row>
      <xdr:rowOff>0</xdr:rowOff>
    </xdr:from>
    <xdr:ext cx="2529840" cy="195685"/>
    <xdr:sp macro="" textlink="">
      <xdr:nvSpPr>
        <xdr:cNvPr id="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E4AFD8-1A9F-4180-9DF6-0DAE104402CD}"/>
            </a:ext>
          </a:extLst>
        </xdr:cNvPr>
        <xdr:cNvSpPr/>
      </xdr:nvSpPr>
      <xdr:spPr bwMode="auto">
        <a:xfrm>
          <a:off x="5589270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148</xdr:row>
      <xdr:rowOff>0</xdr:rowOff>
    </xdr:from>
    <xdr:ext cx="2529840" cy="195685"/>
    <xdr:sp macro="" textlink="">
      <xdr:nvSpPr>
        <xdr:cNvPr id="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489193-2D5B-4944-984E-CEFAD91A3135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148</xdr:row>
      <xdr:rowOff>0</xdr:rowOff>
    </xdr:from>
    <xdr:ext cx="1921468" cy="195685"/>
    <xdr:sp macro="" textlink="">
      <xdr:nvSpPr>
        <xdr:cNvPr id="3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5ADFC9-6203-4DD4-83CF-6D1BA21B1DAD}"/>
            </a:ext>
          </a:extLst>
        </xdr:cNvPr>
        <xdr:cNvSpPr/>
      </xdr:nvSpPr>
      <xdr:spPr bwMode="auto">
        <a:xfrm>
          <a:off x="6505575" y="173164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148</xdr:row>
      <xdr:rowOff>0</xdr:rowOff>
    </xdr:from>
    <xdr:ext cx="2476500" cy="199970"/>
    <xdr:sp macro="" textlink="">
      <xdr:nvSpPr>
        <xdr:cNvPr id="3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2E8DF5-0313-4585-9D1B-E5C0853C2D1F}"/>
            </a:ext>
          </a:extLst>
        </xdr:cNvPr>
        <xdr:cNvSpPr/>
      </xdr:nvSpPr>
      <xdr:spPr bwMode="auto">
        <a:xfrm>
          <a:off x="4105275" y="173164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148</xdr:row>
      <xdr:rowOff>0</xdr:rowOff>
    </xdr:from>
    <xdr:ext cx="2529840" cy="195685"/>
    <xdr:sp macro="" textlink="">
      <xdr:nvSpPr>
        <xdr:cNvPr id="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6B924A-FCEB-4BDD-89B5-A132FEDA0CEB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148</xdr:row>
      <xdr:rowOff>0</xdr:rowOff>
    </xdr:from>
    <xdr:ext cx="2529840" cy="195685"/>
    <xdr:sp macro="" textlink="">
      <xdr:nvSpPr>
        <xdr:cNvPr id="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C7D41-D42F-44F1-B03E-A4F2FEBEDD18}"/>
            </a:ext>
          </a:extLst>
        </xdr:cNvPr>
        <xdr:cNvSpPr/>
      </xdr:nvSpPr>
      <xdr:spPr bwMode="auto">
        <a:xfrm>
          <a:off x="5589270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148</xdr:row>
      <xdr:rowOff>0</xdr:rowOff>
    </xdr:from>
    <xdr:ext cx="2529840" cy="195685"/>
    <xdr:sp macro="" textlink="">
      <xdr:nvSpPr>
        <xdr:cNvPr id="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93057A-2DEB-4EB0-990A-61E4CD3E543E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148</xdr:row>
      <xdr:rowOff>0</xdr:rowOff>
    </xdr:from>
    <xdr:ext cx="2529840" cy="195685"/>
    <xdr:sp macro="" textlink="">
      <xdr:nvSpPr>
        <xdr:cNvPr id="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74A65-E3FC-49E5-BB98-39FBA8B13C49}"/>
            </a:ext>
          </a:extLst>
        </xdr:cNvPr>
        <xdr:cNvSpPr/>
      </xdr:nvSpPr>
      <xdr:spPr bwMode="auto">
        <a:xfrm>
          <a:off x="5589270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A72887-0C40-4FFA-9DF0-32DD7EDBC10C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4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343543-7D27-41E1-B716-58A21E936519}"/>
            </a:ext>
          </a:extLst>
        </xdr:cNvPr>
        <xdr:cNvSpPr/>
      </xdr:nvSpPr>
      <xdr:spPr bwMode="auto">
        <a:xfrm>
          <a:off x="6505575" y="204120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4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28519-E3D4-49A6-8DF9-A1887F2E5E42}"/>
            </a:ext>
          </a:extLst>
        </xdr:cNvPr>
        <xdr:cNvSpPr/>
      </xdr:nvSpPr>
      <xdr:spPr bwMode="auto">
        <a:xfrm>
          <a:off x="4105275" y="20412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0B964-6A3F-4927-B980-82D73326EF00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4AB682-E75E-470D-A044-ED8088FDD378}"/>
            </a:ext>
          </a:extLst>
        </xdr:cNvPr>
        <xdr:cNvSpPr/>
      </xdr:nvSpPr>
      <xdr:spPr bwMode="auto">
        <a:xfrm>
          <a:off x="5589270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7833E-A5CA-458A-9862-F79E68E95CB1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C09A34-1216-4F3C-B62C-6365FC42E746}"/>
            </a:ext>
          </a:extLst>
        </xdr:cNvPr>
        <xdr:cNvSpPr/>
      </xdr:nvSpPr>
      <xdr:spPr bwMode="auto">
        <a:xfrm>
          <a:off x="5589270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9365F86-364E-4851-A5BD-74E1F334E727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E081B3-2C6A-461A-A822-DBA0B299B15D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DA1106-ABFD-4504-9E6F-9F52398901CE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6D3EEB-CCCF-4350-9197-3527283573AB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98ED16-E0E9-414B-86BC-8D05ADACA828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CF6CD8-9D82-4FBF-B2EE-89597C4A0A47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365</xdr:row>
      <xdr:rowOff>0</xdr:rowOff>
    </xdr:from>
    <xdr:ext cx="2529840" cy="195685"/>
    <xdr:sp macro="" textlink="">
      <xdr:nvSpPr>
        <xdr:cNvPr id="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F949B2-6F9E-4B32-A4A7-5BC0175F0074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365</xdr:row>
      <xdr:rowOff>0</xdr:rowOff>
    </xdr:from>
    <xdr:ext cx="1921468" cy="195685"/>
    <xdr:sp macro="" textlink="">
      <xdr:nvSpPr>
        <xdr:cNvPr id="4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AD08DB-FBBE-4EA0-ABE6-397B757CAECC}"/>
            </a:ext>
          </a:extLst>
        </xdr:cNvPr>
        <xdr:cNvSpPr/>
      </xdr:nvSpPr>
      <xdr:spPr bwMode="auto">
        <a:xfrm>
          <a:off x="6086475" y="205549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365</xdr:row>
      <xdr:rowOff>0</xdr:rowOff>
    </xdr:from>
    <xdr:ext cx="2476500" cy="199970"/>
    <xdr:sp macro="" textlink="">
      <xdr:nvSpPr>
        <xdr:cNvPr id="4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8FDEAD-F7CC-4331-B621-4A3C0EDFD732}"/>
            </a:ext>
          </a:extLst>
        </xdr:cNvPr>
        <xdr:cNvSpPr/>
      </xdr:nvSpPr>
      <xdr:spPr bwMode="auto">
        <a:xfrm>
          <a:off x="3686175" y="20554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365</xdr:row>
      <xdr:rowOff>0</xdr:rowOff>
    </xdr:from>
    <xdr:ext cx="2529840" cy="195685"/>
    <xdr:sp macro="" textlink="">
      <xdr:nvSpPr>
        <xdr:cNvPr id="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A5728-0FB0-4F0B-8878-DE67C960120A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365</xdr:row>
      <xdr:rowOff>0</xdr:rowOff>
    </xdr:from>
    <xdr:ext cx="2529840" cy="195685"/>
    <xdr:sp macro="" textlink="">
      <xdr:nvSpPr>
        <xdr:cNvPr id="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19D9DE-064F-43F2-9B24-88D44AE6AAC7}"/>
            </a:ext>
          </a:extLst>
        </xdr:cNvPr>
        <xdr:cNvSpPr/>
      </xdr:nvSpPr>
      <xdr:spPr bwMode="auto">
        <a:xfrm>
          <a:off x="5170170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365</xdr:row>
      <xdr:rowOff>0</xdr:rowOff>
    </xdr:from>
    <xdr:ext cx="2529840" cy="195685"/>
    <xdr:sp macro="" textlink="">
      <xdr:nvSpPr>
        <xdr:cNvPr id="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CA9E58-E315-46B8-A196-AFD670B2820A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365</xdr:row>
      <xdr:rowOff>0</xdr:rowOff>
    </xdr:from>
    <xdr:ext cx="2529840" cy="195685"/>
    <xdr:sp macro="" textlink="">
      <xdr:nvSpPr>
        <xdr:cNvPr id="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7B6894-2AFE-4DA4-AF7E-A1F4FF396E5C}"/>
            </a:ext>
          </a:extLst>
        </xdr:cNvPr>
        <xdr:cNvSpPr/>
      </xdr:nvSpPr>
      <xdr:spPr bwMode="auto">
        <a:xfrm>
          <a:off x="5170170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362</xdr:row>
      <xdr:rowOff>0</xdr:rowOff>
    </xdr:from>
    <xdr:ext cx="2529840" cy="195685"/>
    <xdr:sp macro="" textlink="">
      <xdr:nvSpPr>
        <xdr:cNvPr id="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CA1B9F-17CD-4360-82D4-331EBF8282CB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362</xdr:row>
      <xdr:rowOff>0</xdr:rowOff>
    </xdr:from>
    <xdr:ext cx="1921468" cy="195685"/>
    <xdr:sp macro="" textlink="">
      <xdr:nvSpPr>
        <xdr:cNvPr id="4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A62961-7A81-4218-847C-991D461AE01D}"/>
            </a:ext>
          </a:extLst>
        </xdr:cNvPr>
        <xdr:cNvSpPr/>
      </xdr:nvSpPr>
      <xdr:spPr bwMode="auto">
        <a:xfrm>
          <a:off x="6086475" y="200406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362</xdr:row>
      <xdr:rowOff>0</xdr:rowOff>
    </xdr:from>
    <xdr:ext cx="2476500" cy="199970"/>
    <xdr:sp macro="" textlink="">
      <xdr:nvSpPr>
        <xdr:cNvPr id="4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B7C4A-287D-4CA1-8646-9B33D3835499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362</xdr:row>
      <xdr:rowOff>0</xdr:rowOff>
    </xdr:from>
    <xdr:ext cx="2529840" cy="195685"/>
    <xdr:sp macro="" textlink="">
      <xdr:nvSpPr>
        <xdr:cNvPr id="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B5F98D-DFE5-40C8-B5D2-76F575A54F32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362</xdr:row>
      <xdr:rowOff>0</xdr:rowOff>
    </xdr:from>
    <xdr:ext cx="2529840" cy="195685"/>
    <xdr:sp macro="" textlink="">
      <xdr:nvSpPr>
        <xdr:cNvPr id="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6EFD5B-3927-4933-84D6-9B1F397787AB}"/>
            </a:ext>
          </a:extLst>
        </xdr:cNvPr>
        <xdr:cNvSpPr/>
      </xdr:nvSpPr>
      <xdr:spPr bwMode="auto">
        <a:xfrm>
          <a:off x="5170170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362</xdr:row>
      <xdr:rowOff>0</xdr:rowOff>
    </xdr:from>
    <xdr:ext cx="2529840" cy="195685"/>
    <xdr:sp macro="" textlink="">
      <xdr:nvSpPr>
        <xdr:cNvPr id="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39C847-5F03-4A4D-903D-6731DB3F6B99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362</xdr:row>
      <xdr:rowOff>0</xdr:rowOff>
    </xdr:from>
    <xdr:ext cx="2529840" cy="195685"/>
    <xdr:sp macro="" textlink="">
      <xdr:nvSpPr>
        <xdr:cNvPr id="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9EDA6-34B8-4FED-972A-24BEE85B070E}"/>
            </a:ext>
          </a:extLst>
        </xdr:cNvPr>
        <xdr:cNvSpPr/>
      </xdr:nvSpPr>
      <xdr:spPr bwMode="auto">
        <a:xfrm>
          <a:off x="5170170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416A98-A6C4-4F05-959E-39186A853AB8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829002-9CE6-40C4-83A8-4E57AEB5A34C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23F0D3-4DD1-4385-B55F-CC444071258E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D7443E-60F1-4F68-B6E3-E6897CFB2E1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AFE420-1563-4499-8398-A70EE9990675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D460D0-09F3-4F04-B4C3-C2FCE116FFAB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D8D81B-13CD-4BA4-9C5F-A09B41B2C173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904AE6-C23A-463F-BD3B-1C77373219A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D734E3-38C1-4A9E-9942-CA934B4223C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6344F-4AA8-4C6A-9896-CE13364D1AE6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72A7A4-7D6E-4663-AFBB-72B3B4A1C653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9745CE-0DDC-49C0-B997-2B9B980DC9B6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429</xdr:row>
      <xdr:rowOff>0</xdr:rowOff>
    </xdr:from>
    <xdr:ext cx="2529840" cy="195685"/>
    <xdr:sp macro="" textlink="">
      <xdr:nvSpPr>
        <xdr:cNvPr id="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E901FA-C035-4350-978A-82F7D454A2B3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429</xdr:row>
      <xdr:rowOff>0</xdr:rowOff>
    </xdr:from>
    <xdr:ext cx="1921468" cy="195685"/>
    <xdr:sp macro="" textlink="">
      <xdr:nvSpPr>
        <xdr:cNvPr id="4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055A09-04C7-4A17-8705-939DBF3D1190}"/>
            </a:ext>
          </a:extLst>
        </xdr:cNvPr>
        <xdr:cNvSpPr/>
      </xdr:nvSpPr>
      <xdr:spPr bwMode="auto">
        <a:xfrm>
          <a:off x="6505575" y="3737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429</xdr:row>
      <xdr:rowOff>0</xdr:rowOff>
    </xdr:from>
    <xdr:ext cx="2476500" cy="199970"/>
    <xdr:sp macro="" textlink="">
      <xdr:nvSpPr>
        <xdr:cNvPr id="4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FF5E8C-F9D4-49F0-81A6-5EA44B0332D4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429</xdr:row>
      <xdr:rowOff>0</xdr:rowOff>
    </xdr:from>
    <xdr:ext cx="2529840" cy="195685"/>
    <xdr:sp macro="" textlink="">
      <xdr:nvSpPr>
        <xdr:cNvPr id="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8EAF75-8276-4EE4-8A5C-7E7282FB7EB7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429</xdr:row>
      <xdr:rowOff>0</xdr:rowOff>
    </xdr:from>
    <xdr:ext cx="2529840" cy="195685"/>
    <xdr:sp macro="" textlink="">
      <xdr:nvSpPr>
        <xdr:cNvPr id="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A279DD-73F0-4E07-A14D-A2B243A0BDCF}"/>
            </a:ext>
          </a:extLst>
        </xdr:cNvPr>
        <xdr:cNvSpPr/>
      </xdr:nvSpPr>
      <xdr:spPr bwMode="auto">
        <a:xfrm>
          <a:off x="5589270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429</xdr:row>
      <xdr:rowOff>0</xdr:rowOff>
    </xdr:from>
    <xdr:ext cx="2529840" cy="195685"/>
    <xdr:sp macro="" textlink="">
      <xdr:nvSpPr>
        <xdr:cNvPr id="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A3FC4-CD84-4762-A479-68AEE2EEB6D5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429</xdr:row>
      <xdr:rowOff>0</xdr:rowOff>
    </xdr:from>
    <xdr:ext cx="2529840" cy="195685"/>
    <xdr:sp macro="" textlink="">
      <xdr:nvSpPr>
        <xdr:cNvPr id="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E311C-B443-42E6-AE42-CC263B95758E}"/>
            </a:ext>
          </a:extLst>
        </xdr:cNvPr>
        <xdr:cNvSpPr/>
      </xdr:nvSpPr>
      <xdr:spPr bwMode="auto">
        <a:xfrm>
          <a:off x="5589270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9D7419-0CAE-44B3-9AF9-F2CFB24369E5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F8E301-BA8E-49B7-9843-D5B305FD5B09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F75260-0EC7-4895-92BF-C5984F023CC8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591A29-C889-4AD5-AA92-AC7FE0B02FAD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E99205-1877-4E54-8FF5-61A53370ADA6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683A1D-DD3D-42BC-A06D-A9BC3859B553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2F8147-7E1A-441E-BCA2-3EB0CD2A3F3F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E1C696-ABB2-4A8D-B4F3-5A41A64802AF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5D7299-F4ED-401B-A437-B34D8278660A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A1921-BBC0-4C40-B036-B1078A0B8725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4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4038A3-CBFC-4909-B6C0-47BB5A43B21E}"/>
            </a:ext>
          </a:extLst>
        </xdr:cNvPr>
        <xdr:cNvSpPr/>
      </xdr:nvSpPr>
      <xdr:spPr bwMode="auto">
        <a:xfrm>
          <a:off x="6086475" y="28575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4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6BCE5C-A419-423D-AA3E-E79FF0BE6D38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0F755B-2C1B-47BF-B802-52B21190291D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566</xdr:row>
      <xdr:rowOff>0</xdr:rowOff>
    </xdr:from>
    <xdr:ext cx="2529840" cy="195685"/>
    <xdr:sp macro="" textlink="">
      <xdr:nvSpPr>
        <xdr:cNvPr id="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D205BD-4381-4F22-AC64-1B6E7695C91C}"/>
            </a:ext>
          </a:extLst>
        </xdr:cNvPr>
        <xdr:cNvSpPr/>
      </xdr:nvSpPr>
      <xdr:spPr bwMode="auto">
        <a:xfrm>
          <a:off x="5170170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F1FF0-B6F7-481D-BD42-62FFAC88BB81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566</xdr:row>
      <xdr:rowOff>0</xdr:rowOff>
    </xdr:from>
    <xdr:ext cx="2529840" cy="195685"/>
    <xdr:sp macro="" textlink="">
      <xdr:nvSpPr>
        <xdr:cNvPr id="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9593DE-BA1F-41B4-BEEB-501A987BDA5A}"/>
            </a:ext>
          </a:extLst>
        </xdr:cNvPr>
        <xdr:cNvSpPr/>
      </xdr:nvSpPr>
      <xdr:spPr bwMode="auto">
        <a:xfrm>
          <a:off x="5170170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2EEAA0-6C0D-461F-BF5D-EDC504B5552F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819C209-27D4-4AB1-9DA5-58CFE7705420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633411-39DD-4F89-8B9C-B1DE753825B2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5A7D4E-D8BD-4E11-BDE8-4B35A91BA7B6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054157-AB6E-4655-8CF8-CDF0AA3F090A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9A54DA-7A1E-4EDB-A6A3-5BB4FEDE4AC3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7EC829-7591-414B-B813-28A18385FE68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74E52F-BAD9-41CC-BFB3-92AC11E0AC79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ABABC9-22EE-4F19-831D-1CC67FC4A8BB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609</xdr:row>
      <xdr:rowOff>0</xdr:rowOff>
    </xdr:from>
    <xdr:ext cx="2529840" cy="195685"/>
    <xdr:sp macro="" textlink="">
      <xdr:nvSpPr>
        <xdr:cNvPr id="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B94BDF-BB21-4601-A057-886D3A44B833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609</xdr:row>
      <xdr:rowOff>0</xdr:rowOff>
    </xdr:from>
    <xdr:ext cx="1921468" cy="195685"/>
    <xdr:sp macro="" textlink="">
      <xdr:nvSpPr>
        <xdr:cNvPr id="4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06197C-945A-4DBB-A592-E63EA1EBEA3E}"/>
            </a:ext>
          </a:extLst>
        </xdr:cNvPr>
        <xdr:cNvSpPr/>
      </xdr:nvSpPr>
      <xdr:spPr bwMode="auto">
        <a:xfrm>
          <a:off x="6086475" y="306990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4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4550C9-B871-4612-95B4-1042AF417666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609</xdr:row>
      <xdr:rowOff>0</xdr:rowOff>
    </xdr:from>
    <xdr:ext cx="2529840" cy="195685"/>
    <xdr:sp macro="" textlink="">
      <xdr:nvSpPr>
        <xdr:cNvPr id="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D60C43-89E5-4752-987F-5E081DC65528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609</xdr:row>
      <xdr:rowOff>0</xdr:rowOff>
    </xdr:from>
    <xdr:ext cx="2529840" cy="195685"/>
    <xdr:sp macro="" textlink="">
      <xdr:nvSpPr>
        <xdr:cNvPr id="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E973BE-FE14-4159-A23F-CDA6DC7AF290}"/>
            </a:ext>
          </a:extLst>
        </xdr:cNvPr>
        <xdr:cNvSpPr/>
      </xdr:nvSpPr>
      <xdr:spPr bwMode="auto">
        <a:xfrm>
          <a:off x="5170170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609</xdr:row>
      <xdr:rowOff>0</xdr:rowOff>
    </xdr:from>
    <xdr:ext cx="2529840" cy="195685"/>
    <xdr:sp macro="" textlink="">
      <xdr:nvSpPr>
        <xdr:cNvPr id="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D55CA8-F567-4F0F-9B98-25C44E1A3618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609</xdr:row>
      <xdr:rowOff>0</xdr:rowOff>
    </xdr:from>
    <xdr:ext cx="2529840" cy="195685"/>
    <xdr:sp macro="" textlink="">
      <xdr:nvSpPr>
        <xdr:cNvPr id="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D6CCDB-62F1-41C6-85BA-833E0D5B5E28}"/>
            </a:ext>
          </a:extLst>
        </xdr:cNvPr>
        <xdr:cNvSpPr/>
      </xdr:nvSpPr>
      <xdr:spPr bwMode="auto">
        <a:xfrm>
          <a:off x="5170170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119</xdr:row>
      <xdr:rowOff>0</xdr:rowOff>
    </xdr:from>
    <xdr:ext cx="2476500" cy="199970"/>
    <xdr:sp macro="" textlink="">
      <xdr:nvSpPr>
        <xdr:cNvPr id="4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74E786-973A-46D3-9473-BD993CC72453}"/>
            </a:ext>
          </a:extLst>
        </xdr:cNvPr>
        <xdr:cNvSpPr/>
      </xdr:nvSpPr>
      <xdr:spPr bwMode="auto">
        <a:xfrm>
          <a:off x="3793435" y="104427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363</xdr:row>
      <xdr:rowOff>0</xdr:rowOff>
    </xdr:from>
    <xdr:ext cx="2476500" cy="199970"/>
    <xdr:sp macro="" textlink="">
      <xdr:nvSpPr>
        <xdr:cNvPr id="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3129B3-5E9D-4B8F-838A-A697C8C17421}"/>
            </a:ext>
          </a:extLst>
        </xdr:cNvPr>
        <xdr:cNvSpPr/>
      </xdr:nvSpPr>
      <xdr:spPr bwMode="auto">
        <a:xfrm>
          <a:off x="3793435" y="104427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4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F3B49F-F7CD-4418-9B10-DB52EF92AF1B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4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304559-4C0D-4345-BDE6-5168FFD646F4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634</xdr:row>
      <xdr:rowOff>0</xdr:rowOff>
    </xdr:from>
    <xdr:ext cx="2476500" cy="199970"/>
    <xdr:sp macro="" textlink="">
      <xdr:nvSpPr>
        <xdr:cNvPr id="4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55B2CF-B597-4B79-9B35-BF19BDEC570E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10750D-71AA-42A6-952A-9C670845FAA9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04420B-AD4E-4B62-AD7F-A8CF0AAF5ED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2AEEB-3130-4482-B088-1582A41AC18C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C3848B-728B-4056-808D-7E73E54B7D0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954960-E4F2-4BAB-BBD2-B2E2AEBEC7A1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088D62-241F-4B6D-93FF-61905F05761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4AFA14-7289-4F94-83AF-5EFCE76B1CC0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50FE8A-A857-4D16-BBB5-FFD65A9465C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CED224-CD92-45C9-BD04-F7894380332E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F94080-DE2E-4C32-995C-23742F4BF46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4FBFAB-7595-413A-A712-6CDF5457A15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298285-5653-482F-A969-AD5C89E9DEB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F7B461-0364-44D1-9AAE-FE65DF9F8F0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A684FC4-CCBD-44FB-8134-DAA70DC87647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C3F7C7-F5AE-410D-BE24-2D75687DEB8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4C6A6E-9E01-4D72-9BAD-4B3C4C06092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1BE664-2065-4EBA-920F-698F52E658D4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6519AF-90D9-429D-B1C4-44A48CB6464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A4DB37-FF61-4658-945E-486C48CBC147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635</xdr:row>
      <xdr:rowOff>0</xdr:rowOff>
    </xdr:from>
    <xdr:ext cx="2476500" cy="199970"/>
    <xdr:sp macro="" textlink="">
      <xdr:nvSpPr>
        <xdr:cNvPr id="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61032B-E493-4E95-92B9-B0ABCA841E6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3320F-CC88-4AB8-A4A6-8455CF13309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566</xdr:row>
      <xdr:rowOff>0</xdr:rowOff>
    </xdr:from>
    <xdr:ext cx="1921468" cy="195685"/>
    <xdr:sp macro="" textlink="">
      <xdr:nvSpPr>
        <xdr:cNvPr id="5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69B3D3-F220-4F45-90A9-3BBB64A1991D}"/>
            </a:ext>
          </a:extLst>
        </xdr:cNvPr>
        <xdr:cNvSpPr/>
      </xdr:nvSpPr>
      <xdr:spPr bwMode="auto">
        <a:xfrm>
          <a:off x="5964621" y="2270891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566</xdr:row>
      <xdr:rowOff>0</xdr:rowOff>
    </xdr:from>
    <xdr:ext cx="2476500" cy="199970"/>
    <xdr:sp macro="" textlink="">
      <xdr:nvSpPr>
        <xdr:cNvPr id="5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D1D38E-D69A-409E-887B-2C50DCE51AC7}"/>
            </a:ext>
          </a:extLst>
        </xdr:cNvPr>
        <xdr:cNvSpPr/>
      </xdr:nvSpPr>
      <xdr:spPr bwMode="auto">
        <a:xfrm>
          <a:off x="3796862" y="227089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84DEBF-CBC2-4D19-ADAD-3F5A033BA75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566</xdr:row>
      <xdr:rowOff>0</xdr:rowOff>
    </xdr:from>
    <xdr:ext cx="2529840" cy="195685"/>
    <xdr:sp macro="" textlink="">
      <xdr:nvSpPr>
        <xdr:cNvPr id="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FE887-9C41-4D90-817C-E43745F6128C}"/>
            </a:ext>
          </a:extLst>
        </xdr:cNvPr>
        <xdr:cNvSpPr/>
      </xdr:nvSpPr>
      <xdr:spPr bwMode="auto">
        <a:xfrm>
          <a:off x="5124122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566</xdr:row>
      <xdr:rowOff>0</xdr:rowOff>
    </xdr:from>
    <xdr:ext cx="2529840" cy="195685"/>
    <xdr:sp macro="" textlink="">
      <xdr:nvSpPr>
        <xdr:cNvPr id="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63F654-3EE0-4EE5-AD2F-8ED7EA90CE8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566</xdr:row>
      <xdr:rowOff>0</xdr:rowOff>
    </xdr:from>
    <xdr:ext cx="2529840" cy="195685"/>
    <xdr:sp macro="" textlink="">
      <xdr:nvSpPr>
        <xdr:cNvPr id="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5E81F9-BC81-4C6D-84F5-BF4825F323B6}"/>
            </a:ext>
          </a:extLst>
        </xdr:cNvPr>
        <xdr:cNvSpPr/>
      </xdr:nvSpPr>
      <xdr:spPr bwMode="auto">
        <a:xfrm>
          <a:off x="5124122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85B3B8-A498-49B0-90CD-F67A9C4C749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FD4994-B1C2-40F9-858C-C827AA37C504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FDDCF5-2F4F-4E5A-8FCC-FC0647625DC1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FC0558-1369-4E52-914D-108687253677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FBFCD8-E0D9-456B-BE87-6B3B6322F8EE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8DE42F-84DF-4CE3-B82F-1D3C5221401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89143E-70CE-47F0-ACE7-4D86CED5792C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F16680-FC8D-42C7-BC79-8C10C21326FF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471F7B-C313-4857-8EAE-BA76FF9F3AF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6A8610-EE9B-4AAA-A581-6D2209DBEE29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55C3A4-88EF-4408-B819-82CB89C04D81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461125-5DB5-46E1-9427-55C0740512B4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FFC27A-C33B-46D9-99C2-5FD237FF6415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DAEEE5-C3F5-410A-A46A-20D5D752DEE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C298D0-0B1C-4076-A690-A2E159638945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558</xdr:row>
      <xdr:rowOff>0</xdr:rowOff>
    </xdr:from>
    <xdr:ext cx="2529840" cy="195685"/>
    <xdr:sp macro="" textlink="">
      <xdr:nvSpPr>
        <xdr:cNvPr id="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54DF2E-2FA1-441C-98E4-8A764E8B9074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558</xdr:row>
      <xdr:rowOff>0</xdr:rowOff>
    </xdr:from>
    <xdr:ext cx="1921468" cy="195685"/>
    <xdr:sp macro="" textlink="">
      <xdr:nvSpPr>
        <xdr:cNvPr id="5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D96A6-F2EB-4D6B-BA6F-61111A735AF2}"/>
            </a:ext>
          </a:extLst>
        </xdr:cNvPr>
        <xdr:cNvSpPr/>
      </xdr:nvSpPr>
      <xdr:spPr bwMode="auto">
        <a:xfrm>
          <a:off x="5964621" y="4114143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558</xdr:row>
      <xdr:rowOff>0</xdr:rowOff>
    </xdr:from>
    <xdr:ext cx="2476500" cy="199970"/>
    <xdr:sp macro="" textlink="">
      <xdr:nvSpPr>
        <xdr:cNvPr id="5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0DD985-8123-4408-A366-9637909862C0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558</xdr:row>
      <xdr:rowOff>0</xdr:rowOff>
    </xdr:from>
    <xdr:ext cx="2529840" cy="195685"/>
    <xdr:sp macro="" textlink="">
      <xdr:nvSpPr>
        <xdr:cNvPr id="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2A3664-D824-4B79-A44E-B75B0FE5F18D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558</xdr:row>
      <xdr:rowOff>0</xdr:rowOff>
    </xdr:from>
    <xdr:ext cx="2529840" cy="195685"/>
    <xdr:sp macro="" textlink="">
      <xdr:nvSpPr>
        <xdr:cNvPr id="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7CD2EF-16D6-478E-9D1C-AFB653A855FD}"/>
            </a:ext>
          </a:extLst>
        </xdr:cNvPr>
        <xdr:cNvSpPr/>
      </xdr:nvSpPr>
      <xdr:spPr bwMode="auto">
        <a:xfrm>
          <a:off x="5124122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558</xdr:row>
      <xdr:rowOff>0</xdr:rowOff>
    </xdr:from>
    <xdr:ext cx="2529840" cy="195685"/>
    <xdr:sp macro="" textlink="">
      <xdr:nvSpPr>
        <xdr:cNvPr id="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0707B7-5A19-47FF-BAEB-F1A9CD2849A4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558</xdr:row>
      <xdr:rowOff>0</xdr:rowOff>
    </xdr:from>
    <xdr:ext cx="2529840" cy="195685"/>
    <xdr:sp macro="" textlink="">
      <xdr:nvSpPr>
        <xdr:cNvPr id="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3EB0F3-5736-4E83-9715-0686513BAA8F}"/>
            </a:ext>
          </a:extLst>
        </xdr:cNvPr>
        <xdr:cNvSpPr/>
      </xdr:nvSpPr>
      <xdr:spPr bwMode="auto">
        <a:xfrm>
          <a:off x="5124122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560</xdr:row>
      <xdr:rowOff>0</xdr:rowOff>
    </xdr:from>
    <xdr:ext cx="2529840" cy="195685"/>
    <xdr:sp macro="" textlink="">
      <xdr:nvSpPr>
        <xdr:cNvPr id="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44B3CE-057E-472D-B76E-B244BD5DADCC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560</xdr:row>
      <xdr:rowOff>0</xdr:rowOff>
    </xdr:from>
    <xdr:ext cx="1921468" cy="195685"/>
    <xdr:sp macro="" textlink="">
      <xdr:nvSpPr>
        <xdr:cNvPr id="5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97712D-B382-4221-914D-DF215881E4F5}"/>
            </a:ext>
          </a:extLst>
        </xdr:cNvPr>
        <xdr:cNvSpPr/>
      </xdr:nvSpPr>
      <xdr:spPr bwMode="auto">
        <a:xfrm>
          <a:off x="5964621" y="5598072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560</xdr:row>
      <xdr:rowOff>0</xdr:rowOff>
    </xdr:from>
    <xdr:ext cx="2476500" cy="199970"/>
    <xdr:sp macro="" textlink="">
      <xdr:nvSpPr>
        <xdr:cNvPr id="5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24D833-ABC7-4025-9A42-5A66AD140692}"/>
            </a:ext>
          </a:extLst>
        </xdr:cNvPr>
        <xdr:cNvSpPr/>
      </xdr:nvSpPr>
      <xdr:spPr bwMode="auto">
        <a:xfrm>
          <a:off x="3796862" y="5598072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560</xdr:row>
      <xdr:rowOff>0</xdr:rowOff>
    </xdr:from>
    <xdr:ext cx="2529840" cy="195685"/>
    <xdr:sp macro="" textlink="">
      <xdr:nvSpPr>
        <xdr:cNvPr id="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5C5686-7E28-409B-BE09-667DE8F28BFB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560</xdr:row>
      <xdr:rowOff>0</xdr:rowOff>
    </xdr:from>
    <xdr:ext cx="2529840" cy="195685"/>
    <xdr:sp macro="" textlink="">
      <xdr:nvSpPr>
        <xdr:cNvPr id="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9C2E92-60FF-44E0-A91B-C3D93CB742D5}"/>
            </a:ext>
          </a:extLst>
        </xdr:cNvPr>
        <xdr:cNvSpPr/>
      </xdr:nvSpPr>
      <xdr:spPr bwMode="auto">
        <a:xfrm>
          <a:off x="5124122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560</xdr:row>
      <xdr:rowOff>0</xdr:rowOff>
    </xdr:from>
    <xdr:ext cx="2529840" cy="195685"/>
    <xdr:sp macro="" textlink="">
      <xdr:nvSpPr>
        <xdr:cNvPr id="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DC384B-EAAD-4579-BB34-0C50B5714926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560</xdr:row>
      <xdr:rowOff>0</xdr:rowOff>
    </xdr:from>
    <xdr:ext cx="2529840" cy="195685"/>
    <xdr:sp macro="" textlink="">
      <xdr:nvSpPr>
        <xdr:cNvPr id="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B74642-0ECA-46FB-870D-FCEB8E3785E9}"/>
            </a:ext>
          </a:extLst>
        </xdr:cNvPr>
        <xdr:cNvSpPr/>
      </xdr:nvSpPr>
      <xdr:spPr bwMode="auto">
        <a:xfrm>
          <a:off x="5124122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D596E9-D8D2-4165-9FCE-56B443934F6C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157</xdr:row>
      <xdr:rowOff>0</xdr:rowOff>
    </xdr:from>
    <xdr:ext cx="1921468" cy="195685"/>
    <xdr:sp macro="" textlink="">
      <xdr:nvSpPr>
        <xdr:cNvPr id="5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A904C0-5ECB-4ECB-B369-85BBE5D9DC56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157</xdr:row>
      <xdr:rowOff>0</xdr:rowOff>
    </xdr:from>
    <xdr:ext cx="2476500" cy="199970"/>
    <xdr:sp macro="" textlink="">
      <xdr:nvSpPr>
        <xdr:cNvPr id="5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925DCC-9466-4885-A5B1-D38BC8352925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305C8E-D562-448B-AA26-77A0F6756801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8921F-4779-4362-B397-881AAF50645B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84E19-DC84-41D1-BBBE-4185E23FF916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C93825-AD67-41A1-A3C1-2281DA966B95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160</xdr:row>
      <xdr:rowOff>0</xdr:rowOff>
    </xdr:from>
    <xdr:ext cx="2529840" cy="195685"/>
    <xdr:sp macro="" textlink="">
      <xdr:nvSpPr>
        <xdr:cNvPr id="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777093-7E54-46E3-B374-A0E47B16BC64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160</xdr:row>
      <xdr:rowOff>0</xdr:rowOff>
    </xdr:from>
    <xdr:ext cx="1921468" cy="195685"/>
    <xdr:sp macro="" textlink="">
      <xdr:nvSpPr>
        <xdr:cNvPr id="5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429A00-E845-43FE-AD21-47126C6510E2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160</xdr:row>
      <xdr:rowOff>0</xdr:rowOff>
    </xdr:from>
    <xdr:ext cx="2476500" cy="199970"/>
    <xdr:sp macro="" textlink="">
      <xdr:nvSpPr>
        <xdr:cNvPr id="5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EE56EF-B002-46AC-8556-D25855B5CF18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160</xdr:row>
      <xdr:rowOff>0</xdr:rowOff>
    </xdr:from>
    <xdr:ext cx="2529840" cy="195685"/>
    <xdr:sp macro="" textlink="">
      <xdr:nvSpPr>
        <xdr:cNvPr id="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D79FFD-D988-4FD1-87C7-715995897871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160</xdr:row>
      <xdr:rowOff>0</xdr:rowOff>
    </xdr:from>
    <xdr:ext cx="2529840" cy="195685"/>
    <xdr:sp macro="" textlink="">
      <xdr:nvSpPr>
        <xdr:cNvPr id="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F76DE-5D09-46F8-A1DC-E6117DF576EC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160</xdr:row>
      <xdr:rowOff>0</xdr:rowOff>
    </xdr:from>
    <xdr:ext cx="2529840" cy="195685"/>
    <xdr:sp macro="" textlink="">
      <xdr:nvSpPr>
        <xdr:cNvPr id="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4441DD-B8CC-4F72-AE7D-8CF114A8DF4E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160</xdr:row>
      <xdr:rowOff>0</xdr:rowOff>
    </xdr:from>
    <xdr:ext cx="2529840" cy="195685"/>
    <xdr:sp macro="" textlink="">
      <xdr:nvSpPr>
        <xdr:cNvPr id="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1AB626-3693-474C-A09C-DD8DCA38ECDF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57325A-1F8D-46C1-A9E7-D6280746E316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166</xdr:row>
      <xdr:rowOff>0</xdr:rowOff>
    </xdr:from>
    <xdr:ext cx="1921468" cy="195685"/>
    <xdr:sp macro="" textlink="">
      <xdr:nvSpPr>
        <xdr:cNvPr id="5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E01246-45A0-42D8-BBAA-1F3055264305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166</xdr:row>
      <xdr:rowOff>0</xdr:rowOff>
    </xdr:from>
    <xdr:ext cx="2476500" cy="199970"/>
    <xdr:sp macro="" textlink="">
      <xdr:nvSpPr>
        <xdr:cNvPr id="5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B492E9-6943-489F-8F6E-57313C8CF001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09AB0A-368E-47EF-9105-2AB3DBA4D3BA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E0D255-BA6F-4FB0-A69D-D082286F5328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395E42-4673-4599-8FD9-A037B7CF1C97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5C8053-0163-450C-B537-DA9EF60F60D7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5C98-847B-41DC-812F-FD39F3E72F94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171</xdr:row>
      <xdr:rowOff>0</xdr:rowOff>
    </xdr:from>
    <xdr:ext cx="1921468" cy="195685"/>
    <xdr:sp macro="" textlink="">
      <xdr:nvSpPr>
        <xdr:cNvPr id="5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9E7FCA-ED41-4229-AF92-CEA83F1B2482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171</xdr:row>
      <xdr:rowOff>0</xdr:rowOff>
    </xdr:from>
    <xdr:ext cx="2476500" cy="199970"/>
    <xdr:sp macro="" textlink="">
      <xdr:nvSpPr>
        <xdr:cNvPr id="5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25AFDE-2F18-4157-8E3D-FF17D4434B0C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CD583B-6F86-4280-9F33-FAAEA9B2060A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2A18EC-B4F8-46D4-BC22-D5EFE01E6EBD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C9D840-5000-45E3-974D-D5EC6E9A6802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76E68D-524F-453E-BC3F-DA434665C410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6BD74-B9C0-4AFE-A49E-730EDEEC485D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5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6546BA-DB03-4356-93D3-368E83B61341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5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8B7D20-06CE-4FE5-AF31-8B10BC824E1D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1F6E1-FE18-4900-9A6C-2BA8CA420AA8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ABA095-3A8C-4164-81AD-33C8E14500C8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6B26AF-1091-4056-9F3F-FD9F96395EDE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0DB8B8-5346-4EEB-A17A-AEA0EA17EB99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95570F-B388-4953-A1AE-41FF88F3C12F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5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F5D7F3-EE72-4F0A-BF89-19630D99848D}"/>
            </a:ext>
          </a:extLst>
        </xdr:cNvPr>
        <xdr:cNvSpPr/>
      </xdr:nvSpPr>
      <xdr:spPr bwMode="auto">
        <a:xfrm>
          <a:off x="6069496" y="2332382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5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595FD1-3D78-48A6-9E8C-E59BA4AFC242}"/>
            </a:ext>
          </a:extLst>
        </xdr:cNvPr>
        <xdr:cNvSpPr/>
      </xdr:nvSpPr>
      <xdr:spPr bwMode="auto">
        <a:xfrm>
          <a:off x="3906078" y="2332382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ACD8B6-9FD2-4E1B-AC5E-ECBFED803E19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5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3D4A9A-6B90-402C-B046-C62A2E1C277A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0A183A-F76B-4679-B9E5-556A8E5387AF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64A4EA-583F-434F-9E2E-34902F4E9856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9925D6-5786-4A68-9EDE-BA59CDE42D3E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190</xdr:row>
      <xdr:rowOff>0</xdr:rowOff>
    </xdr:from>
    <xdr:ext cx="1921468" cy="195685"/>
    <xdr:sp macro="" textlink="">
      <xdr:nvSpPr>
        <xdr:cNvPr id="5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9F0545-1A21-47E7-B897-24F6234CFA38}"/>
            </a:ext>
          </a:extLst>
        </xdr:cNvPr>
        <xdr:cNvSpPr/>
      </xdr:nvSpPr>
      <xdr:spPr bwMode="auto">
        <a:xfrm>
          <a:off x="6069496" y="2471530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190</xdr:row>
      <xdr:rowOff>0</xdr:rowOff>
    </xdr:from>
    <xdr:ext cx="2476500" cy="199970"/>
    <xdr:sp macro="" textlink="">
      <xdr:nvSpPr>
        <xdr:cNvPr id="6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2CD4A6-9C8F-4F6D-ADEF-CA8A83BA4964}"/>
            </a:ext>
          </a:extLst>
        </xdr:cNvPr>
        <xdr:cNvSpPr/>
      </xdr:nvSpPr>
      <xdr:spPr bwMode="auto">
        <a:xfrm>
          <a:off x="3906078" y="2471530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944DF6-711D-4973-820B-6D4CAAC80DC4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6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24CAB7-3891-4075-99D3-0CAC63C7C94A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51C0C2-033B-449C-B894-C328E68BE9E5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5852B7-51BA-4B7E-9FA8-E4CF0F2414A8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A9E69B-DB0D-4E56-85F0-2C717D98D359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6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4A7EE2-419D-42D2-AB91-90B8FB9D717D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6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F05BB6-DED2-4F46-912E-694FA07A9DEC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7DEC0F-4A91-448E-A15F-E996D8A668F3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7CA932-25B8-4996-B98F-047891243AF3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24F72-5777-42B3-8966-5CD93837E2BC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4101E2-EE76-449F-B8B3-C0F846A33852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6A6F10-8BD4-45D3-8902-4CC9823699B5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203</xdr:row>
      <xdr:rowOff>0</xdr:rowOff>
    </xdr:from>
    <xdr:ext cx="1921468" cy="195685"/>
    <xdr:sp macro="" textlink="">
      <xdr:nvSpPr>
        <xdr:cNvPr id="6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12C460-E05A-47CD-A91C-23874AF7BBE1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203</xdr:row>
      <xdr:rowOff>0</xdr:rowOff>
    </xdr:from>
    <xdr:ext cx="2476500" cy="199970"/>
    <xdr:sp macro="" textlink="">
      <xdr:nvSpPr>
        <xdr:cNvPr id="6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3CBCB6-7636-416D-855C-2DA5A1E08A54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82654E-3FF7-43F7-8113-780D83797E90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203</xdr:row>
      <xdr:rowOff>0</xdr:rowOff>
    </xdr:from>
    <xdr:ext cx="2529840" cy="195685"/>
    <xdr:sp macro="" textlink="">
      <xdr:nvSpPr>
        <xdr:cNvPr id="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B60BFB-5250-45CE-A40F-A0E482D38B9E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340602-E6E0-4406-AA0F-8FC57FEBB44D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203</xdr:row>
      <xdr:rowOff>0</xdr:rowOff>
    </xdr:from>
    <xdr:ext cx="2529840" cy="195685"/>
    <xdr:sp macro="" textlink="">
      <xdr:nvSpPr>
        <xdr:cNvPr id="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36B96-29F1-43E3-9417-95E23465B12F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8D4211-E9C4-4656-A926-504AD3487905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6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E8AC47-2B8B-4621-981F-5D834FBD97CE}"/>
            </a:ext>
          </a:extLst>
        </xdr:cNvPr>
        <xdr:cNvSpPr/>
      </xdr:nvSpPr>
      <xdr:spPr bwMode="auto">
        <a:xfrm>
          <a:off x="6069496" y="2332382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6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9B8674-06E3-49EE-9465-D11243B95010}"/>
            </a:ext>
          </a:extLst>
        </xdr:cNvPr>
        <xdr:cNvSpPr/>
      </xdr:nvSpPr>
      <xdr:spPr bwMode="auto">
        <a:xfrm>
          <a:off x="3906078" y="2332382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D55A6-4D5B-4875-ADAB-FFD223DCAC2A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3CA9-EEA3-4521-9138-B1C0059B9AB6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C74703-35CF-43CD-B125-463ADF3E93A7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8448D4-0A18-49FC-A301-C547B00BFF9C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192833-F04E-4F5F-AE0E-47B33CBE69A9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6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07C3E5-F19C-4A30-8C42-386C00D52EFB}"/>
            </a:ext>
          </a:extLst>
        </xdr:cNvPr>
        <xdr:cNvSpPr/>
      </xdr:nvSpPr>
      <xdr:spPr bwMode="auto">
        <a:xfrm>
          <a:off x="6069496" y="2471530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6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D2B78A-9056-494A-B202-9B568E43F4C5}"/>
            </a:ext>
          </a:extLst>
        </xdr:cNvPr>
        <xdr:cNvSpPr/>
      </xdr:nvSpPr>
      <xdr:spPr bwMode="auto">
        <a:xfrm>
          <a:off x="3906078" y="2471530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F7652-4464-4A9C-9BF5-06E2235D3A35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7A4083-A3C0-4D3C-B8F2-8EC64E4AB947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2D9890-5DDA-4C80-87E7-A98F8821186C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15DAF-C4AA-4DAF-8806-2F59143656B5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FC29C-FC0B-4AD6-BAFD-8FC2A6462F5F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6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6BE13C-0CB8-4544-A007-7E9DC499B2AD}"/>
            </a:ext>
          </a:extLst>
        </xdr:cNvPr>
        <xdr:cNvSpPr/>
      </xdr:nvSpPr>
      <xdr:spPr bwMode="auto">
        <a:xfrm>
          <a:off x="6069496" y="2610678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6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60369C-EBE4-4E99-A7C0-6C22C7937C7E}"/>
            </a:ext>
          </a:extLst>
        </xdr:cNvPr>
        <xdr:cNvSpPr/>
      </xdr:nvSpPr>
      <xdr:spPr bwMode="auto">
        <a:xfrm>
          <a:off x="3906078" y="2610678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0FE1E7-CA6F-4D82-B3DB-699E9ACB9C40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B8029-BE60-42F2-A061-7382412B242C}"/>
            </a:ext>
          </a:extLst>
        </xdr:cNvPr>
        <xdr:cNvSpPr/>
      </xdr:nvSpPr>
      <xdr:spPr bwMode="auto">
        <a:xfrm>
          <a:off x="5230964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A9C41A-A278-4DDA-B688-F4F42824C709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AB8603-D006-4B9A-A50D-246CF03E4AC9}"/>
            </a:ext>
          </a:extLst>
        </xdr:cNvPr>
        <xdr:cNvSpPr/>
      </xdr:nvSpPr>
      <xdr:spPr bwMode="auto">
        <a:xfrm>
          <a:off x="5230964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DD7EB-DEEC-46E4-BA00-985B469976E8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225</xdr:row>
      <xdr:rowOff>0</xdr:rowOff>
    </xdr:from>
    <xdr:ext cx="1921468" cy="195685"/>
    <xdr:sp macro="" textlink="">
      <xdr:nvSpPr>
        <xdr:cNvPr id="6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81D7E4-0476-4DE7-879F-DA0CC60CE58B}"/>
            </a:ext>
          </a:extLst>
        </xdr:cNvPr>
        <xdr:cNvSpPr/>
      </xdr:nvSpPr>
      <xdr:spPr bwMode="auto">
        <a:xfrm>
          <a:off x="6069496" y="2749826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6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0273F3-6846-4067-9F85-2F63AE051755}"/>
            </a:ext>
          </a:extLst>
        </xdr:cNvPr>
        <xdr:cNvSpPr/>
      </xdr:nvSpPr>
      <xdr:spPr bwMode="auto">
        <a:xfrm>
          <a:off x="3906078" y="2749826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CF1D1-99BF-4942-AC44-79B04BA9933A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6FDEA2-F89A-4F09-8A83-EFB4DB32ED47}"/>
            </a:ext>
          </a:extLst>
        </xdr:cNvPr>
        <xdr:cNvSpPr/>
      </xdr:nvSpPr>
      <xdr:spPr bwMode="auto">
        <a:xfrm>
          <a:off x="5230964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A3DA6-7CF5-4BF5-B15C-9D94698DA297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753FC3-5F70-4588-9D47-FD7761252C0C}"/>
            </a:ext>
          </a:extLst>
        </xdr:cNvPr>
        <xdr:cNvSpPr/>
      </xdr:nvSpPr>
      <xdr:spPr bwMode="auto">
        <a:xfrm>
          <a:off x="5230964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2FED7B-266A-4B9B-9DD1-723D1B73B4FC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225</xdr:row>
      <xdr:rowOff>0</xdr:rowOff>
    </xdr:from>
    <xdr:ext cx="1921468" cy="195685"/>
    <xdr:sp macro="" textlink="">
      <xdr:nvSpPr>
        <xdr:cNvPr id="6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C3D8723-8BE2-4EB8-83C8-EBF61E51F1B4}"/>
            </a:ext>
          </a:extLst>
        </xdr:cNvPr>
        <xdr:cNvSpPr/>
      </xdr:nvSpPr>
      <xdr:spPr bwMode="auto">
        <a:xfrm>
          <a:off x="6069496" y="2888973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6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DF0C67-4AD1-4A1C-BAAF-607F4265676A}"/>
            </a:ext>
          </a:extLst>
        </xdr:cNvPr>
        <xdr:cNvSpPr/>
      </xdr:nvSpPr>
      <xdr:spPr bwMode="auto">
        <a:xfrm>
          <a:off x="3906078" y="2888973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9EE827-9979-4CFA-BC9D-1D6BD9C8688D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50367-DEB2-4BE4-8FE5-C2B116EC4A27}"/>
            </a:ext>
          </a:extLst>
        </xdr:cNvPr>
        <xdr:cNvSpPr/>
      </xdr:nvSpPr>
      <xdr:spPr bwMode="auto">
        <a:xfrm>
          <a:off x="5230964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2391FD-9DBB-46D6-92C6-8C567D09283A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319146-5E88-4FA7-8B49-23B0845EF447}"/>
            </a:ext>
          </a:extLst>
        </xdr:cNvPr>
        <xdr:cNvSpPr/>
      </xdr:nvSpPr>
      <xdr:spPr bwMode="auto">
        <a:xfrm>
          <a:off x="5230964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6B885A-557E-47EE-BB39-69BADCCC4A5E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225</xdr:row>
      <xdr:rowOff>0</xdr:rowOff>
    </xdr:from>
    <xdr:ext cx="1921468" cy="195685"/>
    <xdr:sp macro="" textlink="">
      <xdr:nvSpPr>
        <xdr:cNvPr id="6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3972E9-79F5-4697-A04B-A6AF1614E49D}"/>
            </a:ext>
          </a:extLst>
        </xdr:cNvPr>
        <xdr:cNvSpPr/>
      </xdr:nvSpPr>
      <xdr:spPr bwMode="auto">
        <a:xfrm>
          <a:off x="6069496" y="3028121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225</xdr:row>
      <xdr:rowOff>0</xdr:rowOff>
    </xdr:from>
    <xdr:ext cx="2476500" cy="199970"/>
    <xdr:sp macro="" textlink="">
      <xdr:nvSpPr>
        <xdr:cNvPr id="6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48F9DF-34EF-44F2-AA91-D3E564200CA9}"/>
            </a:ext>
          </a:extLst>
        </xdr:cNvPr>
        <xdr:cNvSpPr/>
      </xdr:nvSpPr>
      <xdr:spPr bwMode="auto">
        <a:xfrm>
          <a:off x="3906078" y="3028121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1E5C7-6687-4961-8CDB-3917F01F7675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F118B0-A7F2-4971-BE72-8B630EB94DEA}"/>
            </a:ext>
          </a:extLst>
        </xdr:cNvPr>
        <xdr:cNvSpPr/>
      </xdr:nvSpPr>
      <xdr:spPr bwMode="auto">
        <a:xfrm>
          <a:off x="5230964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225</xdr:row>
      <xdr:rowOff>0</xdr:rowOff>
    </xdr:from>
    <xdr:ext cx="2529840" cy="195685"/>
    <xdr:sp macro="" textlink="">
      <xdr:nvSpPr>
        <xdr:cNvPr id="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812B3F-9A3C-4F81-8B81-288D5C505B72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225</xdr:row>
      <xdr:rowOff>0</xdr:rowOff>
    </xdr:from>
    <xdr:ext cx="2529840" cy="195685"/>
    <xdr:sp macro="" textlink="">
      <xdr:nvSpPr>
        <xdr:cNvPr id="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0703CC-A57D-4CBD-A3AD-B6895646D53D}"/>
            </a:ext>
          </a:extLst>
        </xdr:cNvPr>
        <xdr:cNvSpPr/>
      </xdr:nvSpPr>
      <xdr:spPr bwMode="auto">
        <a:xfrm>
          <a:off x="5230964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AC242C-C267-4C8D-874C-8168CCFBF8F4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197</xdr:row>
      <xdr:rowOff>0</xdr:rowOff>
    </xdr:from>
    <xdr:ext cx="1921468" cy="195685"/>
    <xdr:sp macro="" textlink="">
      <xdr:nvSpPr>
        <xdr:cNvPr id="6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FABBCF-EB22-4EAB-B990-503E33D2B5DF}"/>
            </a:ext>
          </a:extLst>
        </xdr:cNvPr>
        <xdr:cNvSpPr/>
      </xdr:nvSpPr>
      <xdr:spPr bwMode="auto">
        <a:xfrm>
          <a:off x="6069496" y="3167269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197</xdr:row>
      <xdr:rowOff>0</xdr:rowOff>
    </xdr:from>
    <xdr:ext cx="2476500" cy="199970"/>
    <xdr:sp macro="" textlink="">
      <xdr:nvSpPr>
        <xdr:cNvPr id="6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8E569E-F10F-49B2-ADE8-21353B12B474}"/>
            </a:ext>
          </a:extLst>
        </xdr:cNvPr>
        <xdr:cNvSpPr/>
      </xdr:nvSpPr>
      <xdr:spPr bwMode="auto">
        <a:xfrm>
          <a:off x="3906078" y="3167269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B98722-5E3D-4D8F-897B-E5B5EA06CFAD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197</xdr:row>
      <xdr:rowOff>0</xdr:rowOff>
    </xdr:from>
    <xdr:ext cx="2529840" cy="195685"/>
    <xdr:sp macro="" textlink="">
      <xdr:nvSpPr>
        <xdr:cNvPr id="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12B68-30E5-485F-A088-2B126E038B91}"/>
            </a:ext>
          </a:extLst>
        </xdr:cNvPr>
        <xdr:cNvSpPr/>
      </xdr:nvSpPr>
      <xdr:spPr bwMode="auto">
        <a:xfrm>
          <a:off x="5230964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DD4EE3-A55F-495E-B790-44B02C06E25B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197</xdr:row>
      <xdr:rowOff>0</xdr:rowOff>
    </xdr:from>
    <xdr:ext cx="2529840" cy="195685"/>
    <xdr:sp macro="" textlink="">
      <xdr:nvSpPr>
        <xdr:cNvPr id="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EE4F38-1950-4096-B598-87BB1031C54E}"/>
            </a:ext>
          </a:extLst>
        </xdr:cNvPr>
        <xdr:cNvSpPr/>
      </xdr:nvSpPr>
      <xdr:spPr bwMode="auto">
        <a:xfrm>
          <a:off x="5230964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D8FCB6-B1F4-450D-A515-8852379425BD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E1E33C-36E0-444F-B6F4-CE75653DD25C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0C4251-662B-4EFD-A162-75AB537A9374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F9B724-B67D-4292-877B-4CAFDF14803B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4F692C-436C-4EFF-9C63-1CFEC3DD0BDF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FDD674-6358-4DC0-9F51-B820A54DB8DB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EE77F1-64F2-4070-A6FE-F0F945A6BF40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637</xdr:row>
      <xdr:rowOff>0</xdr:rowOff>
    </xdr:from>
    <xdr:ext cx="2476500" cy="199970"/>
    <xdr:sp macro="" textlink="">
      <xdr:nvSpPr>
        <xdr:cNvPr id="6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85ACD7-8772-45CB-B474-F0D07DADD60F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637</xdr:row>
      <xdr:rowOff>0</xdr:rowOff>
    </xdr:from>
    <xdr:ext cx="2476500" cy="199970"/>
    <xdr:sp macro="" textlink="">
      <xdr:nvSpPr>
        <xdr:cNvPr id="6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DB2A24-8709-4481-9E78-0839B245AC73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637</xdr:row>
      <xdr:rowOff>0</xdr:rowOff>
    </xdr:from>
    <xdr:ext cx="2476500" cy="199970"/>
    <xdr:sp macro="" textlink="">
      <xdr:nvSpPr>
        <xdr:cNvPr id="6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4E5437-2E6F-4329-B984-B04400C53334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314675-7C4A-4AF7-8428-7F83CF6CCBC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CB1CC-3E1D-4331-9838-6123C16E877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B438C6-A669-457F-B5AA-7E8497C2EAE7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2BF1F2-D1AB-4C05-93B2-BE4E6A49613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6D362EC-E303-4D9A-822A-43AF7DC224B8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C868C4-602A-4F24-83E7-27F950E30422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03C6E7-C7B1-4323-A06F-E1FBACE1F17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FEAF6E-D215-4FAB-98B5-D7EDD073439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D20D09-0113-4DA8-AB56-F3EDE6B21FCD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3BDD46-A225-4369-974A-EEAD48D94FC1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ED7045-F574-4757-AAA8-D3A8E4983AF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7CBB07-3A6E-4FF2-95A5-7F78059CF0EF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1F0E24-D278-4712-A40C-44AB501444DA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D56EAC-4F53-4255-8759-F8C17CCE33A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99D3FA-2254-4C1B-8AF3-3E359D5A124A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518A1D-8569-4C99-9694-2045D0983987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77AFA2-27B0-4669-A614-EB54D85A6039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A4A88C-C304-4F1D-A9C0-02B4A9442F9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15C4C7-36FA-4054-9A22-A192358947DF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636</xdr:row>
      <xdr:rowOff>0</xdr:rowOff>
    </xdr:from>
    <xdr:ext cx="2476500" cy="199970"/>
    <xdr:sp macro="" textlink="">
      <xdr:nvSpPr>
        <xdr:cNvPr id="6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19FC96-6610-4E4B-95E4-E392D1F3BCC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6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1DE53D-CD21-4751-85FB-535E6C14CA2D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6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406FA5-AC3F-486C-85B8-19D35315587E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7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40A87A-9BC8-4E7B-8441-DB06C5D04E45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4E1BE7-A07F-4C33-9BE5-ECB79934DA17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7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2AB8E7-A2E6-4264-982B-AE7EC3CE5710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7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BB7EC3-9819-49E3-B9D4-56EF470C183B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638</xdr:row>
      <xdr:rowOff>0</xdr:rowOff>
    </xdr:from>
    <xdr:ext cx="2476500" cy="199970"/>
    <xdr:sp macro="" textlink="">
      <xdr:nvSpPr>
        <xdr:cNvPr id="7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4FF309-3520-4EC0-B347-064C35973F11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639</xdr:row>
      <xdr:rowOff>0</xdr:rowOff>
    </xdr:from>
    <xdr:ext cx="2476500" cy="199970"/>
    <xdr:sp macro="" textlink="">
      <xdr:nvSpPr>
        <xdr:cNvPr id="7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F931E1-E815-48E9-AA10-AA854D6B7DEF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639</xdr:row>
      <xdr:rowOff>0</xdr:rowOff>
    </xdr:from>
    <xdr:ext cx="2476500" cy="199970"/>
    <xdr:sp macro="" textlink="">
      <xdr:nvSpPr>
        <xdr:cNvPr id="7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E15F6C-2F70-4182-B780-8EB9F597B0A5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639</xdr:row>
      <xdr:rowOff>0</xdr:rowOff>
    </xdr:from>
    <xdr:ext cx="2476500" cy="199970"/>
    <xdr:sp macro="" textlink="">
      <xdr:nvSpPr>
        <xdr:cNvPr id="7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F28119-08C4-40F8-9C8D-5188347C8A61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88</xdr:row>
      <xdr:rowOff>0</xdr:rowOff>
    </xdr:from>
    <xdr:ext cx="2529840" cy="195685"/>
    <xdr:sp macro="" textlink="">
      <xdr:nvSpPr>
        <xdr:cNvPr id="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43EAD5-0A36-483A-B8C3-689E9DF98739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88</xdr:row>
      <xdr:rowOff>0</xdr:rowOff>
    </xdr:from>
    <xdr:ext cx="1921468" cy="195685"/>
    <xdr:sp macro="" textlink="">
      <xdr:nvSpPr>
        <xdr:cNvPr id="7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3F74E0-A8FC-4216-B639-7E829E59F407}"/>
            </a:ext>
          </a:extLst>
        </xdr:cNvPr>
        <xdr:cNvSpPr/>
      </xdr:nvSpPr>
      <xdr:spPr bwMode="auto">
        <a:xfrm>
          <a:off x="6054328" y="1205507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88</xdr:row>
      <xdr:rowOff>0</xdr:rowOff>
    </xdr:from>
    <xdr:ext cx="2476500" cy="199970"/>
    <xdr:sp macro="" textlink="">
      <xdr:nvSpPr>
        <xdr:cNvPr id="7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0C5DE8-0F4B-4AD7-8390-6148115845AC}"/>
            </a:ext>
          </a:extLst>
        </xdr:cNvPr>
        <xdr:cNvSpPr/>
      </xdr:nvSpPr>
      <xdr:spPr bwMode="auto">
        <a:xfrm>
          <a:off x="3893344" y="120550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88</xdr:row>
      <xdr:rowOff>0</xdr:rowOff>
    </xdr:from>
    <xdr:ext cx="2529840" cy="195685"/>
    <xdr:sp macro="" textlink="">
      <xdr:nvSpPr>
        <xdr:cNvPr id="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4EBAFF-E536-4CF0-B8ED-3E07BE804F43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88</xdr:row>
      <xdr:rowOff>0</xdr:rowOff>
    </xdr:from>
    <xdr:ext cx="2529840" cy="195685"/>
    <xdr:sp macro="" textlink="">
      <xdr:nvSpPr>
        <xdr:cNvPr id="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9BB6B-79D6-4C64-B5E4-266AE2530D43}"/>
            </a:ext>
          </a:extLst>
        </xdr:cNvPr>
        <xdr:cNvSpPr/>
      </xdr:nvSpPr>
      <xdr:spPr bwMode="auto">
        <a:xfrm>
          <a:off x="5216128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88</xdr:row>
      <xdr:rowOff>0</xdr:rowOff>
    </xdr:from>
    <xdr:ext cx="2529840" cy="195685"/>
    <xdr:sp macro="" textlink="">
      <xdr:nvSpPr>
        <xdr:cNvPr id="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17A325-DED1-4748-8059-85A05AA747AA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88</xdr:row>
      <xdr:rowOff>0</xdr:rowOff>
    </xdr:from>
    <xdr:ext cx="2529840" cy="195685"/>
    <xdr:sp macro="" textlink="">
      <xdr:nvSpPr>
        <xdr:cNvPr id="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16953A-8B97-4C59-A5C7-368398B484F6}"/>
            </a:ext>
          </a:extLst>
        </xdr:cNvPr>
        <xdr:cNvSpPr/>
      </xdr:nvSpPr>
      <xdr:spPr bwMode="auto">
        <a:xfrm>
          <a:off x="5216128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94</xdr:row>
      <xdr:rowOff>0</xdr:rowOff>
    </xdr:from>
    <xdr:ext cx="2529840" cy="195685"/>
    <xdr:sp macro="" textlink="">
      <xdr:nvSpPr>
        <xdr:cNvPr id="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13034-D7F8-4A8E-BB18-9A15D8A28F13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94</xdr:row>
      <xdr:rowOff>0</xdr:rowOff>
    </xdr:from>
    <xdr:ext cx="1921468" cy="195685"/>
    <xdr:sp macro="" textlink="">
      <xdr:nvSpPr>
        <xdr:cNvPr id="7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66A35C-3DBC-4617-9B6F-492DD9DBE06D}"/>
            </a:ext>
          </a:extLst>
        </xdr:cNvPr>
        <xdr:cNvSpPr/>
      </xdr:nvSpPr>
      <xdr:spPr bwMode="auto">
        <a:xfrm>
          <a:off x="6054328" y="13144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94</xdr:row>
      <xdr:rowOff>0</xdr:rowOff>
    </xdr:from>
    <xdr:ext cx="2476500" cy="199970"/>
    <xdr:sp macro="" textlink="">
      <xdr:nvSpPr>
        <xdr:cNvPr id="7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17241F-5598-4642-8632-D6BB540F9186}"/>
            </a:ext>
          </a:extLst>
        </xdr:cNvPr>
        <xdr:cNvSpPr/>
      </xdr:nvSpPr>
      <xdr:spPr bwMode="auto">
        <a:xfrm>
          <a:off x="3893344" y="13144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94</xdr:row>
      <xdr:rowOff>0</xdr:rowOff>
    </xdr:from>
    <xdr:ext cx="2529840" cy="195685"/>
    <xdr:sp macro="" textlink="">
      <xdr:nvSpPr>
        <xdr:cNvPr id="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A77DE-9A52-4523-8887-04F7E6B6DE88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94</xdr:row>
      <xdr:rowOff>0</xdr:rowOff>
    </xdr:from>
    <xdr:ext cx="2529840" cy="195685"/>
    <xdr:sp macro="" textlink="">
      <xdr:nvSpPr>
        <xdr:cNvPr id="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20655-9F97-4D53-9C4A-7EA45FFE7A45}"/>
            </a:ext>
          </a:extLst>
        </xdr:cNvPr>
        <xdr:cNvSpPr/>
      </xdr:nvSpPr>
      <xdr:spPr bwMode="auto">
        <a:xfrm>
          <a:off x="5216128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94</xdr:row>
      <xdr:rowOff>0</xdr:rowOff>
    </xdr:from>
    <xdr:ext cx="2529840" cy="195685"/>
    <xdr:sp macro="" textlink="">
      <xdr:nvSpPr>
        <xdr:cNvPr id="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14F2CF-71AA-432C-8CCB-8B5DCB2CE8EE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94</xdr:row>
      <xdr:rowOff>0</xdr:rowOff>
    </xdr:from>
    <xdr:ext cx="2529840" cy="195685"/>
    <xdr:sp macro="" textlink="">
      <xdr:nvSpPr>
        <xdr:cNvPr id="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7B24E7-4E9C-4F0E-B1EF-D13176461CB0}"/>
            </a:ext>
          </a:extLst>
        </xdr:cNvPr>
        <xdr:cNvSpPr/>
      </xdr:nvSpPr>
      <xdr:spPr bwMode="auto">
        <a:xfrm>
          <a:off x="5216128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CCF78F-FFF8-4CFF-9C45-FFBC19E8800E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151</xdr:row>
      <xdr:rowOff>0</xdr:rowOff>
    </xdr:from>
    <xdr:ext cx="1921468" cy="195685"/>
    <xdr:sp macro="" textlink="">
      <xdr:nvSpPr>
        <xdr:cNvPr id="7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58A398-2F42-4471-91FD-FA4CB7474A06}"/>
            </a:ext>
          </a:extLst>
        </xdr:cNvPr>
        <xdr:cNvSpPr/>
      </xdr:nvSpPr>
      <xdr:spPr bwMode="auto">
        <a:xfrm>
          <a:off x="6054328" y="142339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151</xdr:row>
      <xdr:rowOff>0</xdr:rowOff>
    </xdr:from>
    <xdr:ext cx="2476500" cy="199970"/>
    <xdr:sp macro="" textlink="">
      <xdr:nvSpPr>
        <xdr:cNvPr id="7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0C7C54-A8D8-46F6-9296-9EBD28CC7079}"/>
            </a:ext>
          </a:extLst>
        </xdr:cNvPr>
        <xdr:cNvSpPr/>
      </xdr:nvSpPr>
      <xdr:spPr bwMode="auto">
        <a:xfrm>
          <a:off x="3893344" y="142339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0E1AE-79F4-45CB-80D4-F2BF831CAB0A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151</xdr:row>
      <xdr:rowOff>0</xdr:rowOff>
    </xdr:from>
    <xdr:ext cx="2529840" cy="195685"/>
    <xdr:sp macro="" textlink="">
      <xdr:nvSpPr>
        <xdr:cNvPr id="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1A0DC-21D3-44B5-8105-A93523FCC276}"/>
            </a:ext>
          </a:extLst>
        </xdr:cNvPr>
        <xdr:cNvSpPr/>
      </xdr:nvSpPr>
      <xdr:spPr bwMode="auto">
        <a:xfrm>
          <a:off x="5216128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151</xdr:row>
      <xdr:rowOff>0</xdr:rowOff>
    </xdr:from>
    <xdr:ext cx="2529840" cy="195685"/>
    <xdr:sp macro="" textlink="">
      <xdr:nvSpPr>
        <xdr:cNvPr id="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888A14-DC62-47BE-94D9-95044D69B59E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151</xdr:row>
      <xdr:rowOff>0</xdr:rowOff>
    </xdr:from>
    <xdr:ext cx="2529840" cy="195685"/>
    <xdr:sp macro="" textlink="">
      <xdr:nvSpPr>
        <xdr:cNvPr id="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415C1-05FD-4E5B-A8B0-E02E5822A4C5}"/>
            </a:ext>
          </a:extLst>
        </xdr:cNvPr>
        <xdr:cNvSpPr/>
      </xdr:nvSpPr>
      <xdr:spPr bwMode="auto">
        <a:xfrm>
          <a:off x="5216128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0741A7-7861-40FA-B734-20E50CEA7ECC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157</xdr:row>
      <xdr:rowOff>0</xdr:rowOff>
    </xdr:from>
    <xdr:ext cx="1921468" cy="195685"/>
    <xdr:sp macro="" textlink="">
      <xdr:nvSpPr>
        <xdr:cNvPr id="7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47AB16-5E5C-4EBE-B94E-98FE2B0EEF3A}"/>
            </a:ext>
          </a:extLst>
        </xdr:cNvPr>
        <xdr:cNvSpPr/>
      </xdr:nvSpPr>
      <xdr:spPr bwMode="auto">
        <a:xfrm>
          <a:off x="6054328" y="2137767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157</xdr:row>
      <xdr:rowOff>0</xdr:rowOff>
    </xdr:from>
    <xdr:ext cx="2476500" cy="199970"/>
    <xdr:sp macro="" textlink="">
      <xdr:nvSpPr>
        <xdr:cNvPr id="7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206A8-8ACE-4187-B98E-9A9D5823DD7E}"/>
            </a:ext>
          </a:extLst>
        </xdr:cNvPr>
        <xdr:cNvSpPr/>
      </xdr:nvSpPr>
      <xdr:spPr bwMode="auto">
        <a:xfrm>
          <a:off x="3893344" y="2137767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8711A-9B99-4032-8A62-FF7CD7CD91D2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C8D210-CF30-4A05-97A6-F7DE1EA6BD21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F323DF-FE5B-4402-A604-8F0D63A92E34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989A6B-579E-47C6-9C68-E2D025496736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30D2A3-D2D5-4455-85CC-F399A11AD6EE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157</xdr:row>
      <xdr:rowOff>0</xdr:rowOff>
    </xdr:from>
    <xdr:ext cx="1921468" cy="195685"/>
    <xdr:sp macro="" textlink="">
      <xdr:nvSpPr>
        <xdr:cNvPr id="7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30C00A-E82A-4526-A4AB-3A6EA1945D59}"/>
            </a:ext>
          </a:extLst>
        </xdr:cNvPr>
        <xdr:cNvSpPr/>
      </xdr:nvSpPr>
      <xdr:spPr bwMode="auto">
        <a:xfrm>
          <a:off x="6054328" y="2137767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157</xdr:row>
      <xdr:rowOff>0</xdr:rowOff>
    </xdr:from>
    <xdr:ext cx="2476500" cy="199970"/>
    <xdr:sp macro="" textlink="">
      <xdr:nvSpPr>
        <xdr:cNvPr id="7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9B38CE-2711-462A-A799-8B22C9EAD1EE}"/>
            </a:ext>
          </a:extLst>
        </xdr:cNvPr>
        <xdr:cNvSpPr/>
      </xdr:nvSpPr>
      <xdr:spPr bwMode="auto">
        <a:xfrm>
          <a:off x="3893344" y="2137767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521C76-9D63-45F6-9F6D-3A5D59AB9FF5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243041-FF0D-4710-A4A4-42D951D9979A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157</xdr:row>
      <xdr:rowOff>0</xdr:rowOff>
    </xdr:from>
    <xdr:ext cx="2529840" cy="195685"/>
    <xdr:sp macro="" textlink="">
      <xdr:nvSpPr>
        <xdr:cNvPr id="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CAC751-8EAD-4470-97B5-4490CDC93A92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157</xdr:row>
      <xdr:rowOff>0</xdr:rowOff>
    </xdr:from>
    <xdr:ext cx="2529840" cy="195685"/>
    <xdr:sp macro="" textlink="">
      <xdr:nvSpPr>
        <xdr:cNvPr id="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15443A-51F0-437A-AD60-19D397618784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162B5F-EC8B-4BE5-8C9D-62AB9495680D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161</xdr:row>
      <xdr:rowOff>0</xdr:rowOff>
    </xdr:from>
    <xdr:ext cx="1921468" cy="195685"/>
    <xdr:sp macro="" textlink="">
      <xdr:nvSpPr>
        <xdr:cNvPr id="7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F8C734-C512-4A1B-9371-695CE6B8D4C3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161</xdr:row>
      <xdr:rowOff>0</xdr:rowOff>
    </xdr:from>
    <xdr:ext cx="2476500" cy="199970"/>
    <xdr:sp macro="" textlink="">
      <xdr:nvSpPr>
        <xdr:cNvPr id="7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F6AFA3-97FC-46A2-B35D-7DA103D6B442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C6B919-5673-49BB-B2CE-EF3A9E64461A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1F94F6-5290-40B1-B886-9A5711976977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592681-3B4B-4902-98AE-773B522AFC65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302CB9-39D6-4658-A635-EEBF6F8BD65F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624FE7-B6DD-41CD-B6CC-47B5CE3D50A5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161</xdr:row>
      <xdr:rowOff>0</xdr:rowOff>
    </xdr:from>
    <xdr:ext cx="1921468" cy="195685"/>
    <xdr:sp macro="" textlink="">
      <xdr:nvSpPr>
        <xdr:cNvPr id="7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D9D1F8-3FDB-4B84-BD46-247BB4DFB1E2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161</xdr:row>
      <xdr:rowOff>0</xdr:rowOff>
    </xdr:from>
    <xdr:ext cx="2476500" cy="199970"/>
    <xdr:sp macro="" textlink="">
      <xdr:nvSpPr>
        <xdr:cNvPr id="7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4A184E-5BDB-4BDE-815A-E07B7452DBA0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8FDD9-D614-4EAC-B207-14F7B985A7DA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72E91-C6DD-48F2-826C-CB038F0E8EFE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A835DD-338E-4305-85C3-B6C6836A1C42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56AC9B-335D-4659-A35E-886F518C1C4B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C66B9-65D9-4FEF-88D2-FB4E8B3A6D42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161</xdr:row>
      <xdr:rowOff>0</xdr:rowOff>
    </xdr:from>
    <xdr:ext cx="1921468" cy="195685"/>
    <xdr:sp macro="" textlink="">
      <xdr:nvSpPr>
        <xdr:cNvPr id="7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B44CB4-0A60-4512-B778-AD70B55D6372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161</xdr:row>
      <xdr:rowOff>0</xdr:rowOff>
    </xdr:from>
    <xdr:ext cx="2476500" cy="199970"/>
    <xdr:sp macro="" textlink="">
      <xdr:nvSpPr>
        <xdr:cNvPr id="7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70A02A-7817-4B49-B1A6-6104A73108FA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940939-D5AB-4077-A61E-6A5FE4145EA8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C9D11E-0DF6-4F21-B15D-F826AA59ABE3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161</xdr:row>
      <xdr:rowOff>0</xdr:rowOff>
    </xdr:from>
    <xdr:ext cx="2529840" cy="195685"/>
    <xdr:sp macro="" textlink="">
      <xdr:nvSpPr>
        <xdr:cNvPr id="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DDD45-78BE-40F6-8BD3-94B00AB4DA3C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161</xdr:row>
      <xdr:rowOff>0</xdr:rowOff>
    </xdr:from>
    <xdr:ext cx="2529840" cy="195685"/>
    <xdr:sp macro="" textlink="">
      <xdr:nvSpPr>
        <xdr:cNvPr id="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29DF0D-88B8-482E-8901-E55BFF0C5F2F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EA1EED-8CF8-40A5-8817-D12533BFED52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166</xdr:row>
      <xdr:rowOff>0</xdr:rowOff>
    </xdr:from>
    <xdr:ext cx="1921468" cy="195685"/>
    <xdr:sp macro="" textlink="">
      <xdr:nvSpPr>
        <xdr:cNvPr id="7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118FD1-C8CE-4BCD-91C5-23BBB2AAC98D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166</xdr:row>
      <xdr:rowOff>0</xdr:rowOff>
    </xdr:from>
    <xdr:ext cx="2476500" cy="199970"/>
    <xdr:sp macro="" textlink="">
      <xdr:nvSpPr>
        <xdr:cNvPr id="7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65F4C6-B4C6-4EB9-83C9-30C52E674768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7976F-BF21-48DB-8AF8-8409BE2F7F2D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855F8F-067F-4C58-8AA2-B9179CE29D45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EBEC7-F6E5-491C-A19F-5532375B626C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1D6E0-C932-4DF3-9153-8396563438F7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94AF19-0436-4BE7-AEF8-E03D14D412EC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166</xdr:row>
      <xdr:rowOff>0</xdr:rowOff>
    </xdr:from>
    <xdr:ext cx="1921468" cy="195685"/>
    <xdr:sp macro="" textlink="">
      <xdr:nvSpPr>
        <xdr:cNvPr id="7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FBBD56-785A-4C2E-9EB4-5D10C7D9A7EE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166</xdr:row>
      <xdr:rowOff>0</xdr:rowOff>
    </xdr:from>
    <xdr:ext cx="2476500" cy="199970"/>
    <xdr:sp macro="" textlink="">
      <xdr:nvSpPr>
        <xdr:cNvPr id="7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55A2B5-8B14-436B-BA3A-A96C486AF9D3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17957-E95F-4ABE-AB73-56D118AB41F3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39D6BC-3C8D-41A2-BCE4-4B62DAE7B26A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E0383-28BA-4E24-BB3F-0836F3762F44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579019-3D0D-4E62-B674-1774B1B88AAA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114632-5330-4127-A8D9-4ADBEA5430F0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166</xdr:row>
      <xdr:rowOff>0</xdr:rowOff>
    </xdr:from>
    <xdr:ext cx="1921468" cy="195685"/>
    <xdr:sp macro="" textlink="">
      <xdr:nvSpPr>
        <xdr:cNvPr id="7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C59593D-838D-492D-99ED-1D463EAEB138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166</xdr:row>
      <xdr:rowOff>0</xdr:rowOff>
    </xdr:from>
    <xdr:ext cx="2476500" cy="199970"/>
    <xdr:sp macro="" textlink="">
      <xdr:nvSpPr>
        <xdr:cNvPr id="7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586DC4-71E3-4DCA-B5DA-7881440E1C5E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D65377-C5CC-4492-A429-A47D3AD4BE03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BBC4AC-745C-495F-8668-41863C8DF633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166</xdr:row>
      <xdr:rowOff>0</xdr:rowOff>
    </xdr:from>
    <xdr:ext cx="2529840" cy="195685"/>
    <xdr:sp macro="" textlink="">
      <xdr:nvSpPr>
        <xdr:cNvPr id="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28FF38-E32B-40AA-AC86-7D7DD55A9B36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166</xdr:row>
      <xdr:rowOff>0</xdr:rowOff>
    </xdr:from>
    <xdr:ext cx="2529840" cy="195685"/>
    <xdr:sp macro="" textlink="">
      <xdr:nvSpPr>
        <xdr:cNvPr id="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97B56C-2238-48E1-829D-527EE280B454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DDCF1-857F-4FB5-B91A-2764022975C1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171</xdr:row>
      <xdr:rowOff>0</xdr:rowOff>
    </xdr:from>
    <xdr:ext cx="1921468" cy="195685"/>
    <xdr:sp macro="" textlink="">
      <xdr:nvSpPr>
        <xdr:cNvPr id="7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CB962F-C422-4B56-A14F-1B38D066A199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171</xdr:row>
      <xdr:rowOff>0</xdr:rowOff>
    </xdr:from>
    <xdr:ext cx="2476500" cy="199970"/>
    <xdr:sp macro="" textlink="">
      <xdr:nvSpPr>
        <xdr:cNvPr id="7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186DAE-EBF4-43E7-B3B8-45D0F505DD6D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97C6A4-C3BC-464D-B982-9D4F3E33CF91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FCACB1-AD8F-4DD8-8E51-2A55799704A0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1E4958-6C24-41D0-A97D-8CFFEF973C97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EE5283-D3B8-4643-B8BD-A05CD4D2097C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BB62DA-A07D-446D-98D0-E29A73E992D8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171</xdr:row>
      <xdr:rowOff>0</xdr:rowOff>
    </xdr:from>
    <xdr:ext cx="1921468" cy="195685"/>
    <xdr:sp macro="" textlink="">
      <xdr:nvSpPr>
        <xdr:cNvPr id="7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FDB51A-3B1A-49CE-9622-3DB3D3460E07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171</xdr:row>
      <xdr:rowOff>0</xdr:rowOff>
    </xdr:from>
    <xdr:ext cx="2476500" cy="199970"/>
    <xdr:sp macro="" textlink="">
      <xdr:nvSpPr>
        <xdr:cNvPr id="7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1E6277-BDDF-4B66-9870-6D7BFE60C1E9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2C4444-81D1-4D86-B117-39D5F97E9744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419CEE-2CBB-4F2A-94AC-824BF06CFE8A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110AD-B88E-48E5-8942-2A863D311568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8F3B23-314B-417D-B1C6-6D21466E8F82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B79FB-3FF0-46CE-8DB6-FCB6E30B2B40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171</xdr:row>
      <xdr:rowOff>0</xdr:rowOff>
    </xdr:from>
    <xdr:ext cx="1921468" cy="195685"/>
    <xdr:sp macro="" textlink="">
      <xdr:nvSpPr>
        <xdr:cNvPr id="7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038693-F683-44D2-A2EB-B2033DADA12B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171</xdr:row>
      <xdr:rowOff>0</xdr:rowOff>
    </xdr:from>
    <xdr:ext cx="2476500" cy="199970"/>
    <xdr:sp macro="" textlink="">
      <xdr:nvSpPr>
        <xdr:cNvPr id="8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B8D108-354B-4D34-9305-CFC6033093A0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AAFF0C-FEA6-49F4-A953-EE02CF840E94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045D73-8231-468E-970E-B96C1331C62C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171</xdr:row>
      <xdr:rowOff>0</xdr:rowOff>
    </xdr:from>
    <xdr:ext cx="2529840" cy="195685"/>
    <xdr:sp macro="" textlink="">
      <xdr:nvSpPr>
        <xdr:cNvPr id="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606FD3-DBBE-42A5-85DC-832109C6CC7F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171</xdr:row>
      <xdr:rowOff>0</xdr:rowOff>
    </xdr:from>
    <xdr:ext cx="2529840" cy="195685"/>
    <xdr:sp macro="" textlink="">
      <xdr:nvSpPr>
        <xdr:cNvPr id="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CDABC-C193-4C51-814D-568319DDD127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57B925-85B8-4B66-AE6F-DDA961984FBA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185</xdr:row>
      <xdr:rowOff>0</xdr:rowOff>
    </xdr:from>
    <xdr:ext cx="1921468" cy="195685"/>
    <xdr:sp macro="" textlink="">
      <xdr:nvSpPr>
        <xdr:cNvPr id="8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2767AAC-00E8-402A-80EF-C7BA508D6F30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185</xdr:row>
      <xdr:rowOff>0</xdr:rowOff>
    </xdr:from>
    <xdr:ext cx="2476500" cy="199970"/>
    <xdr:sp macro="" textlink="">
      <xdr:nvSpPr>
        <xdr:cNvPr id="8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072EB2-DCCF-46B4-B5C7-3DCEA206D7C9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FE7E8E-F766-4A38-AA58-A1E8602D3B88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C2B14-AC8B-4536-B313-6AF3D2F37A0B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5AFBC4-46D1-4A3E-B1AE-F7784FBCFCC5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B2F89-7E33-4943-8147-70BD63FA66EF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C7E448-9248-44A7-BE3B-BE4938E89E80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185</xdr:row>
      <xdr:rowOff>0</xdr:rowOff>
    </xdr:from>
    <xdr:ext cx="1921468" cy="195685"/>
    <xdr:sp macro="" textlink="">
      <xdr:nvSpPr>
        <xdr:cNvPr id="8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3C1899-979B-47A3-A439-6B3F2739511E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185</xdr:row>
      <xdr:rowOff>0</xdr:rowOff>
    </xdr:from>
    <xdr:ext cx="2476500" cy="199970"/>
    <xdr:sp macro="" textlink="">
      <xdr:nvSpPr>
        <xdr:cNvPr id="8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C0E661-913B-4764-83BC-FA92106FEB3F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B3E2C-888E-4773-9B7A-3B43B33ED27E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BDA632-9C0E-4E0B-AC1B-FD33FB9E5C77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EFE224-3EB1-4273-AC76-E3585B984194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63A8B-DDF8-4296-A341-5F4480177C44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E2586-7BC5-4A79-B37C-D848A76887D9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185</xdr:row>
      <xdr:rowOff>0</xdr:rowOff>
    </xdr:from>
    <xdr:ext cx="1921468" cy="195685"/>
    <xdr:sp macro="" textlink="">
      <xdr:nvSpPr>
        <xdr:cNvPr id="8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E518FC0-1ABB-472A-A698-65D6E7897D6C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185</xdr:row>
      <xdr:rowOff>0</xdr:rowOff>
    </xdr:from>
    <xdr:ext cx="2476500" cy="199970"/>
    <xdr:sp macro="" textlink="">
      <xdr:nvSpPr>
        <xdr:cNvPr id="8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52A7AC-751A-449C-88B8-A30601182D4E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79DB9D-486A-49AB-A8DB-2AC270393F92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D52DB0-E364-4E8C-B6FD-D43E19C2F627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F86BAE-A86B-4898-81A6-A02AE9A41077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5B89A-A145-4146-87B3-59D119B63CB9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A0C2D-CFFE-4ADA-ACB0-D9A085C94F94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185</xdr:row>
      <xdr:rowOff>0</xdr:rowOff>
    </xdr:from>
    <xdr:ext cx="1921468" cy="195685"/>
    <xdr:sp macro="" textlink="">
      <xdr:nvSpPr>
        <xdr:cNvPr id="8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65E5BD-D784-4518-A893-497BBA0A642A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185</xdr:row>
      <xdr:rowOff>0</xdr:rowOff>
    </xdr:from>
    <xdr:ext cx="2476500" cy="199970"/>
    <xdr:sp macro="" textlink="">
      <xdr:nvSpPr>
        <xdr:cNvPr id="8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87C0C5-BF28-42F3-B023-15F27219EF3A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4172EB-7C62-4F71-A645-C7CF929FD679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9626F7-B1AD-42E5-BBBF-B36EBB9E4DAE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185</xdr:row>
      <xdr:rowOff>0</xdr:rowOff>
    </xdr:from>
    <xdr:ext cx="2529840" cy="195685"/>
    <xdr:sp macro="" textlink="">
      <xdr:nvSpPr>
        <xdr:cNvPr id="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1B94FC-52C5-4919-968C-4B8DD50F608E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185</xdr:row>
      <xdr:rowOff>0</xdr:rowOff>
    </xdr:from>
    <xdr:ext cx="2529840" cy="195685"/>
    <xdr:sp macro="" textlink="">
      <xdr:nvSpPr>
        <xdr:cNvPr id="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124486-719D-4D88-A511-A7ED78BE0E95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3EC54-D262-4B21-8776-FD803D95072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190</xdr:row>
      <xdr:rowOff>0</xdr:rowOff>
    </xdr:from>
    <xdr:ext cx="1921468" cy="195685"/>
    <xdr:sp macro="" textlink="">
      <xdr:nvSpPr>
        <xdr:cNvPr id="8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B9EC41-91AF-4A94-B8C9-4B252C1BFCB0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190</xdr:row>
      <xdr:rowOff>0</xdr:rowOff>
    </xdr:from>
    <xdr:ext cx="2476500" cy="199970"/>
    <xdr:sp macro="" textlink="">
      <xdr:nvSpPr>
        <xdr:cNvPr id="8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21A7DE-7435-4D16-966C-2E30F1FB8086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AE525-1769-48B5-8AA7-64E749FB8301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ADFEC7-B160-4955-8437-1D1C53448DD5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02C33C-996B-4C90-881A-F7BBA54908B2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D6A8BE-010D-4A45-B6E4-FE5B9E598E52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3FC7DB-906F-4796-A16A-33EFC9D9FD2A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190</xdr:row>
      <xdr:rowOff>0</xdr:rowOff>
    </xdr:from>
    <xdr:ext cx="1921468" cy="195685"/>
    <xdr:sp macro="" textlink="">
      <xdr:nvSpPr>
        <xdr:cNvPr id="8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E8153B-CA13-4E88-8E08-FEC638A6259C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190</xdr:row>
      <xdr:rowOff>0</xdr:rowOff>
    </xdr:from>
    <xdr:ext cx="2476500" cy="199970"/>
    <xdr:sp macro="" textlink="">
      <xdr:nvSpPr>
        <xdr:cNvPr id="8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EF7857-FB53-414F-A664-8C5B45E2C7A1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4CB42-6B47-42C3-8BA1-DFE12251C7E4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A84A32-B746-4154-B7A4-528996686083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C8FFD-9957-477E-B594-56D311A0C2AA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2ED766-75D2-4A1C-BC2A-C1337832A080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EA033-692F-4122-B8A4-D883DCE6471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190</xdr:row>
      <xdr:rowOff>0</xdr:rowOff>
    </xdr:from>
    <xdr:ext cx="1921468" cy="195685"/>
    <xdr:sp macro="" textlink="">
      <xdr:nvSpPr>
        <xdr:cNvPr id="8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21B79F-F7D4-4131-BD4C-094B987665C4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190</xdr:row>
      <xdr:rowOff>0</xdr:rowOff>
    </xdr:from>
    <xdr:ext cx="2476500" cy="199970"/>
    <xdr:sp macro="" textlink="">
      <xdr:nvSpPr>
        <xdr:cNvPr id="8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2117F1-20DA-4C24-86CF-823A91676796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13894C-1434-4D81-8DBA-5552589F9CB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D9203-4A32-42F6-A552-7AAE18AB70B6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369C4B-6EAF-4C66-801C-072BFBA64743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2CFFB7-779C-40C2-A07C-496165168768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EC5248-7E86-45EE-ACF7-2AF928338F09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190</xdr:row>
      <xdr:rowOff>0</xdr:rowOff>
    </xdr:from>
    <xdr:ext cx="1921468" cy="195685"/>
    <xdr:sp macro="" textlink="">
      <xdr:nvSpPr>
        <xdr:cNvPr id="8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B5CA8F-6A75-4106-B876-FFECE838105C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190</xdr:row>
      <xdr:rowOff>0</xdr:rowOff>
    </xdr:from>
    <xdr:ext cx="2476500" cy="199970"/>
    <xdr:sp macro="" textlink="">
      <xdr:nvSpPr>
        <xdr:cNvPr id="8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B5E106-B429-496A-A19E-C9460AF620EC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6836D8-3DBE-4548-89E5-C414B5421CF7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F73E5-05E8-426C-8668-B62B64C128AA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190</xdr:row>
      <xdr:rowOff>0</xdr:rowOff>
    </xdr:from>
    <xdr:ext cx="2529840" cy="195685"/>
    <xdr:sp macro="" textlink="">
      <xdr:nvSpPr>
        <xdr:cNvPr id="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B6C4DD-DE76-45C0-B51C-E7D61B65F8F8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190</xdr:row>
      <xdr:rowOff>0</xdr:rowOff>
    </xdr:from>
    <xdr:ext cx="2529840" cy="195685"/>
    <xdr:sp macro="" textlink="">
      <xdr:nvSpPr>
        <xdr:cNvPr id="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7078BD-9262-461B-9DE4-FCD1CED3D856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7BABC8-1D23-4E0F-955A-9BB1673F4B5B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8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2F8C01-4097-4030-9B3E-A016A41F1CDD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8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3C4406-4BC2-4B04-BB0B-602DE81D0AFC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667F6B-5E00-4143-8570-8269BA667987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144FD2-8E08-4CAC-A97E-8BF549CA9C8C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CE08E1-2B7F-41A4-80AF-204730C4BEF3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FCB8BD-751B-4944-91CA-B3EE601E8DF2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57FAF-FC98-4088-94FF-AA8382568964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8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BCB59F-619F-46C7-A9E7-4EE4DF942E9C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8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F09500-C616-4D76-B986-5F1360A82347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5A341D-1677-4D0B-B1E4-B215BC92AB8F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4EFA9E-D7A7-471B-8636-00C865296651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E5F41-A0EA-4F24-959E-FE41BE6E7F40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F82DE-F29E-4684-B3BD-8B7BE483175B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71BE33-355E-4DA5-80F9-7BEE3D0F44DD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8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D02822-CCC7-47A7-8FB6-1F93C7D4D7C9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8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9E0D2A-BC73-4700-904E-B27471BFD446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FC6A5F-E9C0-4FB5-864B-360D01DD8468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E5CE1B-8BC7-45C3-8D1D-E8F1C1107154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B57578-5438-428C-B258-EF1B25A076CE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D5D3CE-FA93-43DE-84D3-72492D4CE199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3801B-605F-40F9-AC19-EFF73FC8263D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8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55A476-777D-42B5-86A6-D511C2DA5151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8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BD3DF9-70A5-4411-A930-6BE7EB982736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021AE5-613E-4F33-B260-2016CE404A21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25EDC3-C0B1-4654-AD6B-FD966E4E4577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4A9135-0515-43DA-86C1-3A376B442691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CEE6AA-BB13-4B31-AD0E-1BE2EE9FD3B2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06457A-6E97-4BFD-B432-B1900D6A04F6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195</xdr:row>
      <xdr:rowOff>0</xdr:rowOff>
    </xdr:from>
    <xdr:ext cx="1921468" cy="195685"/>
    <xdr:sp macro="" textlink="">
      <xdr:nvSpPr>
        <xdr:cNvPr id="8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697E298-BC75-4FFA-8570-7596D2E3108B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195</xdr:row>
      <xdr:rowOff>0</xdr:rowOff>
    </xdr:from>
    <xdr:ext cx="2476500" cy="199970"/>
    <xdr:sp macro="" textlink="">
      <xdr:nvSpPr>
        <xdr:cNvPr id="8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4DBA13-BF6D-411C-8992-F3767B01271D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8E0DAD-C1A2-4D71-9929-9F5961689406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E46280-5D72-4BC9-B929-8B296D095D61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195</xdr:row>
      <xdr:rowOff>0</xdr:rowOff>
    </xdr:from>
    <xdr:ext cx="2529840" cy="195685"/>
    <xdr:sp macro="" textlink="">
      <xdr:nvSpPr>
        <xdr:cNvPr id="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7034B-A1C7-4C47-AD6A-2FB79E214AF0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195</xdr:row>
      <xdr:rowOff>0</xdr:rowOff>
    </xdr:from>
    <xdr:ext cx="2529840" cy="195685"/>
    <xdr:sp macro="" textlink="">
      <xdr:nvSpPr>
        <xdr:cNvPr id="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FB5F8B-6D46-4988-A11A-829549AF8140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B1EA0A-F9B0-4E70-A3CD-6D4C1FEE27F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8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FCAAE3-CEF0-4784-9867-C73EECA4AE3E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8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824FCD-7BF0-4FAE-89D9-EAB17202C8C5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31C594-5D2D-410C-AE77-7FF014D852D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B8D6BF-D726-47B9-BD1A-2E0F3581C14F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B873B-0DA1-46EA-B875-BF02392B4252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4836EF-D632-4508-B589-CE7770B4ED92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40231C-8567-4CCB-8B93-68C0C13E267D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9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69D274-11B4-43E8-872B-461570172A60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9A40E8-F814-4CC6-B01E-12C5CED678B6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F987F-78B2-421E-85FD-73403642F27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067FB5-6BF1-4AD6-A641-B261DDFA53E5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DC25E3-EB00-4975-BB27-1995C28B6B1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024B53-9959-4433-AC8E-F23173FFD735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D68159-24E4-41F6-9655-216C1071E1E4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9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643D87-56E1-4F96-A164-AB835072F94B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375DA4-6BCA-4A78-A486-E130DC8C8BDC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4CF554-70DF-4730-B8BB-7148EF89EB15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7CB10F-E511-490F-A0FB-B96691CC739B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755AEF-16E7-4663-8ED3-937007258A7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724B9F-D091-4714-94CF-28795D2DDEBA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985DBF-29F2-45E7-820F-EE8AA32AA644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9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66F33B-1DA8-441C-B7A5-745199CFDB72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9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606981-F905-4350-902F-20A3AD181DC1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5CDDD-B020-4E61-AF5D-3289B029F031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30A620-1726-41C4-9427-C49CB4550D50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9AA615-DB27-4806-BCB8-4555FB2AC031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8271A4-53F7-4C03-A582-597912A4E48B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9CCFD3-3B43-40EB-A33F-C80CB0F783C3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9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FE8265-48B7-4335-A4AD-800F0298473D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9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5F3CF9-FCF0-4F26-B715-45BDBD60CD77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B1D2D3-5770-4FE4-B1F8-042A916C27D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C35482-14AC-44AF-9C23-4BB2E1074B91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00EC1B-F3A2-4C98-A45D-C3AFFF09C66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CB956-2B33-49B5-B424-6722903C440A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82D804-A054-4084-9DE2-5A6CA4406D5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199</xdr:row>
      <xdr:rowOff>0</xdr:rowOff>
    </xdr:from>
    <xdr:ext cx="1921468" cy="195685"/>
    <xdr:sp macro="" textlink="">
      <xdr:nvSpPr>
        <xdr:cNvPr id="9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AFA41B-A179-429B-B35F-67891056FA6D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199</xdr:row>
      <xdr:rowOff>0</xdr:rowOff>
    </xdr:from>
    <xdr:ext cx="2476500" cy="199970"/>
    <xdr:sp macro="" textlink="">
      <xdr:nvSpPr>
        <xdr:cNvPr id="9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472E01-C35B-4E7B-9402-28D029B4301E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EB2F56-9119-4AEF-A1ED-9BF7BB5A1DC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861A99-0647-4C6B-ADB2-E817461C1D46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199</xdr:row>
      <xdr:rowOff>0</xdr:rowOff>
    </xdr:from>
    <xdr:ext cx="2529840" cy="195685"/>
    <xdr:sp macro="" textlink="">
      <xdr:nvSpPr>
        <xdr:cNvPr id="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24456C-A922-44DE-905B-EADAA7A3C1F3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199</xdr:row>
      <xdr:rowOff>0</xdr:rowOff>
    </xdr:from>
    <xdr:ext cx="2529840" cy="195685"/>
    <xdr:sp macro="" textlink="">
      <xdr:nvSpPr>
        <xdr:cNvPr id="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740D3-9DD1-4C82-91CF-C838D28C7A5E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B961C-808D-4348-91C7-62F77EB591C8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5835C8-911D-4F23-8BFB-171A63AFCDBC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9F400A-DBE0-4BE0-ABCA-5CE7AC1E5FC3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1299FC-2ADA-4EFA-9819-088B66E4E0D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75EFBC-30CF-4898-A043-D9A33291577A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65DDD7-68A0-49F3-BA34-46E241E893EA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B83B4-2276-48D2-8E38-2F6FAC59348C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A90D4B-3208-4632-88FC-6EB18112AFCC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BDB6DB1-46B2-4307-AF43-885D8E4018B5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4CD605-BBF1-4524-888F-E98686437C93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7EEDD-C206-424C-8B0A-32BF04FF18C3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C52C37-619F-496F-BB03-0F93729203A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DED592-A572-48D1-89CD-98B8D430ADFE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E0FF47-E738-42A1-830C-4974AA3C6A52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3463A-2297-4199-8294-A74AAAC4D7A7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F7A3C1-8694-4537-84B6-2D0AECD02FAC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8563F5-1107-4C58-B824-6C9B87926615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155EAA-EE5F-4A4D-A529-563CDD32B25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95BCC-9B02-47FF-9C91-6379D82B23B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15C688-E13D-4EEC-BD58-74B25A959C0F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C22AF6-E20A-4C28-87ED-6941B0FE3256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05E658-9D28-4659-A7D8-BF4F4EECDF6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D4F7B0-84D6-456B-BCCB-2DB21ECC120B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AC2103-656B-47DF-B2E0-839FBEE40D44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B598C1-EFCC-4736-B14F-4C8A1074687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C08347-613A-4134-B33F-1C4B4607A48C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88B38-8877-4842-AFD8-F201E6C42F62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B3F38-7074-4C2C-88BF-CCCFE098B600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4AEEDB-0F50-42C2-8CCD-370D55BFE7AB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0E88FE-F056-4512-85F2-C740DD228BA6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AF3B04-5897-4E8C-8B11-69195DEF0B49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7EC05E-FF91-4A10-975C-70D8D00BBA35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9CBF3D-A114-44D0-B832-CC6FDBBAD08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7094FD-86C6-4721-A4C3-86DEEFBF4FF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9AADCB-8F49-47D7-A6E6-2667C7F93363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8AB6B4-1BD7-4F83-914A-3990B587406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4EC04E-42E6-45F4-AA70-700F9760B5D0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E638BE-C2C8-4EC3-AC9D-28CC1BADB960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D59117-48B6-4CFC-AB37-7F1411A1FCEA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43525-4D69-4CD7-BB12-9191B0646990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947D8-E8D7-483A-9C47-6865CDC70D8C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80FFB9-FAAF-426B-9FA7-E7D299F9BE22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1B0453-491F-41E4-871E-A0C8A5ECCE7B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9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18A541-325D-4D5D-ABAC-D423BEE963B1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9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CF6C31-22CF-4483-83B7-1DC6DA6EF8CB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D9A6BC-C9B5-42A2-91DF-62095A11B02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362BF-468A-4905-A539-E819B4CF5698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912D1-23A6-4E06-A906-7025F9B1722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33D89E-B457-4C30-A84A-E054ED8DF777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9185D7-AB54-46FE-B07B-897022AD8AF2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9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21DF2D-165C-420B-B62D-91C1B61FDCF0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9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7F66D9-5784-4685-B9A9-18CE49EB2EA0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637B36-3444-44E3-8579-5297A87E49A0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726035-DFE0-4C7A-9330-C00CB22C0689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850ECB-36FA-450D-8D9F-FEF7976730F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61FD77-BB06-478C-A4F1-634AB9F792DF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2F1CA-C4AE-449A-948D-CE582759C89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9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84DDEEE-EE97-4A12-9E6F-EC4033546698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9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BFFE5D-E29E-40C2-8FF4-9DBDC31DB17B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794FC1-50C6-4D76-A81B-9B5ABE2FC186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C9DFBD-9CE6-42C2-A70A-03AEF6C5D7CC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00D136-893D-4846-A82B-0BEC100BCC90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68A718-F038-43C8-BDD7-CF5A036B78C5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FD417E-0D98-4C4D-AF60-4EE28A1B334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4C6C24-B85A-4FAF-A8F9-9AAC57494509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02D8D3-6A9F-4497-8744-755F560C1A5C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0528D4-8DFB-48FE-A271-8568CC4B425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C5A1B8-3F1E-4588-8B39-6036F274BB87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690BC-1802-4DEF-B9B0-D0026EE9225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38FB6E-F7CA-42C5-B16A-0BF4DE0526D3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52B8A2-1084-4DBC-A64F-49C9CD7ED7C8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638F50-82F0-404D-B828-6407BDCFC635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A1B862-420E-4042-816D-CBA90C5E588C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34A2C-759A-48C1-8ADF-393A47E44EB7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49CEA1-EF94-419C-9A3A-7E8F919C6A98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966081-5C70-4611-A4FB-B55DA670EE4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3D1083-1293-4201-9987-75E92FDE95AA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3EC354-2721-47FC-A55D-543D478B4DDA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748B57-A77F-4157-968C-19622313B90B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8924F-85E4-43F5-B2A4-88CE10563792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F4A041-CF04-48A7-B36B-AC7C1085D5DD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35B58A-705F-4766-8A5F-19907D04D38E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026295-A332-4B69-BA06-D226B3F98C5B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52C696-4DB7-418D-963D-C12FB2544416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1AEFB7-5252-4713-818A-04F69F246F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2060CE-FEAE-460C-B06D-4E079CF2449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697A9D-6DBF-4946-A3E1-1B73F35D8C74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2F5A51-3774-4395-9CBA-1A8DF367C92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C0EFD9-82AC-40A8-85F6-9B61D5BB8E0D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D6BB2C-5385-4952-8BE3-560D7C147B8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93D1A4-B72E-4572-AE1F-DE29EFA1E0C9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50AD9B-8194-42E3-B466-955570C3E46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7413D2-7580-432A-8B2C-C72E154EB204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4D703D-652E-4675-AB6B-6B9CD7E6D09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CD3E9D-1844-434C-B016-2A7B2F4AA47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F24403-3557-4A9A-9882-C4352509FF22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BBFAEB-7EB3-4691-A7FE-90621175B57A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3DD7AC-473D-4D7B-B1DF-21DB16C466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371DAE-5B69-4076-AA85-DD62DDDA02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609FF9-1B1B-4443-869B-45129BB14264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367A5B-30A1-4BE1-8B2E-9B349390FCA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66228A-787F-4CD8-87CD-92D81AF393F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9CC3B-C833-4518-8D6A-B0B15651CABE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9A0C2A-E73D-4ECE-A13F-8B642188D40D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271EE5-D73A-4E8C-949A-17FCA0C700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2E14C4-BB7F-4680-9FE7-5DC6B93B5CD0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F0AA5C-F21B-4896-9DF7-6B8BDCCF3EEF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86DBDC-E3F2-4C32-93D5-14E9E6A8FE6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1C17EA-586A-4E77-9D20-6D32F737167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8D498C-E8B1-4AF8-A639-1A7690047E6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4957FF-DEBF-4B63-BDAD-D185766393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FE2FEB-D941-4650-BBFA-63AE0554417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2E435F-7972-477D-8A61-53713C94B98E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AAA23A-A16A-4170-8763-28C33CCFB8B9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455339-A0A3-4395-94C9-D14712C874E0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2A475-4998-4C47-8E7C-0C3C018BAA5D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B43CC6-55E9-48BA-9B27-3C017ECC23A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3E74AF-C9B6-4621-A835-85BBFA2ECA8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A248DC-5396-4172-9199-A7B0B178E7E6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8F7AFF-F7E8-4D11-B073-0E89815696EA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D56B80-D7F3-430A-84A5-0B77DFBBDCB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6B204C-7216-45E7-AB88-E93883ACDA52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9B07AC-3A54-4B65-AABB-FD4D52597A0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4D8714-32DC-41EB-9376-C55930CC08DD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C0D081-03D8-42AF-8972-65D35FC86EE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DCD15D-A5D5-4136-85DE-8DEF07EA94C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BAA3A4-EEF5-4333-A835-31AF60BB0AED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C08649-9DA5-4F03-B736-A3FFB790E745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925F4B-9354-4622-8BA8-3E926FE70C9B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F951E-0A27-4563-9A28-36EADE0F2E1D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A25117-1EF4-412A-9EE1-B2182BA163D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5EDBA6-27D0-4F5F-B58D-3C3436E400D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9C0C48-D9B6-4E24-89F8-6F08D2EA09FD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880D6-A256-4DF1-B7E8-1FECAE2B614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B51965-C124-4A21-B36C-165779B23E80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0D48C1-33CC-4ABF-8934-942C7438CB19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CBFE6-FE20-4E68-A269-490A13B7AC11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7516F2-A59E-49F2-B3AB-C98E230B1B5C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D09185-3482-4557-877B-51EF1E28FBC7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DF62D1-E884-4441-814C-F39E948652C4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34674C-0BE2-4646-B911-3E4DE634411E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590AEF-7B74-460A-BEEF-FE9152EB53FF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7FD0CC-DAF8-4397-957F-D867BF58F126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A17D16-B40E-447A-B3E6-2F9E3F5AF48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87234-CEFB-4016-9247-6B34B9420EB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2CFB8-1E03-4B15-BD06-3832101DA8DB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7286E6-D6B9-48A9-AA10-A0B590B87B7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5E2CAC-D4C6-4C19-AFC5-A0DD3719390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0024F-9DA9-49E9-9C4C-35C403ACFB5F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ED0D90-FE21-476E-979B-7C84FD2F9055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AEAEB7-DA96-4E48-A3A5-DB28828E8B4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A1CB6-7B41-4BBA-A9E2-FE1B4397B89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805F82-F512-4DCE-A058-3955BC19A54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9886B0-A856-4329-A9AD-09EC78FCA70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FDF470-00C2-4550-B4B1-6641E35838B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E3A5AE-12E7-4096-9BA8-511CEB2FFD96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FA4256-F72E-4574-8D98-16191D840ABF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F2AF98-DDAF-4E65-9A82-6CC15469F42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56C34D-5B5C-4182-9CB9-30D594559B6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B7D35A-DADC-463E-8B64-AB6E353C0E1B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D7C80-4657-46A9-B9D0-CFF6409577E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57E153-608B-40B7-85EE-285E132B47B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214</xdr:row>
      <xdr:rowOff>0</xdr:rowOff>
    </xdr:from>
    <xdr:ext cx="1921468" cy="195685"/>
    <xdr:sp macro="" textlink="">
      <xdr:nvSpPr>
        <xdr:cNvPr id="1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A0B993-6AFF-4666-BFE6-7A83791727A9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214</xdr:row>
      <xdr:rowOff>0</xdr:rowOff>
    </xdr:from>
    <xdr:ext cx="2476500" cy="199970"/>
    <xdr:sp macro="" textlink="">
      <xdr:nvSpPr>
        <xdr:cNvPr id="1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5D84D6-0136-4EAC-B105-04497BC1A345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9A61C4-99B6-4223-9CC9-C4264D036017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93158D-1AB6-4B14-8AD3-DD877B05C8D0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214</xdr:row>
      <xdr:rowOff>0</xdr:rowOff>
    </xdr:from>
    <xdr:ext cx="2529840" cy="195685"/>
    <xdr:sp macro="" textlink="">
      <xdr:nvSpPr>
        <xdr:cNvPr id="1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652DD-6EA7-4C1A-8FA2-3AE5B91ED6E0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214</xdr:row>
      <xdr:rowOff>0</xdr:rowOff>
    </xdr:from>
    <xdr:ext cx="2529840" cy="195685"/>
    <xdr:sp macro="" textlink="">
      <xdr:nvSpPr>
        <xdr:cNvPr id="1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F7B2B7-1DC6-456A-9C4A-02F78AEEBDD0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9E2D9-9A16-4EFA-95A3-F4406EAB80E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F8CF10-7E1C-408C-8548-BC6B1B29BC7C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9427BE-C5C4-44B7-8F60-445702889F4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0ED59F-352F-4EF8-AB95-BC503C1EAFF9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8AD66-69B0-4E51-9379-8FF47536FE87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45864A-34F0-4A49-96A3-81D466EF8397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D65120-B7BC-406E-8C58-22DCF45B687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0FFED-EA39-4DC3-B8D0-1C83443FA48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47702D6-4CF1-482A-B246-6A1CE96EDB6B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5E2D2D-BFB6-49C1-8D02-787F3F7C7B9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DA0B2-C43A-4E82-AAFE-82189F27B879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216C16-F262-45DA-A007-5E66D953E47A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894D48-2A29-4633-A8D3-79DFF0A0C85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801A84-5866-4512-A221-5C5E55EC059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40F55-006F-47EC-913D-1C589453AC25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10AF9-F4E0-4915-AE2D-A644C942B69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FA6FBF-1FAE-4627-8749-8F5B715A59B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2C775-ACC4-4D78-8558-2572E193D14E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357B0B-5B9E-4206-9C62-7DB899D65615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C323D-8F44-4423-BEFA-15EC8D4F072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8D68DE-99B2-477E-8D40-B6C1D9E15B3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913AA8-8BB4-4284-A4D7-B263D3BC5A7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F22EDF-E29D-410F-B715-98949A4DD7BC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F8AE4F-F992-4AC6-9632-B89ADE95677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A94D4-38EB-4976-814D-5C52A4E6369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337EA-52E3-4EC8-A772-649668D25767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4E9B6-8F33-4AB7-B580-E288463B3DF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5EC843-25A9-4678-BBA0-AC1215D9897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BB3346-47E3-4DC1-87E3-8B033DF84DD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48515C-0AD8-420C-99A2-58B1F446EAFA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E5D95F-5D01-489B-9337-1DD8710BA930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10E26-3C76-476A-90F6-2EE37890922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D3AB0-160E-40B8-B096-484BEC9512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0901E4-464E-481D-96B6-8A51BC3AEC3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A27B2-1E3C-4D1D-AD51-8DEEF2198DAF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7B8BD-52B4-4D9B-83A6-0E1159F2A635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367</xdr:row>
      <xdr:rowOff>0</xdr:rowOff>
    </xdr:from>
    <xdr:ext cx="1921468" cy="195685"/>
    <xdr:sp macro="" textlink="">
      <xdr:nvSpPr>
        <xdr:cNvPr id="11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13D367-EABE-4757-8D28-481D5B56F0ED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367</xdr:row>
      <xdr:rowOff>0</xdr:rowOff>
    </xdr:from>
    <xdr:ext cx="2476500" cy="199970"/>
    <xdr:sp macro="" textlink="">
      <xdr:nvSpPr>
        <xdr:cNvPr id="1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22C0F4-E692-4134-B2FE-F1C3D452760F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28A9DF-D19D-4ED7-8793-DF1A9303120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252092-2E0A-4627-ABC4-B915B07BDA1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367</xdr:row>
      <xdr:rowOff>0</xdr:rowOff>
    </xdr:from>
    <xdr:ext cx="2529840" cy="195685"/>
    <xdr:sp macro="" textlink="">
      <xdr:nvSpPr>
        <xdr:cNvPr id="1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4CE7-1FF5-449B-9E96-5DF400FCF7E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367</xdr:row>
      <xdr:rowOff>0</xdr:rowOff>
    </xdr:from>
    <xdr:ext cx="2529840" cy="195685"/>
    <xdr:sp macro="" textlink="">
      <xdr:nvSpPr>
        <xdr:cNvPr id="11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CF3289-C476-4805-B2F4-7906D150BD3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96C6E-FB25-4C8D-B64C-4BAD57E6CC33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17068E-04B6-441F-A411-C56ECF391010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B263F5-5A3C-47A3-B885-2FE389EC0460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391D1F-848E-4413-A5AC-906DA0E584CA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69E81B-22DB-48EA-8291-0AA394586718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2EA31-1D53-4F67-848C-6229DDC74A6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8D35CB-719D-40E3-B483-FA791DB06682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8BBA9F-05FB-4B17-A1E5-ABD52499EEA4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C9F7DB-0E3C-40A9-81C1-08D986D34537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301D237-1DFA-4145-AA05-AA53B4C2B620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99F38-34E0-40A7-B0DB-802E7F793781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3A57A1-7DA6-402F-B82F-52F0B70E65FD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BDCE9B-F323-4B91-B637-19E4545E07E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25FD34-3F52-4927-B0A4-A9866240CE7A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D3E0D-D744-485C-872F-C2B5F2BFD2D1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4B654A-78D5-4C82-9827-CE9F82473808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42EAB8-D61E-4C63-96B3-C055712AA02F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B3D671-A946-4DD3-BEED-301EC1D75B3E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E23B6E-BC73-4546-8331-F43B241EE2F6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3AFAE1-A18F-48AD-AB87-4EFF1508243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6306B-CCD5-4E66-9FDA-429C77487806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1CFB7F-C9FD-4EB3-AB6D-850FC0075936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A7E93F-620A-4252-8054-3D6B5A537A37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63B53E-C472-40B8-983F-060FFB069028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9E912A-5FE0-434A-BFA2-FB15AFA6A87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3F33E-2CEB-4F26-A4AD-9B25F4C3E763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2A90DD-85BE-43EE-9B7E-E9D8B5BB166D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E7C866-F876-4202-997F-35353461C102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7892E3-2C4C-492C-9CB1-844B0570EC0E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CC9BF-F031-41C9-9E6E-02671FC696FF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3FF0FE-5A3C-4AEB-A3DC-9638157AF35C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BD861F-8B40-4046-A9C2-C58FC918EA8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99C4BA-209F-46E9-B343-73A7894F3377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27C2E8-C076-4703-9856-BAFDE56CFBF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ECA794-FF97-41DA-ABB3-80FD67C9D2FF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100B70-E4FF-4F7E-887B-82A769E7D5C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375</xdr:row>
      <xdr:rowOff>0</xdr:rowOff>
    </xdr:from>
    <xdr:ext cx="1921468" cy="195685"/>
    <xdr:sp macro="" textlink="">
      <xdr:nvSpPr>
        <xdr:cNvPr id="11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839D72-F682-4B5E-9448-E8CE3AEF8466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375</xdr:row>
      <xdr:rowOff>0</xdr:rowOff>
    </xdr:from>
    <xdr:ext cx="2476500" cy="199970"/>
    <xdr:sp macro="" textlink="">
      <xdr:nvSpPr>
        <xdr:cNvPr id="11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59968F-B517-41EF-9437-95D837EFE25E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A1A4B5-4752-49E8-9127-B7740D54AA8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D2A0A2-AA17-49B4-8F37-3B755BD806FE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375</xdr:row>
      <xdr:rowOff>0</xdr:rowOff>
    </xdr:from>
    <xdr:ext cx="2529840" cy="195685"/>
    <xdr:sp macro="" textlink="">
      <xdr:nvSpPr>
        <xdr:cNvPr id="1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EA6C4F-BA72-4864-A06B-0FC59C04B32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375</xdr:row>
      <xdr:rowOff>0</xdr:rowOff>
    </xdr:from>
    <xdr:ext cx="2529840" cy="195685"/>
    <xdr:sp macro="" textlink="">
      <xdr:nvSpPr>
        <xdr:cNvPr id="1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9BC426-0FD0-44F3-BC95-30E11FA9DBF8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902509-B425-4190-BDB7-52A75BBD7D02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1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29A74AB-9198-4D76-B807-4E0C3E64FC6C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1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859439-4665-4A91-9756-60408760175F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0E8D7E-CC13-4CE6-B5B2-7D19A481DD1C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630EF-B494-4255-B38E-AD9403965716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12C6CF-C138-4D39-AE8E-274E765BE697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B432ED-8AFF-48C7-A7F0-2528086A6FEF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26D2DB-88EC-4904-8483-9A309F6CABFA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2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9D24E8-8E8B-4CD9-A803-9434604AD6A1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2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E3EDB4-DCBF-4C01-B28D-2D78FB55F743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2EFC6D-D400-4385-B9AD-862B3787F871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81B7EA-8DE2-40AC-B2AA-4670B364CA4E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F3FEB0-EF8C-4B39-A61D-165759EB60C9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C270C8-721D-4047-94FD-77A357FCAE8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C55855-BF42-4DE7-B143-07D66CE2504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2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DF6D8F-06D4-42CA-9748-E17A1E8241E8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2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A980FB-BB43-43D3-967F-056842676E27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C860EF-EE6A-4FF7-8D0E-57466F9BC312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18F03-DDB5-4ADF-8A8B-0E6D19C012AD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AB536F-F8AC-4167-8801-C8A35755BF3E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76004F-DA70-4814-ADDF-6BC34D14EF4C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9D2CF0-A99A-412A-9D92-B0F6213942F0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2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FA827BD-20D8-4AFE-BFA1-3FE375D47112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2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8429F7-FE9C-46BD-B98B-CA3CB62AC043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007BDA-EB79-4E57-B556-8804485AD4A1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F821A0-0097-4343-9B49-B43E5E9DDF69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387171-8100-4CB2-A568-0A37EFE87D55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C398C8-EA6C-49A0-8367-85E743A395A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E99C45-6FF5-4C44-BED4-4D200052CA70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2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4692E4D-6830-4F34-B5AB-15E44718C711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2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C53067-B727-4155-A2A5-5BDC8F6A1799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CE03C-08D2-43F9-9EA4-F8B734CDE376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017939-C55B-4E7C-8B84-90502DBC5345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CD1BCA-29A4-4CA8-878E-663838067CF8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130EC2-8987-4200-966F-5B2A1FCC956E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0E56E1-D1A6-4888-A43F-ADD40D87509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380</xdr:row>
      <xdr:rowOff>0</xdr:rowOff>
    </xdr:from>
    <xdr:ext cx="1921468" cy="195685"/>
    <xdr:sp macro="" textlink="">
      <xdr:nvSpPr>
        <xdr:cNvPr id="12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920E7A-B75B-4E19-A0ED-F247B26FEDC0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380</xdr:row>
      <xdr:rowOff>0</xdr:rowOff>
    </xdr:from>
    <xdr:ext cx="2476500" cy="199970"/>
    <xdr:sp macro="" textlink="">
      <xdr:nvSpPr>
        <xdr:cNvPr id="12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274BC8-841A-4FBF-9679-2FFF04F1DC8B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AE3202-E1B8-4852-ADCD-9AAC1F508A3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C29E78-FC6A-418E-A24E-661BD529C7AB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380</xdr:row>
      <xdr:rowOff>0</xdr:rowOff>
    </xdr:from>
    <xdr:ext cx="2529840" cy="195685"/>
    <xdr:sp macro="" textlink="">
      <xdr:nvSpPr>
        <xdr:cNvPr id="1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E3FE07-175E-4E15-84B8-66AEF6770CB7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380</xdr:row>
      <xdr:rowOff>0</xdr:rowOff>
    </xdr:from>
    <xdr:ext cx="2529840" cy="195685"/>
    <xdr:sp macro="" textlink="">
      <xdr:nvSpPr>
        <xdr:cNvPr id="1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D24DC2-D47D-43C0-BDFF-6D4BFD1FEFB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474432-182F-4D10-A2A5-C158AE52D9A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991017-E00E-4B1E-AB1C-49B532FBECCB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F4B7E2-73BD-416F-927F-6CFC0F4E1BF0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BE39C0-27B5-4435-ABBE-3B5C0B283A2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F38D5E-26D4-44FD-9D2F-ED508F88CD8E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7268E3-3F65-4BBE-B736-095D0D3BA7A9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531A0B-C41E-417B-89DE-6F1FD0CA4CA9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69945-B487-4A32-8012-CA05C040A790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F085B-75B8-4A2E-BF43-B27601B04B20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4A2886-DEBE-4861-9FCA-FD93FE7249ED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FFF5FC-5BD7-4E7A-94CE-AEA27E41C1B5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24886-3B33-48B9-89B1-3D337F30AABD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F92D7C-8412-4200-89C4-370EF2DB5762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A5E8C2-4D86-4C60-9AEC-F81DF8D413FF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E93FF-DB5E-4206-B61B-8F728C2509CE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C39C67-F7CB-471F-9FA5-B7BFDED8CCFD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24F5DB-BE9C-4668-901D-E2BB3AF8609B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280E1F-EF11-4312-A203-35E115E306D9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845A3-E25A-4697-9E7B-5C471BCF714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5A1E4E-727C-4233-AA8F-7DFF14C85AB1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F82D1E-907D-437E-A3B9-F70841DC3F2D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F53F28-2C7C-4160-B43A-B5F7DCECAA8D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1D8B3-D029-4E3C-B8EF-3FE7386DDBF9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26A68-A6DA-4C67-BE97-E27AA4DF9AAF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142669-5B3E-46C4-86B3-9BBC4DEBB9E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34C43F-2AD6-436B-9EC0-D51A132816F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74E4DE-A939-44F3-B799-64D45E80D8D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46931-8014-4557-8F38-F80CC8C1C034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9C19E-3D71-4D1F-A16A-B3D44F0C694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CB3CFC-EDE5-4080-BF9B-FDC4829A0F4D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F02607-7B30-4C3D-B24B-3094FC5B402B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7C493C-67F7-426B-B4A7-D237C6CD3D04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E8096-5FC4-4EC6-92C2-DC5275B90CA6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4D81C6-5C3D-4D3F-96D0-95250E6C0A9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9091FB-E434-447D-91D7-0FD7C3C5D7E1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F12C04-CCCD-4B5E-96D4-CCA6EB80251D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12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A50C67-FFC0-471B-8158-82B1C7F48E46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12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7C5EB8-8174-4CA2-95EB-86A1B471A760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49495E-0E4D-4E4E-B9AE-DBDC104ECA38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1D918E-E7B5-4656-993C-2DC33CD1CC5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1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9008D8-F1E4-45ED-88D0-1617BD7E10C8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1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D7AFC-C510-4EEC-8627-6DE2FCD70BD8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1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9253B2-B9B8-4101-92A6-7CE169193796}"/>
            </a:ext>
          </a:extLst>
        </xdr:cNvPr>
        <xdr:cNvSpPr/>
      </xdr:nvSpPr>
      <xdr:spPr bwMode="auto">
        <a:xfrm>
          <a:off x="3901440" y="61760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1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73D40C-7312-4611-90C9-67BB52FD1B8A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1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F7C429-7911-46A6-9417-980F24B6A928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12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AF9494-5D7E-45E0-BAB6-FC0E96C83982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416</xdr:row>
      <xdr:rowOff>0</xdr:rowOff>
    </xdr:from>
    <xdr:ext cx="1921468" cy="195685"/>
    <xdr:sp macro="" textlink="">
      <xdr:nvSpPr>
        <xdr:cNvPr id="12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84FEFE-2B8C-48E6-A8B5-6C3F736F697C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416</xdr:row>
      <xdr:rowOff>0</xdr:rowOff>
    </xdr:from>
    <xdr:ext cx="1921468" cy="195685"/>
    <xdr:sp macro="" textlink="">
      <xdr:nvSpPr>
        <xdr:cNvPr id="12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F394D1-571E-435B-B941-5F261F099D65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416</xdr:row>
      <xdr:rowOff>0</xdr:rowOff>
    </xdr:from>
    <xdr:ext cx="1921468" cy="195685"/>
    <xdr:sp macro="" textlink="">
      <xdr:nvSpPr>
        <xdr:cNvPr id="12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400F39-3C3F-4C64-8698-9EDA56D7A382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416</xdr:row>
      <xdr:rowOff>0</xdr:rowOff>
    </xdr:from>
    <xdr:ext cx="1921468" cy="195685"/>
    <xdr:sp macro="" textlink="">
      <xdr:nvSpPr>
        <xdr:cNvPr id="1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D5C1C-A0AB-4E4B-A561-9B16DC516E14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4F6B14-733A-40DB-B94E-1CC5C630D8BA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2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11F31BA-F0DF-45E9-989B-EC5E64093A5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2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68D990-4E67-4DA2-9596-EA59619830CD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96328A-243B-4875-8254-834F995C28E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D1E64C-9A57-4AA1-AD90-9AE3F4B18BB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39D94C-8441-46D0-B8FB-C448D4B567B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FECB2-BB89-4C9C-837E-983B91C9C79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BD50B9-6AD3-4526-AA45-77DC0831DF7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2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CA8A46-7550-44D3-ACB6-D3CF86DB3E8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2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B59136-7A27-4D36-8F33-8D442395D3C4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34D087-8C7E-4FA3-8B6D-9FEFF0D48A6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3547E0-D714-47AA-B2F3-E5AEC350194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D8E0C9-EBD1-4153-9BBC-F0721654572C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A1468-EC9E-45A0-BD6E-D139BDF5597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A1DD28-DED5-49F4-9392-765F2A79789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2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96173B-D64F-4C25-A37E-A1BA77F0E5E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2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43BC9F-0F09-45C1-8EA6-10182977C963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FBEF0B-5661-484C-93AE-30B045B08E6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240205-0367-42B1-945E-D62DB589AF12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5B3194-E159-49F7-AF53-0FB8177A2B1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C9E581-C5C7-41B0-A78F-BDC3300A7A34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BC1C7-E216-4776-9ED6-0EDADB30D68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D5F47-BA7F-4AE6-B1C6-C60A34E416D4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31B1A-F9BF-4E3B-82AF-2C0446A78166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9BAF5B-03C5-4049-9B54-A1A95EBAD1A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31992F-B703-4929-93D5-00E7044F1D1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2A885B-7322-44A2-924F-9F532456FC1C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F3F26E-7270-4E7A-B1C8-F8DA16B6BAE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95403-CE73-4798-9AE8-DEEA3122AD7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D6429F-CF15-421A-8D89-ED4100AF91C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19D2D5-B184-4255-AA20-88864DA9834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FA3000-2CD5-4772-A535-0F4E05508AAB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5F8593-9B19-4535-B75D-9766B829DDD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871CC7-AD10-466C-98B0-C13D62DC72F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A96C1-B507-42B1-8455-E6B9B8087AF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E3F2E9-8162-45F9-8FF5-6A3EFB9651D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2513ECB-6C54-4961-A342-22AE6CEC7A81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9FA5BD-082E-4498-82EC-6FF7569DAE95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F5F759-341F-4D42-9277-CF78537D310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20F4B5-BE80-41F0-B941-44452CBBE93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F72A01-9881-4054-9B3D-7F12F28584F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DE54E9-45EE-49FD-ABAD-1EC01EC8086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55450-3EC3-4DE4-B87C-3FCDA38D5A8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C116C66-8AB1-42C0-8467-DC55E9664FD1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22DBB2-D675-4E0A-BEB4-DCAD447087F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F0522-DC86-4440-8BA4-0761AF3C9F4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DABEA-342E-4ADB-ADA5-68972DB77254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64D1F-1F61-4E35-B144-52CBC195113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18E47A-416D-4320-BE81-82D1C30B31D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36099-3F54-4B4C-91AF-79BCB42CF9F4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6A7137-A618-459D-88B8-DD76073464E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7689B6-2194-4823-A036-230FE402C038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2F860D-C010-4439-BD24-B58CBF2B4C6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42CAEC-99D1-4A13-85C3-918BAA32F44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CBC63D-4B0A-41BA-A475-00CD0288055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744C06-21F2-4A3F-B24F-9D0EBB883B47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50D51E-79CB-446B-A4D3-94E4D1B7DFE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1A9878-C280-4F60-A56F-1464A7B9A1B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9E9E9C-E24A-44EE-AD58-BFD96C07CD9F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47431D-C56F-406B-9AA2-857A72BEB6C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C56701-3389-47A0-8F92-2BED62B6986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D2352-D325-4D43-9CCA-B38AFD7F970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167327-D897-40D9-AB67-3ACE29DB5AB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F5F56-B5D4-4FC7-91D5-5D75221EAEE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074EAE-36CD-4DE5-BE39-6578B5FEAE19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74B4B7-CEC5-4467-9CF0-E9E0F66ABED1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C88DA2-1BF5-4377-ADF7-1599284D9B6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F6F57C-7BD9-411A-BF70-D5EE49EC2053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275FF-0F94-4772-9634-80F26322907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E85F72-0250-4C6A-AE28-01726EE8495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639E15-E66A-496E-8C17-7C5D5F42AE7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31C2D6-77BA-473B-B361-EAD946C332C8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3E0C84-ED51-4D84-8B55-85A1E6E16467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A19FC6-F4F1-4282-AAA8-128F153DCD3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DE7F82-A6B0-48FE-95F7-4078E67CFE3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EB5DA6-69D2-45AD-B742-C8888767FB2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FC5722-7336-4E03-B955-75853E1B993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3DFD4B-1DA8-490C-A49F-E35C95CDD33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F95123-E29D-4246-B615-51BD8F8401F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D297D1-50C6-4360-9455-DF7813E52D21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8C347-1FC2-43DF-9A35-BF028A85545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C3A7C-8E53-4C09-B864-45429DD0090A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A36623-96D1-435B-B37F-3A52274850E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49682B-58D1-4DF2-9FE4-886C861F8B0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E75ED-2723-4632-910C-379163EF8B2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B864C6-F3F8-48CB-A68D-20CFB9D4CA6C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F7C40A-3029-43B3-B52F-A5E2EFAA0A17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81F543-CECE-4B3C-980F-CF88BAFB973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F12630-CB6A-437D-AAAF-8319C11E42BA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12A39-CE10-4C43-9EC7-C20DF96FFB6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8E12A0-97BD-4642-B73D-9FBD4A4CA39B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6D050-DA60-4C8D-BC90-E5966B143BF2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1EAADA-A7B5-4AEB-BDAC-3ABA0F74DCC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AD504A-143A-4D6A-9242-9E5CF60FE7E0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AF5931-958E-4CC5-85D2-F53B40A184E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BA957E-27B7-4D40-9639-28D6EDAFF2C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C3F0DD-A96B-4EDA-A9BD-D934022C113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443154-9FAB-43B2-9DB2-40A4CDC1B98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C4A600-D58E-473D-8BA7-BDE2D1CA49B4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869CC8-F16C-485B-9737-FA93D69D960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5443DD-4330-4CCE-AF5F-07FDDFE1790B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76E40-69C4-4A88-A5B5-A8C251115EB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722842-0D49-495F-A892-8590E9E8A58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91B4B0-A40C-4086-BBEF-30C4D8137D6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15A98-AC7F-4738-9512-16B62C835CF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71553-1582-47D2-B1E9-2406190008C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FA8170-DA94-4377-970E-46B45175CECB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9CAD8-6204-4AB4-A833-9334855274A6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15009D-B7F4-47DF-A567-26EED6BE6F2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A48E6-7450-4AC0-A550-315F363A5EC2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4403C-6A5D-4E02-B2B6-807C7FDB0E4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025155-05BB-409C-99F9-A1559386E0A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2591B3-F8D3-4930-9DB7-7D815AEF461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3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AA098A7-762B-46E5-AFF3-EBF33F39EBEF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3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9F5F7E-0BEE-40BA-A018-DFB5EC37983E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B9D202-DF59-4F2D-9B78-ADE6354D247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54D4-5F44-4C70-A307-44BD742DA8F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42AE1C-0508-40F1-8F40-EFB84578CF6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51A61C-AF34-43AB-A771-CAB13DF7F04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894963-BE48-4B26-B58B-D4CA28312BD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4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0FBCB84-D287-41F7-AAA8-572424688169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4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D3B2A0-F377-49CA-8387-ECD1A3D33BCC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6B0FA-7E7E-4084-A449-AA2419CC6EDA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19DC9-3D11-48A0-AB77-96ACD43DC4D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81E6A1-A04C-4840-AB54-E418D463A51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950CF9-22C4-441E-97C6-1B0B87C170D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6779E7-9B56-4D23-B5BE-A41F5B131A9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4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2A6B1E-F9CB-46D1-8CBC-4259B21AE43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4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011582-8B58-44D2-908A-D43284E3339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B5B046-1AE3-40E6-B581-352464B54A5B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42E64-8883-46DB-85B9-501E97AB271E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62F6CB-BA3B-4450-B718-EF04B45FB50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8491B-BB74-4880-BE68-9A21E70F5C3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65B19-9FB4-4112-85D8-31A714458EB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3EB5C6-CCA6-4B51-8B0E-602CA55F1733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6BBF26-0C2D-46D4-B63A-5956B0982C68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B3C9F1-1F19-460A-822C-F601950C051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1F2527-E609-4E5C-A725-9088410D3615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200A4-745E-4CE3-BCE6-4E617CD7C2C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91DC51-C01D-43CF-B399-6303E2F8889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4B778B-4BF6-4621-B624-8D7F97EFA901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30D98A-7F0B-421F-8D2B-0FC84D954494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6275EA-1BAE-488B-A5EA-2920F8156D1B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49BFD2-DDB5-48FD-A2C9-5E7FE50917E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1DBEE6-5BA3-4B4D-BB48-896CD06DAF6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17AF1F-875E-4061-8BB1-476899431B1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AAF133-80A9-427B-8BA5-52AB8691D91B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2A1B2D-CB55-474E-AC67-C7849C6033C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F3CAD1-33E2-4998-98FD-D8DD1D00D547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57AC32-D4A2-4263-8CEE-D125F159FFA1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C43839-6C1E-489B-94CE-D10427F54A9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09683-3538-4FD3-85E3-C6CCFEA30A7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D69B2-3E6B-45A5-96EF-C8E1322FEA2F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268BA-54A5-49E9-838C-0D9830A56487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5FED5-DA9D-4143-96AE-34A1E1F73D1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6C22F6E-CA4D-4E4B-82B6-1A23D4DA0AD6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C79DFA-B472-4848-9543-BF6592C000B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8018BD-FBA0-4EE1-A2AB-590966D3E90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131AF-0592-4CF2-8AF6-858F606C847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DD209E-B547-4AD2-BB53-F0DC8E767AA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C669B1-1BEB-4170-AA97-967C2E2968A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88427C-3882-4BA2-BC52-D886373BA149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732DA1-F780-4F09-985D-FCF037C4284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944454-877B-4B0F-AFFD-8DD85D8A4EEE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E42C52-90DC-4250-B097-F2262BD3702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169BD8-7633-44AD-9880-E7BC9641473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1A4FBD-3892-40BE-A3AF-30375F6C3DB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2E4CD1-7203-4CB2-A486-3D0AE65B87BC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D7D5E0-BE1E-44B8-8836-F25A324A4C2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6DBE20-24CD-47C4-BC55-79302B27D8DD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C6D3D7-DD58-4B6F-8FE2-3D5E9370C68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E1716-E221-4406-8B56-4ED0A4BC722A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E2085-2ECD-4E07-82E4-E0C69231CA2C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FDFC2E-E762-41BC-B199-6AB28B4924E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F0CBF4-19AF-4F12-A549-06E8046A02F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2E498F-24E1-4300-A240-701F3114796A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2F06B9D-F261-4B63-B8DC-E7F051419A5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0013CD-E12C-4F09-92C3-A26B889E87C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811AE-04CB-4A4B-862F-49ED9392447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4B638D-ECC3-431D-A552-0ECD0BA734C2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F33DB5-F90E-40F9-9E79-AED591B7BCA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79C946-CE9D-4A5F-BDB5-07FE801764F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79D18-FD4A-411D-AD2E-A0191013383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348A63-F00F-443A-B4AC-FDD691C2B8B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18659D-3597-46A4-96D5-5FE7B504239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AE1E5-90E0-45FF-8757-FC815BC439E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DB028E-92BF-4E25-B4DD-BB4016E86D4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B440E9-0C5F-4A23-8AE9-A9EF596169BF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45901-75FF-44C3-A9F8-BD9BF1971A95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EE5F1-7FC4-44AB-BF0A-4B4AA468B6D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94B408-5E19-4905-88E7-61AF3930D9A1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F40C51-4EE5-49E6-A350-79DF6ACAD7D5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82497-3E0C-4FDB-990F-AB34EA23E79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BADCF3-DC9C-42B9-80F4-F3B28CB837A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4D1D0-36C7-44F3-B8AE-F3FA2E99E26D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FB23C0-4106-45CA-98A9-433B1862A474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628852-AD06-4544-8DBA-7AA52E265CD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B9F14C-7959-471D-9E54-749692F332AA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408C6-56AB-477E-998E-DD6E28FBBD4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9530D-43DB-4419-B003-45FC625ABB3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9483F1-4CD0-47CC-8B94-B9456D23D73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BC8F48-1F19-43EB-80CF-5C24FA1DD11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BA4CB-84C6-4A42-840F-6B631719884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45EECB-E7AA-4933-8434-4A070C316A31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D3BA0C7-18FF-4566-AE63-DF2D53194A92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6442E5-DED8-43D4-84A8-666AC01A0A1C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6D5B6C-EFC5-45C8-A985-E514919923D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3ACF4B-4628-41B6-8380-B517D273922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6FAC51-6C88-447F-9F34-68ED2E381CB8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FC836-FC79-4112-A6CE-9A9A69AD734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A8EE4-4F1E-4759-BAD7-5536FFD31E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4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ED0303-0F1C-44EF-8433-975E6CF266EE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4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DF985A-B132-4542-A61E-44C1DBD8F61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4F37E-D382-4954-8758-8DBCD0B0876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2F0D29-2EF3-4623-A307-6EE7E7D7754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5DC0E8-8B75-427A-8481-20E0598C480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DED9D4-472A-4AE2-AB51-F77E4ADBB8A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C3746C-279E-49D8-A09C-72964F0594F9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29F2BB-F3B5-4B9D-9CBB-F0781CD5AD99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4753CC-756C-4AA8-84DF-B7072583520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7DBF0D-3893-45A5-A966-AAA75106510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BE8056-223D-4E2C-9E59-CB484145A93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503497-48DB-4078-A1FC-F1A96CB9897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EAD3BE-0A27-4C7B-B928-382FEF08E8D9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F250F8-51F4-4430-97B7-3D2AF2A63F3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137C20-8EDE-448A-A2B7-13F29C2767BF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81BAFC-8D46-4C89-80D8-BB0E8C3636F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D34ADA-BBB8-42B2-B3F7-8AA64953E14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8A9635-1D9A-4822-86EA-233889D6A39B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B2F94-EE01-4AA3-B71F-3147C3FFA86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E6804B-3D31-4832-A8A9-F8A86269519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11B745-FA57-40AD-AA77-EA0CB370174D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F780B6-2941-4472-884B-A119A5BF3F7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169A7C-6F12-40EC-8588-F2BCA786DC89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B4F43-B08D-439C-AB28-0E4B26E742C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E39E5-DE8D-4B1C-B369-C9376A800FA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0D3AC2-6985-4921-B93B-66DB91B3B6C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F53B7-F526-486C-8A31-1D16FBABCE90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DD278F-4E0B-4976-923F-38ABCB7511E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B84E87-F3AB-43C3-A999-17CC4420D11B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6D47BA-4687-46BA-B474-8DBDF5C342C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50DAD-2A73-4372-BEA7-A9D4101241D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1B3CFE-A352-4607-9185-3EF9B68EB61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7603AA-D355-4CBC-96A2-FB9EF9D5554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B282C5-1A5A-4471-B803-371572FCFB02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AA1E21-D0FB-443B-9559-2A87BE42D688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538F72-562E-41E9-B56A-0F59ABFAD56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D1E7BB-D3A9-4768-AD71-E784FA2A2647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72FEFC-9287-4EEB-92BC-E0282A9F26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2E6CDD-F16F-49B7-8F4D-F178C37A07F0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5A24B-E81F-4FA8-87D3-897DF9A679D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558E37-466B-4AD5-9A48-AD0B7B1EB3B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535B2-0ACD-495B-A9B7-DFEA332F46F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30727A-2865-4FCA-9B32-DDE47533611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DD9D35-8ED8-4058-980B-3540C652998B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8E7904-9C84-406E-80D3-12229B2BF8F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15FD3-CEF3-473F-AAB8-922B2BB36F5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2C927B-3D83-4FE2-A908-D416DF67BB9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36D30-9D0C-4620-BAC5-3E74896D709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FF1B1C-5227-459F-A49D-AB27062B954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F49B3E-2B40-433B-9EE4-7B9654E130E7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A2B028-13C7-44EC-98BB-F9336D5C6919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03258A-C716-4499-BAAE-C739FE4B582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FCE48-CA6E-4908-A6A9-786188F0BEA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63DD8F-AF04-419C-8ADE-21AF9D257C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388D80-A2D8-45A1-97D4-35E1D0990C3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2D47F6-73C3-4367-B0AE-042D064E41C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5AB36E-C9D9-4239-8005-720C7F97776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0BBAB2-516D-4818-A75B-FD1576360FA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07D70-D643-4987-BB99-7901D845597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AD7CFE-F5A6-40DD-B120-D50507A877B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39E679-049F-4ADE-9B20-8F1FE341516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3BAC71-F15A-49D3-B052-81CB53159B7E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04CFE3-B5C9-4660-A9F1-5F7042E632E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49B7BC-97AE-469D-BA29-92B05D068B18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BD969D-4A1A-491E-81D3-4218AFB78770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F85751-6E3B-4D3E-B025-00C77CCFCF3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043E82-511B-45D6-8904-D817D99EB84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E97268-4F53-457C-9F62-FB6894DF3600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F7EA93-4E95-45D3-9FF6-90B799553D7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089356-671B-4925-81F3-56465F38EC5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36768B-51ED-49F9-AA8D-2EFCD2866B25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314770-6ADC-4E71-8893-B8A514ADE245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D6EC55-A396-4543-AFE1-808DD37D2ED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A483F1-F5CE-4ED1-A2F0-6459971835A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B3B144-026B-437B-9A06-914D3759868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BF26AB-0AF4-4CB7-BF29-DB7F74462A79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3D3404-F284-48BE-9F58-EF7DE6125E3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2450BD-A435-410F-B3A2-36E6A6C4931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F8F824-EF21-4C09-BAA5-252AF78DEEFD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02160-F054-454B-A2AE-6C91B41F9A9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F5481-5CFD-4F97-82A3-699997C85E3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5CA6E-1D93-4CEB-8833-496FFF1DD08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1AEAB-7AA9-4EEE-A0FD-7795F9C24F2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549C93-3A04-498D-81CF-B77C1238684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33BEFB-8A02-472B-BBDE-E44A9A60F15A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B4CE4E-CAA3-4CCB-B8A7-22C410F0692B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26E744-361F-4439-9AAC-B430AA21440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000B8A-D3E6-4E63-95D1-30E385038971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3221B-9956-4C08-AFC2-03974C970CC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AD41D-B4C1-4DDC-9090-5CA511E086C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A7178D-8D4D-4983-98FB-D2F60423E95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3059AF-9AFF-418C-A2D7-5B62251451CD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746975-E269-4E24-B508-A5DE231B1143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3C477D-822F-4696-AAEA-D012E7B5606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EE49DD-9F6A-4F38-A38F-E503CDF3C5C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280F3C-33A2-4C4D-B8C9-7741999F6B5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C09C0B-34AE-4D9E-9383-C6EB6FF8522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526B53-997E-41B7-A62E-2B7EA4B146E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A8E744-ACEA-40FE-855D-D1C6193E48DF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1E8E76-6413-4506-AA69-F84E95D4BB82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E11DF-3CAD-467B-A188-FFCD8483137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09936-33CC-4D0F-A1CB-B9DDD94A46B0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C1E698-7D27-481D-AFD4-D77039E5E442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63B8FB-08A2-45AD-9C9B-B531E07EC84A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28A3DC-31BE-4066-B730-305F97F7C1C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5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377AE4-8285-47DC-A546-EF5C422D173F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5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7DEFE8-3D20-4DBB-BCDD-4B4FD3926B71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7C184-6CAA-4AC6-9549-F283C1A174C6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DA196E-2E71-4153-873D-A7C5B146C0B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9DFE46-F457-4BA0-8FEC-5E3E4876C42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22846-8760-4A1E-AEF0-288D6581F11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DD26C4-276A-4183-96AD-D9BE995ABFA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4BD1C37-0D24-4612-A8B6-BA0C2A325333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D69F4B-B11B-4E0E-A64F-5061CC156BC5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D8B52B-943D-4C68-90FB-FA529DFE276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66F036-135F-4CA8-B951-107D2894BB1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AD0270-596F-4C9A-B0D6-C9FAE3398E9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1C3FEA-4260-4120-9726-00249C46971C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88D600-53A7-431F-94FF-B7155A1320D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A586AA-9770-4A8E-B516-389C27D4996D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EB8408-54D3-46EC-9922-CA1A0AA575BA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FAEDB0-CFC4-4335-8609-60C0D3787C4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EAAF09-3280-4FD2-9668-36C0D85073B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15E06-64C5-47C3-972C-17146077DD9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A923C-BFB3-4BBC-9920-5003928613C8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DDB7D-B27F-40D4-A4FA-2825BB65DB8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408B70-913C-4A99-A2D7-014F082B47C5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2C824C-6EA2-49E6-A22F-E4A9C15984BC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E4313A-B49D-4228-9168-D2FD3EF370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CA8595-D3BB-4F24-A41C-A21B5174BEED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806DC-DEC4-493E-8FB9-2593011EAC9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FE43E0-D9AE-41DB-889B-BAC21378AE8E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DCC252-3391-47A6-83C8-6134DF55CFE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7C544B-7A18-4B3A-BCA9-D29468D41884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19D09A-9900-4A11-A2F9-7064AE8AC470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C594C4-1FF8-4BF3-93D5-29233341D28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830B7C-5047-49D5-982B-332131FC399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782707-2849-406C-A4BC-77E87A9304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D0B157-872B-49EE-A431-1B7CF401C8E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8276F2-B7BF-4FF8-858F-2129718229B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BD0F9C-20DD-401A-9980-F7AE304F909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C1761A-BE49-4438-95CB-3C192AC7A18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9A938A-F3B4-49F9-96AE-DCD359986AB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0E885-F4A9-424C-94AD-B20B83D2127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D8BA89-0B1C-44BD-9D69-56E8D97A22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FA497-463E-4FE2-84FD-A6697A36A58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E7305A-259B-461E-8F95-2AC2B20AB13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4A1383-3D77-4092-9465-49E9C4A90AB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DD960A-B70E-4455-BF2A-2819C7B57287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C46E89-E4DE-4B0B-B038-899B2073478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DF9E73-20C2-4FFC-9905-E02F405BC92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29FF94-2527-433D-ABB4-9F6FC677DE00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CF8BB-3075-4716-AF6B-685E1A6144FF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A22A7-8ED4-4320-9D2D-26FAECACB78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493ADF-D0CB-4879-B5A9-05A2EA31DBB1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BD43C7-EC8A-4890-9910-C3E44098E136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D5D28-E397-48CD-A75F-7B5B9BD4624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06B9B9-2229-4707-9956-B7714745837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3AEDD6-103F-4832-AB4E-DCD2B561A36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244F74-9250-4601-ACF4-9A18FCA0DA2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78C06-B25F-42CA-8874-3A9D3CAB305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363066-A8B3-412A-8245-F1A45E2C58A2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BB341B-46C2-44B6-BC15-9CE2B83C1CE7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54F5B8-AEC7-4409-A5DD-53D26066F22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86E07A-E09B-4647-85EE-6351ACB0028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DA8110-1310-4791-BD4E-3A55864DE70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95B8A-ADB3-4942-8B9D-FA69479EAFD8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104D4-AAC9-4C00-9738-D6067BB3F8F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74EA5E-6916-465C-B357-3249F13329A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65B191-0E1C-4B59-BC28-10F4541F275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1F7B1-5633-4FB6-BC78-BEF8B352B04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BB39F5-C04C-4347-A268-B5544EBB8F7C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F03287-1D32-42F3-8B17-79C1619B981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997352-348D-44BD-A891-2DFB79FFA87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10928C-BFA4-4ACE-B8C7-7EC01E64FA2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67F857-28FD-4F43-8EF2-73E1FB540EE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E4FFA1-A76A-44E4-B37A-C0B01785DFCA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87DB10-872D-421A-B219-E700B6438C6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86F077-12B6-4050-A784-17C6389184AD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A653FB-6211-49F3-82B6-BE56E202A6D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1D80D1-8D6E-42E1-9C04-99169E18C8B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DA6273-4A89-4578-8525-38FB88C2D50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35A574-59C1-435A-834E-5894832B3691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9B4329-89E7-4894-BEB8-C665D493C7DF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4465B6-73D4-4C61-B69A-691B8D15F58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5EB83D-8FC5-4AF6-9E7B-4FB336422C0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DA9846-A429-4027-8E56-387AD647A7C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63FD80-1927-4D0E-88C5-E0684E83197F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3BB7D7-74EC-48E2-812C-565245159D2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9C500A6-6546-4F29-B4B1-6A250C1C0F7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8B6A41-6981-459D-9158-D86BEBF82EF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1010-ACC5-4981-9AC1-C452EE0B8C9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5B0A2A-21B6-4425-8376-4D3F7C8E1D8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995A9-3AB8-4D4F-9AEE-6CC3A12B89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4D5E0A-747A-499C-9DEB-1BA715B86CA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2E2E36-B8DC-4709-BAA4-7A7140216C2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7AB5F0-861F-43FE-89C5-3794EC492FCF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BE2628-E886-404A-A07A-BFEF0D91F1A5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2503FF-6255-4BAA-8F93-AC25212EA33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5A1511-3C97-449C-8965-63BB0B630AC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5DD91D-F803-4817-81BC-277B10D536E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7EDA2E-35AF-49AC-B78F-84DCC3EFC35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43CA7C-6604-4CDA-9EE1-53A2D58532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6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D7CC50-67C0-4095-B548-FFAE0E08C6F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6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B00F8E-7225-4745-AEA2-3D729CFDCEB3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048AC-5E66-4C62-86F3-F9E989403A4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835CD1-5172-4885-8984-9F443241B483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84BE5E-7C6B-4C9B-A8C9-0F710350FA7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BA0E05-3725-4C1E-9C04-1F6DCBB9BA9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4BBEE6-5B38-44D0-BDA7-73E067E73A2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B4AFA1-419B-4221-A816-4CD8CE69DA8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FBC396-4E16-4FC4-81FA-F84451E80F9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A83A3C-0B5C-427B-AB2B-FC3229C3EB4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BC9AFE-0CAF-49DE-ABE0-401AB21120C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15BC08-02A1-4EBC-9CB8-984BCE7EA2B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634D80-0719-4DD6-A215-64AB91E1102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857B40-F505-423D-86BF-9D5A0EE7920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9543D0-EEB7-453B-ADF8-7AF99F0FCAE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B7B439-671F-4FD7-B8C1-9204BC6A0FA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4DBE9C-B46D-4706-B939-04AAEFB939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C96CE8-9E05-410A-BA8B-4778885F442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288F30-6298-47DA-8E5B-13C07AEB35F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95A13E-093A-4E0A-ADD1-C4B9114864C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90A263-2985-4DEB-BBA8-9141F457F9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FE1B9F-2EE0-45F7-915A-EBC9FAAE86E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E95F7B-61E3-42CD-A4F2-405FDB79F35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7ACB9D-52F7-462B-ABD6-FAF9F89F579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1AC543-10FB-4C83-835D-7FF5EC95B90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1891B-217D-43E9-86D4-5F7560A763A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01196A-F061-46BB-959C-48156C455D8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54EF57-4ADE-48D9-A968-3F1EAB9AACC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1B403C-E2BF-4B9E-83C2-B6154000E0F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BF07C4-7B47-40A5-B950-D217A14D439D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4236D7-89CF-4A10-8FCD-FC0E1F8237A0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63EAED-0823-4EC6-B281-82232C4599D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22E657-2990-4CF3-BC70-8730A0D4063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F3730-7C0B-4BCE-9B23-7DDAB42D2BC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82374C-649E-4DF2-9BAB-8D0A118E20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71B02C-3177-4A44-8930-CA986029ECBC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E607D2-B5D6-4C63-8528-F8107EB82CC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B28B82-5799-412A-89C6-9065381095D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93F57D-20F4-4A7B-97F1-F31F14731FF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5EFC4-5C71-4536-B679-1E4021997F2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626939-E342-432C-8EFE-645F972808C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B850A5-4CF6-4F37-9E10-AE8A8E6031F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34A59C-EF58-4DE3-A77A-867A0B583668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57831B-DCAE-4E0B-A772-4F51BAB8404C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B4D381-E677-4C02-9AA9-06478D450B8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F795B8-210D-4FB3-8258-ECA3C62ECC8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5A0E6-B34C-4DCC-8A1B-5513961974D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A299B4-97D4-40BF-B2FC-F004061F690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3D4F7C-20A8-44DF-8A60-C823815909B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A32AE1-26E1-45CD-AC33-3595470EF5B7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11BE35-71A2-4F37-B91B-77BA673BF283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9B2D9-6846-4E45-BCC5-637514EE47B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1B4819-D289-4A22-9F22-4F910712E6E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6C1C4C-FB3B-4B3B-91EF-A1DC1CF9AF7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7C2F85-E476-4A4D-828F-F0F9CA9162A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34E40C-8946-4BF8-AB24-7280CAA40FB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9B9ACC-5DA6-49DD-862B-58A34118897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611AEE-5065-46B2-9DE2-3CE8373CC9D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E0D088-7154-41E4-82BA-464A7C8073C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0AB7DC-2B2E-4C9E-A6A6-3C749BFB226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A940FA-EC38-4EAB-82E1-6F1017B2D47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ACD85A-B0B9-475B-BA3A-9159E852FFE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9FC582-2718-4CBB-8BF7-CAC9952F3F40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87989C-BE1C-4F31-9927-640CBF76678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A52000-371B-474C-B7DE-A4CCAD4CFFF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58802B-FAEB-40FA-A3A6-083E97BD21D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720634-608E-497A-9810-E46A5EEF603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05730-BE02-4E90-A60B-3B72189DCBF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6607B5-6EF0-460D-A1B4-43FA900A919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2E160D-63DA-4080-AAD3-92E23249492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409D23-136F-4DF2-A13F-3F6714A67CFD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606784-6846-4822-B3AB-A6320F73E23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EDC07-E359-4E4A-807F-03642E5FF7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34F4B1-1B3A-4A95-A8BB-D707F6502E0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439443-DF8A-44ED-A6AC-EEC654F7289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A338F0-C5D3-4CCC-8395-F432AE0BF05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C8DCF1-9B10-4507-B2BB-B8F080D5C4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5C4388-254F-4DE9-A10C-CBA72A928F93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9C5797-BD84-4808-91F0-FAB5610BF0C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BE07F0-EE3D-4DB7-9ADF-60AA23E4AC7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80A8C5-3FA0-4BEA-82E7-D24BFF38271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20F15-DE1A-4B3A-A4C9-A207D1E1FCA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248990-4216-4BBC-86E7-2C7370E29F0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80FA48-6D29-4866-B507-3088150D3D3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23057C-92D8-44CA-B9AE-672D2E3E47C6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DEFE2-C585-4028-AD38-683096ACFFB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0A76A-224C-45E2-8C31-981993B9868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DF657B-AF2C-4096-A27C-A3AB88F94B8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C34C7-FF42-454B-A647-11E62F0A6F2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04E4C6-819F-4EE8-99C8-C3A33E00FDE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082C11-D5AE-419E-BB97-AB0F915C97A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A15F9F-EBEF-46EE-AF35-88C6C1BC535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133BF7-E7C4-4394-8483-942304E069B5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3362C5-F7A8-4B00-B733-F07A107F442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6667B-1C96-4A7D-989E-D9272EE3CB1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6E6906-9E2D-4CCE-879E-3057FFCAA21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34511C-1743-49B2-9989-E26AA8E70C6C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8CC9A-1519-4070-B139-6594510129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7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E034B92-93F5-4B3A-89A2-01FAAB3ED84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7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8EFB6-5D40-4EA1-B38D-A5CE7B78B5E1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5BD3A6-41C6-4188-B0F4-31652B9173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8BC9C-C3DA-4C43-82A9-81D618AF8F4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FE054B-90CC-4F6E-8841-26EE0EFEE3A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7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3A1342-19A5-49BF-A7DF-6B3ED4E80A6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53D462-ED54-4907-9603-AC4D06C9F9C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8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2230AC8-6107-4FA7-8162-4CB7220F38B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AA19FC-3A12-41EC-A583-DE8CE1F4615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7C64C-9A62-40FD-9BDD-0CC955CFC4E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E9C6EE-F277-47A3-A64F-02EE40C19BE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A93DE0-4448-413D-9321-BE013ED53BA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8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69EA8C-46A7-4D7A-A47E-2F0A3A84EAE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4EF95F-47BA-4F8A-97E0-D1892769E32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8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02E2BED-E12E-45AD-B679-53DAC4C3A26A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90FD7F-7BAF-43A3-8680-1BCD8801BFB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FA06C-BAAE-460C-9151-6E76339CF4C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8A7809-DCA8-417C-A23D-E0B824DE188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0C23B6-F9C8-4831-B9D3-C68C1D13671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8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17B162-588A-4428-9362-A29CBC75D8E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534B06-016D-4228-87A4-AFBF417875F3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1BE374-306B-43E7-A364-284C2D3051A9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6D65CB-97DA-4787-AF71-6CAB168910A6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3CDAA6-78C5-49FB-9C5C-F3B3A5A2459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D1535B-B175-4C8B-B925-ACBC6278904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5A6A74-EC77-4607-A446-4D50A3135C3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CE8A13-FFE2-45A8-86B0-C27C1DD3C97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FDA743-E4BA-47D4-882B-EE3734032470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27B6C9-0F59-49C1-B467-F10508E9590A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9478D9-B47D-4ED9-95DB-1EDDE2F8268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254FC1-97D1-45A9-9181-E6AEED6C6D9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0514C5-6766-48B9-AADD-1D11FEF1CC0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96C865-3ABB-4742-89E2-5128FEAA0A7A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A5F2BB-ACA0-4BFE-83E8-529BC7D91DBF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BB3E0A-CBFB-4FAC-88C3-FE9F124B2912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A61DC1-308A-4891-A1C0-4E8B87102763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53C7B3-E41F-4B06-B658-CF7FE830F52F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0B367E-8D75-49BE-8BA9-0483BAC7359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8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7BBF93-E753-4D81-8527-68E8ECD361D6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789998-2830-49AD-AC86-2FB510484EA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4985A6-B829-482E-A86B-CC091AA1A51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57BF12-4E75-4E5A-B22E-C1EFE4A7186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F6C1AB-3AD8-4A51-AA51-E7E1CCFDDC3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A074D-B957-4660-AD76-B02D20DBC20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76FA10-044C-4ED4-8389-28E461654E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092B4-D58F-47F2-BEFC-B10C7D2EC5F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8ADC66-7849-4435-ADF1-0CBD8642005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3985EE-92A0-477B-8B1F-281D5D1657E7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11DC96-0280-41C2-AAD4-DC262A97622C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A8C470-0C67-4973-AEC5-776D83F5FD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5594D4-EC80-499A-A23A-89DEA934F1C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3A8925-25ED-46BE-81E7-7B7B51384B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CB8DA-7F22-4207-B6AD-251A7273A6D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153587-A714-4ACE-893E-E8547F8B795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9E8B83-489B-4C66-9A25-F4C0E1CDC146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EA3542-B3D9-416B-969E-698E04365BC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76AED9-7F35-43E3-A226-8E9F75F3200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C6D622-E22B-4F61-8207-4CBAD5792D9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2194D0-F91C-4756-B2D1-204EC9D276D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FAA703-F4A6-40E0-8552-F2B12DAD3FC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871276-2EEA-4B12-8BB1-85ACA087715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B21BBD-1B94-4854-96B8-A9AA8DAA687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2CA258-BB36-49DD-9EEB-D0D34005B4D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AD9145-7797-4AB1-A5AE-CE58E1E1D86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7EDB5-BFB9-41DA-A5DA-AE382C65C36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C1424E-5835-4BD6-951E-A0F05A09421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E4B66E-D2E0-46C9-9285-099C29B8ECB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39CE58-8636-47A1-89EE-5F98F66F43E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94FF62-DE5F-4397-B204-9B5F5F3016C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D04685-0F95-447C-85FB-C72F75FA069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EE20EF-67BC-4ED0-A6A1-1E167D3BA58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7B5A9-60A1-4EA1-9CED-8871CF4F749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84C21-2EAE-46FB-B30E-D1B801D717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922EAF-1974-4B5C-B3DA-555CE9C223FC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FED5C9-35E4-4737-9F03-94186F6E818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457726-B704-4341-91B8-CDE3172EE92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F7086B-CE79-4765-ACFA-70639F8C66C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73BFC5-1545-47D8-B978-D29BADE859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A0B63-4043-477F-9260-6771C19F9C6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D1EDC9-C468-4B54-9EA1-D4C77AE9077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DC355-EE93-44AE-9E14-E3B6D2B95E4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92B8E-2F66-4A98-B060-939DA0D291A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A017D1-28A6-4BE5-A0FF-BFDCB669F4F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0EDA62-0F37-49DD-AFE7-FE63ABCA267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BFD1E-F7F6-4C43-9E54-9D2802837D2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BFD0C4-7CDE-4CB0-90FD-D6CEE426E10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550F65-B631-40DB-B430-65FA5AA506C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BC3C82-3BAF-4EE9-B839-E3026F9CB51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814FB4-763F-4949-97D5-88803E6110D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845AAE5-7ADA-4576-A1E1-C12EFABB31C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20D638-9A2A-4616-A207-3DE86DD0F4F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5985FA-CDF4-4343-A4D2-1197186C2E3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D1D644-A166-40DB-8137-7E99EBCC0C2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1621C0-F5F6-4E19-B839-8DE1C264996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8A79A6-23A7-4167-AC44-4F3C11C2C55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5887D-1CA2-4997-BBE5-8BFC966C89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E01826-E3EA-4669-A522-FC434EAF9E03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993D0A-C008-4BA6-8927-0EB82DD5D6D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2CEF30-BE0F-4E6F-8074-D09E400BCE3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AC4B44-EE6D-41EC-A383-4427C2AE891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7E2A18-7CF7-4CE9-8421-93B085DD19D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AD2979-1818-49E5-A211-54676F643CD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29105E-4279-4B82-9F95-DD616DEF1C8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8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993A04-C69A-4021-8733-F4F92E7E162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8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C7A8F4-2609-4516-8CAB-F885BC8057F6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80CF13-CD1D-473D-8EE0-A620671122A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3C561-3326-4F61-9057-EEFFEE36870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A4B52-DCE2-4E79-B34B-9ABF9C96DF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E7F96-3B14-40BB-8715-B60D3F3E195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55377-CB51-4D75-8179-6364725F1B4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6BD693-3268-41B7-BB7C-0CC2D3CB403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73686E-5DA6-489F-A67A-C5B5E94764C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53B778-2B14-4446-B7C9-C231801C652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63C675-54BF-47EA-9C31-B16CFFA94A8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6AFD1-D165-47D7-8419-942CAF8062C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124588-4165-43C0-A390-17A1DA68F74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D0531B-68FD-45E3-B8C1-2E15508DD07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AB6B6-3A70-4BE8-9A30-D5C15D0B795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AB7FAD-0C1E-4675-AAC1-7774ADE2FB4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78DB26-EB00-4FFF-B5B9-A6794C19A0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ECCE1B-DAE8-4701-B561-E7F410C0085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817E7E-C5A8-485F-9D0B-892BBE2836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5AD255-E82F-462D-9AE7-40F446558D0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714BD1-C8F8-437F-92FC-A9FF8053068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5F1BFF-9508-4AE9-BA12-400517B2C9B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7F61CE-BA58-4486-9F08-64DE58948BA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B89C4-DE70-4105-9B38-6FC05CF85E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584A5B-A236-4723-B00B-ABDF05CFB31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E3D4E3-26EB-4404-9364-9FFB37459D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FC1C76-3138-4795-9E98-1D05DE15EE8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234E79-6452-40B7-A359-005C8AFB9BD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EC60AC-C020-42A2-8546-F86A1F90D9C2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79A54D-3D38-49FF-B463-367ADBD3736F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7B8318-904C-46AD-9244-7C2DDE97FB0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FA8822-BDE4-4980-A814-2386A06FA60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FF79A9-8FD9-4274-AA6F-B030183A4DA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A4C0B-84D7-4900-8196-0E0BFA02E8A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03E4F3-ABD7-4F2A-B6FA-4CDD372ACE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5F5F2F-9C82-4D6A-9058-B4E09689919C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F8B94F-58A9-4BF0-B41E-EF3D8DEB8051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E70EFD-0142-4813-9E94-93CDF71A7F6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802177-879F-4F89-9282-003E8A51166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F141EE-ADDE-468C-89EB-31CA2AD49B1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D5C678-62B9-4A5A-A7C0-ABEFCC3C494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CB063A-F0DA-4493-BF17-31520DD774E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B59613-F723-47BA-A351-F442FDA35A00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02D9B3-B8EE-4BF8-8ECB-FEEF8DFCC83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877375-7A43-4095-BA80-F5A53A03B36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1C5AB4-3484-41E0-A299-C7F7F6D902F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76E69-3EC9-4D4B-9881-8215F6A1A2A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523BE-F88D-4184-B402-E262F642B33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CA711C-D045-43E3-AC02-A0C7801A440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91EDE5-9C54-4BFA-B845-6FB6E154E95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E514C4-B6D5-4B13-94B5-8F9F236251D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C4B329-833E-431B-99BB-E95049E2B22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31AD69-9EFC-4D63-B97A-2142C921839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0B9FFF-F088-467D-BD05-150A4E594CB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10FB7-B2C4-4828-ABA6-A6962E6872A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024199-EFF0-457C-82D3-473B3B014CD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C18D54-B377-454D-8D79-75DC3ABC3C1A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3B91B9-17B8-419C-B537-6E56E5E957AD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0B3242-77B2-41DA-9FCD-3D8887E2DCA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6A3D73-CB50-4F4B-A0A5-50E526D9E06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AABE6C-0690-4D8A-AC8D-86A8124FB9F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F2ECC3-7163-4E43-8A3A-BF28F46498F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738B1-60A1-4344-919D-AE087C82D0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251</xdr:row>
      <xdr:rowOff>0</xdr:rowOff>
    </xdr:from>
    <xdr:ext cx="1921468" cy="195685"/>
    <xdr:sp macro="" textlink="">
      <xdr:nvSpPr>
        <xdr:cNvPr id="19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947398-3E97-4985-8A7D-DDB9FD8C268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251</xdr:row>
      <xdr:rowOff>0</xdr:rowOff>
    </xdr:from>
    <xdr:ext cx="2476500" cy="199970"/>
    <xdr:sp macro="" textlink="">
      <xdr:nvSpPr>
        <xdr:cNvPr id="19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1D15CB9-BF75-4965-A613-4CAE4058D706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05F44-7264-4CD1-97A2-EDAA4A378B2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0CCBD2-61C3-4305-9D8B-794C16CBC68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251</xdr:row>
      <xdr:rowOff>0</xdr:rowOff>
    </xdr:from>
    <xdr:ext cx="2529840" cy="195685"/>
    <xdr:sp macro="" textlink="">
      <xdr:nvSpPr>
        <xdr:cNvPr id="1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A60D8C-4E8E-4D55-ACFB-A74B6DE53CE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251</xdr:row>
      <xdr:rowOff>0</xdr:rowOff>
    </xdr:from>
    <xdr:ext cx="2529840" cy="195685"/>
    <xdr:sp macro="" textlink="">
      <xdr:nvSpPr>
        <xdr:cNvPr id="1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980D3A-ADA2-425C-B990-2BBDDD1B73B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BEEE50-50AE-41EA-A1A7-F5B33B77059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19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553346-3047-47A5-A43E-41AB7C48E5B1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19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5E539C-C8E1-42F7-9679-CC266C3079D6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C893C-0223-4FFE-B85F-4414C9E3146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4BF853-7AD8-4C6B-85C2-91B978A26A3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BFDB3-4041-4DD0-8280-1281FB8A168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802867-683D-4EF0-A93A-3AFB89AF74A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B6E8C-4316-48D3-8A2F-8AC366AF9C0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19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6D0C9BB-4ADF-4DD1-B894-FB1F23093C3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19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B4E813-65A7-4411-A7AC-5C7CED8373A1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34425B-667A-4E9F-A0D2-42D8956FCB2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5B9A66-4F56-4A56-85EE-D1F5334B485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9665EE-7A8A-4058-A3BB-5F2FCB5386A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6F947-A97E-4BDE-A55F-D0E07284898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43E5B-48AA-4B1A-B285-51CF0E356BD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19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E9C2E3-B9A2-4226-85EB-F61242E0C008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19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3678AC-1FD2-4D5F-8FBD-A02352A85E99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DD94CD-5B20-47C4-984D-15312D64819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0EE071-3FD9-442A-AF8B-AC087B69247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818A0-8C66-4D4F-92A6-3B7E780B66D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E6E576-5103-4FEB-A58B-E76C7362DE7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505904-9C50-449A-A5CE-16D47A74B52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19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AF8383-73BE-4399-949D-4173E31F205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19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54E51F-1DBA-402C-B399-AE49443269CF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13F2B4-68A0-409E-843B-8A742760157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1EC8C0-B597-49B3-A4CA-7747EE292DE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27A77-1E01-4FBA-A95C-34A8C83F262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CF0E43-AB35-4727-936B-EA973C75C0A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2A6257-0A78-42D9-B447-B05D8C5D798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19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33D0C3-0F26-4645-9B1B-FA4608A23F51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19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823E4C-D801-400F-93A9-8781FDE993EA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8A347-074F-4762-BA18-C06615971F4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1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36C47B-1D17-4A72-A277-658F9BC83FF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1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D8EE5E-0969-46FF-A4E5-0823F496D53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8ACD84-B556-4030-8D72-D9700A08DBD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52153-1FCE-4132-B296-66CA505EC6C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1641EF-20B8-4F40-AADF-AF3CD700C35A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ED4E17-85ED-4281-84C1-FBEC38F18C2C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0515FF-9709-4EE1-9DCE-64BF52C6591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2E7BE4-7E75-40DD-8772-F7FBF821991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2EA480-828F-4EC3-9117-4D377962FCE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9A385-B4F2-41AA-8BD8-64D1A7D35D6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3CF448-A255-4D69-A6E1-2A342877356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FFBA97-6278-41EB-9832-7A8F0541455D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D99D25-7771-4D3D-9E7B-3421A4405F64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9E6E9-69AA-4DD5-9834-512F700D29E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F1B70-EFBA-4619-AC52-E72749D36BB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2D61A3-C954-4C88-B904-E0698F3F066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0B542-0EFF-4D3F-9ED8-2C41364990A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29A52B-60DC-4650-92DD-2CD876E6B05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CEC3FC6-0C3A-44B9-B359-DE18C27BC6BF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598CF9-C179-4902-B5D2-FE81AF7967BE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588CB0-9575-4577-AC82-14ED8B4E0C1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A50FE-5E1B-4A01-95F8-06EE39868CD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91EED0-E6A5-4538-8668-AF90B607FC2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7D7FB8-3F01-42E6-96A8-5579F9C065D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0B2F7-9C7C-4899-B66F-2EB30581FFD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4D0E54-D579-472F-AE55-A95A00CE51B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425399-7C44-4FD1-BF4A-AD1F35654C7B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FFFB11-6F19-4956-B5BC-96CFACE8C86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87665B-A485-42BD-9AC3-B8E5263B390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3C19D-9232-4D28-BEDA-0DA762A7D65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E3FE6-5E29-425A-95AF-25AD1F25364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B9284E-8D22-4623-A290-86FB61E414B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7DC547-735F-496E-A931-016849001ED4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E30E95-ACBF-48A9-BE9B-BE356345526E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D7635-6523-48C1-8B83-81DB0BE3BFC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B45445-04A0-47FE-A44F-B3C65A1E270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FB4845-74EB-4DF6-9BB3-55DDA9778C7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F5AD31-8E54-4887-AD55-A0E459BD9E9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AC9535-4A23-43A2-9B20-2FB8AC4CCEF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F56D81-56E4-4929-A120-1063D5F8E278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9769F9-5918-49F1-A66E-46ACF5A9FF62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6E867E-2F63-49C6-AEC9-1E2E4FBB95F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11DE24-5928-4D5D-96B5-070ED2E55AA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453AEB-D215-4E91-8E04-51D69886365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6784B5-4850-44A1-8965-85318E08791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96DD8-6534-431A-80A3-F3BDC9C8915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C4011A-9A5D-4833-8C9B-0A8F7D6137C5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59443-8F1A-4A6D-972D-DCFC014135A6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02AD3-5B17-4823-B25C-DA7FA3123D7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D0AD5-3281-48C2-AF54-F00557ED21C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CD30D-D0CD-439C-A0EB-F5F2E3E0514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6B0DE-3035-49D6-A4F1-3B7A57B1C26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0B2082-BCC3-4588-9386-2CB39A84A0A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59D472-7917-46CB-8996-EC4819ECB74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DA846F-F59C-4B74-A67B-D703AA7C6CF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7537C-4F9F-47B8-8B08-BE945588069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8419E2-9246-4C06-BB21-689667C0901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4DF5EF-E1A8-405F-941A-A044480B41F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86FCF-FAA6-406E-961F-DD6E6A3857B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12CF9C-0102-4800-927B-5C77A1FA76A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C0AEF5-7D3C-4BB4-A50D-6786F6A4736C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9BA498-1A17-432F-A75E-288017B032B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3E620-7941-49F6-9EB4-9A829CC906E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B0590C-27AD-4866-9362-16A7E9467D3D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3CFE3-AA0D-4B4E-867A-9A499EBA773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05E7BE-9456-43A7-8A4A-1A7930B0963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A32B24-74C1-418C-AE12-19D7DBC8FA1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6D8E2A-E191-4992-9AB3-714A674859FB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56D2E5-7CCD-475F-81AF-E0E75401E682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59772C-4DF2-404C-B01F-9648959E701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CDC230-82EB-4F81-A2F3-2623D301C8A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4D894-2266-49D2-B434-E2847774095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E742D2-A8F4-4531-AB9A-90D8CBD9728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C3271F-C9D6-4F0A-ADB7-461D7262CB5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9F1CBD-ED23-4F98-BDB1-934975E37AC5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34ADC8-7D5F-4F81-A864-91B6361CBAEB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FC1E8D-CDFD-4244-B27A-2731EDB5B21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A9E54-2E4E-44A0-A53D-C02EF7AB4FA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773A24-DE4C-4931-803B-E13BB27518E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2A2991-B671-4E4C-BC08-869C3C9ACA2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AE30C3-22D8-44EE-8718-9F6AD960B00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FC61DB-B475-4469-BC2A-4D57C47B5E77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67447A-FBEE-4E76-9372-91F973CDB58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25C742-A14E-4BF6-836B-2444A60CA4D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6E267-97D9-4F51-AE7D-B9DEB8E7175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7607F4-988B-40A4-8323-23B0D5267E0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57BB15-00E4-4E61-84F9-4E59C72571A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575A53-9477-4B3B-9930-2B9734D6AFC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C5047E-8062-4F86-804B-C602E722DAB4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B3C830-6C92-40AD-9BB2-C34B8C59AC27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8F282B-B1C1-4E06-9EF2-E8E58C9BB55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4D991-0944-493C-94B9-F0EC9965C57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365F95-F759-43AB-A370-027E286F3DC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0114B-862E-4743-AB3C-CADD07ACFAA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396077-A225-4B53-8FD1-3D2284ED5F6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361DBF-925B-4BD8-9C2F-6273F0C98F77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658B5F-DE45-450A-AA57-26FCD561BD0A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646C19-5FD8-469A-B3F4-7AA4FB2A313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C8E842-29B6-40D6-B9ED-46F5665E45B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DCBFE7-2ED1-4543-96E3-8E1080C3B6F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5EB02D-BC7D-4996-9EE5-741590F1152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0B1369-EEAF-4596-97C0-2168355E9D3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85CAC-7962-43D4-A03F-08AE24E2FC1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C38C8B-0D2F-4F1A-8F22-7145B625296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A9BE26-67E7-43E2-B54D-62B6E3E08A3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09299C-C419-42D7-B5DF-DEB1EEF2E3A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961560-F894-4BE3-B361-2385B844A3B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0E5403-428E-47B0-A744-9B1F260117B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F25295-ACA3-495F-8311-2F9046BEFF8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301B46-9D5B-4BD1-B763-4664613036D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DBEE90-7430-4742-8842-263076D7271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6F94A-4683-471A-A5CE-FFF98708D42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856371-95EF-4BBB-ADB6-70E466B923F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8D18B0-BAA5-49CA-9B24-444C8368B7D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C16E4C-EA4B-41F3-8C7C-F1522393D1E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E26432-B27D-4003-851B-AFF59B2A7C7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5402AC-3926-45E6-8FDA-DED0DE8ED26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35EAE2-59F1-4C15-9DDA-867E514474E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963396-96AC-483D-BC72-4DD47367D90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9F1B9-9A79-415B-B0DF-2513EB00C4B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7B227-801F-462F-8E12-0FEEDDBC542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8567F-C3D0-436B-9EAF-19520F72C9A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351C55-B347-4CFE-BD87-567CCC76A11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5B0DD1-3B98-4220-B630-D59D36A44DD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74C569-3F2B-47C0-9345-B2094634FFD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17C9C4-372E-4D63-A8A8-1328DBF43BB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3C53CD-B5EF-424C-98E1-FED0E498A25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143E65-0518-45EB-835D-74317E8C614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52634-2469-4290-9C9E-B1138620767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3C8FA8-09D9-420A-94A2-D266E7E43B6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2EAD3C-89FF-4278-859F-DDCADFA674A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BDBE7C-8C77-422E-B821-AB4564F0061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B366E-C1C6-441B-B11A-F73448645DD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D23123-AA24-47B0-A8C0-D438F023951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CA30C-A848-433E-A5F3-B9E68DAA6E1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6C361D-03CD-4CE5-A116-FEC79E08B55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1C0051-F594-40B7-817B-9BC479200F0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B4B973-0A91-4224-BF44-7493F4CC36A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A7B2FA-AE78-41AB-A8AC-6122F7B78E4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348162-5164-4364-A155-7CCD87FA493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CBF56E-D8AD-436B-843C-86B706DDE19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0CFE4-5189-48D7-80D7-53E84116D9D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784992-998E-4DFD-B204-0B6216803D7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5758E6-F755-44DD-B040-BF30B985CEF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6C8021-6680-40A0-924C-3FFA9D6CEC53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A6D736-13A4-4318-8D0C-A627951CF21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9DF744-477A-47E6-9C98-4CD0B1712AF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78F303-B6E3-457A-B517-66AC0CA99B2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9EF4F6-3FC5-4C98-9EA6-5BC642B6EC4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515B85-7839-4C6C-9BA8-EB9C85E3FAF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5A1C0D-1500-426D-87D6-02459BAF769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A987DA-E822-4D84-8E59-A72BDB614877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C93E40-463D-4198-87B8-E2813706D6F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03DD6-7186-4FE4-965E-093B1672AAB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1741C3-9211-4E12-B068-2FAABFA24574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7D056F-D6B6-4EC7-87A3-53F2E3067C0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DB7331-49AB-4EDB-9580-5C553185B20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470095-FA7F-4A6A-9FAD-233C9713C50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5E9702-2121-4B7B-9F4B-A106756B5D62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1F1945-83F5-4D3A-9836-16F795FC4EB7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13B23-213B-403A-8801-4222590AE3B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8BB86-A55F-4B90-AB24-EE6E65C0BBD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ADFAC-D1C0-4EE5-92E6-2938A154204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1CB365-D496-4EB6-BA54-93906A9B4E8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79EDA1-D687-4731-8F9F-2191B246151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84DD51-4937-4A16-9DCC-BD1CBD24FDB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53B8A4-40C5-4DBD-84E2-B75BCF297C5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1F2DE2-5F29-4C77-B5A2-DD824088E0C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9BD298-7375-48EF-9876-322235DDAB9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AA0355-6986-4D0C-B2CD-E0AE15BB9E3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F39D0-B18E-44AE-BA33-4430C509CE44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937F2-25E8-4E78-B5BF-AF88148E76B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880440-70BB-4511-9056-2B02453748FB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0D22F0-A105-4A9B-9A02-61541517C7A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4FB32C-B96D-4C2E-9E4E-2B2949884A9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04CA62-D6FB-43B2-9A14-8ECCF86B511E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18B27-9928-4CEF-9EB4-A68C63A86CD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BFC74-5D0C-4154-BE2D-8D8F6029533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827EC8-36D9-4DD7-BF0E-2DA6B9E0EE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A5026C-86D9-4182-8C20-8F10A15B0AD2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9AE936-22C5-47C4-9497-C7FB03AFE06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104AD1-E725-4FDF-B760-E39CB64FBB5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464816-67B8-4C6B-8DCE-0B0054758E2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08936F-FA73-4293-BFE1-26C7FC7E5C0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D26387-71D1-4DD5-9C36-35AB955953E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7A3D8-710B-42A5-B980-CAC20F824DC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77D3F7-FD95-4230-85E7-D46201FE23E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24A509-6B7D-4569-8D0C-5849318E94D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5D7784-8045-4922-8BE9-8C20BC506DC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E346AF-0032-46CF-932B-8CB81D9187E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5AA9B2-77BB-4CBE-87E4-5229433FE30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CA39DD-26B8-4C1C-A4F9-0B0FAEBD213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91C7B-8A46-4025-A3AB-BAB3D23FB3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E7679B-8FA8-42EA-AFE2-AA3A5B287D7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E6651E-EAC2-493A-A77E-217998D3E12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64F1FF-BF04-4DE5-863F-557626EC3ED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2B1D89-7CBD-4474-93C4-B423EA46661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E1B0FF-EA26-4A91-AFE4-94764C0DF75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11D4D0-242B-453F-8D5E-8D073A0B765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D4000-DDA7-455C-982D-1AAE383D785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0AB72C-60D1-4D78-9BA0-56366B02ADD9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1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33FA36-088A-4432-A194-F70E012A4C3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9E9D37-B537-471F-A317-6940B608134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7BCA96-779F-4454-ABB6-736ED52C7AC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43B797-5A72-481C-B43A-EF6B1D47DE4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457E9-3573-4B1B-B21B-5E512F59F47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B16763-463B-4B46-BEBF-6E092E4F9A2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8D67A1-E751-4C8B-810D-2FF017A7815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0326E3-4DC5-4447-A9AC-73721BEEB07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9102B0-45D0-4DC2-B25C-49F4A53BB06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EBCF6E-5E82-481B-B6DB-F141E8B59A7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DDF987-1A7C-44FB-8BA3-427141C365E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1263D5-6546-4927-8C7D-FB272BD201E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3B40A-CC60-44A9-8C9B-A66C562BC0B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B2D60B-DDD3-4C44-8724-A7687A704F90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926DAD-1618-46BA-B2AA-EDB1F282C4D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3C6013-0C8B-4C8F-84A5-02B2C33ECB9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B457F3-E0C4-43BB-9158-933B29E1545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4359D-3A75-4169-A8C1-599D27B7053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93D379-34E8-44BD-8488-5BF77B73360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D1F4D-F952-4072-B61D-AE12F6E2DAA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231DEA-28D5-4623-A4EF-5836CDDBB93B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35A875-7DC6-4EDF-B1F2-C9FE17D8094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C7D765-5E6C-4C79-9304-B98195311D4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D92934-5BDC-457C-9A93-AFF2397D68A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D7A68D-D7FF-4B66-A820-793EA08B105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7898D-33BA-4C19-BBDC-5D7CD64403A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43B2AD-C226-411E-A200-6BBC472EFCE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88598A-BE53-4F60-986E-658D8BF8442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283717-205E-4498-9D60-A7805019D8B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43890-F896-4329-A547-2B14AF3D470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DC84C7-6894-443A-95C9-7EF89A74235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12868C-177F-4DC5-866D-2DD2E3589CC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4D8886-7DB7-467E-8B7A-D94D340C230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086B4D-F3C3-453B-8298-A7682FBD830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F104E7-7F73-47EC-B949-3F88E44EB71C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0F8E71-9B9F-4642-9B71-58457E9626AC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92BA61-D0EA-4B92-BB9F-94E1803D020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B36D1C-7884-4414-B916-BB056E33AD0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BEABC5-F20C-438D-ADC9-361BE60C0DE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05E8DB-2811-4486-9DE5-B876883277C8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D0BD55-6136-4BCC-8A6C-C6048FF5131C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F757AE-56FF-42B2-B7BA-A4ACC02A4E68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09C3D4-D463-42F1-8FD5-80CA7D6EEED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20EBF5-D0BF-456E-9777-31055CBA67C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B78274-5C5E-406D-8247-71AFF12D346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B33EBF-FC6D-4924-9D83-24E68D21DF7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A120C8-473D-45FC-8B6D-DDC8523E546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DA88BA-5303-40F2-B2BB-C9F4FC725C9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2F6D84-B6E4-4847-8E27-C9E48BB73263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C23E73-045B-4BD6-8B0A-CDAB1009F54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D6CCE6-5E94-4763-B3B3-4A9CD4624E5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5ABDC-E533-4307-990D-491749FA26D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568756-F576-4D7A-BEA5-E6FDA333B21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630600-9BA5-49DB-AA09-FB4ADA092AB3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D82E4C-EC19-4A58-919D-A04BEA001D8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8660EE-92C4-447C-B28C-24F89E4C23B6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9248F1-9133-4A67-A624-26A81283B72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E74EAF-6FA5-426D-8405-86A073860BA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900FFF-4EC8-4B5A-9631-F9B02E63F5FC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4950E5-A5A1-4727-8D6D-3E5090359E4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EA7F21-E166-4132-B595-BDAABA15E45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F2F10A-5A42-495D-AE47-9CCFA2CF6DB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092353-2D94-4780-BD1C-EE709CA1729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C2581-F2F8-4555-BCCB-8F753A642E5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CEBBD-269C-4ECD-B6CA-D1242AA9F79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0D8345-7629-44BB-B22D-4FACCB3E6BAD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4943BE-132F-4B89-B8A5-92E7F06E3BF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8B4E62-8B1C-4B5A-BD60-7665FAE2B89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561FB-DEF4-43E2-9A25-39D9EEFA08A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10F4B63-9CCB-4A25-8EE3-B7407091AA38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84EAF2-3D8F-45CE-8FFC-7E5BCEAAA4E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4D8E68-99B2-40C5-81DF-2BEEF5F4627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6E8ABF-5EC2-4127-B1A8-29302202B16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A785E1-F6A9-4851-BAE2-F6590162774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66AE6-FAB8-4B1D-A5EB-7F650A83413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0C0514-8A9B-4FD8-9597-093C9F40854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627417-D3C4-4372-8CB5-2888C9C11ADB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0EBEC-3F19-43F9-A43A-4CFF592A258F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C46BA2-A1BF-4116-A321-AF013C53B64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C4F5DD-BE50-4E27-B79C-8A04DD820746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E80F12-892B-4E90-AE28-8BA1B6E05DC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A211BB-2C81-44A5-B3E4-FECC831366A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96B67C-0ED8-406B-A171-12FE091CE5C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86A36AD-CEC2-42A5-BA44-DB0BA7AC139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842CC6-DAAD-41D4-BA4C-10411BC0A1D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77C2CA-3563-4DCF-9F77-3023122E858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E12670-046E-4B41-9147-C862906635D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8FFCF1-29E1-47B4-A215-B49D6E8F088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5AB263-435C-4BC5-BB9A-B613E560B6E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894549-BB38-4DEC-A127-7FD2921EE09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ADF801-561E-4FFE-9525-D0E382E53972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8FE14B-AE08-4DEE-B760-B5A48390969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76A9C8-B24A-4F02-82A8-079B2DA17E5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22E0FE-5AB7-4F5A-9F4B-7E6EF4014D5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5BE27C-BDC0-412F-B6CC-F3EFA0003D3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BB6D77-0823-4D7E-AE01-7BC89676116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5E803C-FDB6-45BA-8F01-B2FFB249C83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2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8E7715-C200-4C1C-9166-E9F24C884EB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2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18CC63-8569-4BC2-933D-45347F08FE34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1FC6F-2C11-4B4B-9779-D02DDFA3699B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010EE4-DDA3-4207-8789-A19E45935E4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709A9B-25CD-4C39-944C-ED3634674B1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98F41-99BB-4578-A8F0-B1C3A225E158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45689-2678-48AC-B440-9B5A191C9FD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B546E2-2332-42EC-98E9-A0A115985729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EC5D68-E6F0-40C5-9DE7-DBDE6481521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2F6875-CF5C-46F5-B026-22EFBA1CB05A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15D64-ACDA-4C89-84D0-B2BA016E3B1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B5D99-4045-4084-A37F-877AD1B49D0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590D31-1B72-486D-B49D-1C971DD0119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0EB5B-07FA-4F1A-8091-9EA10BD98C2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DB8970-1A42-40A1-AB73-169A46C3A7F9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630DC2-5DE0-477D-BD86-6FE564056274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697C7A-8982-4676-967E-BBF31558640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62EF4F-2875-4F35-9769-0E4ED4C5BC6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60E35-9746-48D5-9DC9-F22380EDAAE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B8B4D-5AB3-41BB-BA4B-14C6A020C5C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5270B-65AD-4AD3-8989-6DD862804B2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5A6E95-682E-4AA5-AAB2-974763787ED0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124D47-D375-4104-85A8-C4B45618B652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899B84-9EF6-4854-BBB8-6A2B55C88E5B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763A9-3676-4342-AA22-A02CAE3598B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93A20F-54A1-4C6E-8F98-2216B343BE0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77078A-6EF1-4A09-A96A-9B4C22A0940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3447EC-CF42-4C25-899E-1621299F667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2ABBC7-6095-4140-9B23-B52DD815C83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9B0870-0779-447A-8DD5-27A62AF769F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94D0B-CFA9-412F-96E2-A4247EA73D5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67462-EAA4-4EA3-B8D7-D6ED4F20DBC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DF8F1C-D4C0-4952-B8F8-E66FAAEB15E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BAFC5F-8971-4E14-ACE2-0BF58C3DA79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BBDD5B-5FFF-43C3-A6E1-B56F52098B6C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E35DC0-5F52-42AC-8E61-44EC7036D6A3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971A9F-DDD5-4D81-92C3-F07C3F50FAE9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B59D86-29D0-48B5-AEF9-D86833E962FA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A1776-7D64-4FE8-9529-9C0AA5ABA9F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67F865-855C-4C8C-B867-6D38AA32F7F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4EDDD2-A10E-4F95-BBC6-7C881C70D6FD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65E31A-D21D-41CD-B422-5D94748FA32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9EA788-DD3F-4E72-8D16-E25B60614AA4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D3F5EA-BD51-48A2-8E06-BB14CCE05926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F0468-C8C8-4E39-84CD-BC71079BC94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2470A-CB7F-4AEF-B873-4783E31B31D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3BFC0A-51CD-42E5-BB79-0D5600F9623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AB6C6-5AC4-4364-89B9-3A0519556CD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C3D95-1A8B-4B91-842F-401FDF0521F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9DC920-D77D-49C2-924B-89691025A0C1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704731-ACC0-4639-B4C6-01BFDDE23AF7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D010B-250A-4D80-B633-40D1349A653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810A25-7C5D-4C6E-B3D6-4C47A541C32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225404-BCAF-4300-90BD-DCB097E3E62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8150A3-7020-4678-B19B-D2BBFF721FF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E25D8-9571-42D4-80E0-6FAB51E2F81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1048DC-D8C9-4F9B-BDCC-7FF9EABA594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B6D51B-CE96-4B06-B701-8854B0A1F55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F44CB-4BA4-44FC-BEBC-D89569202F1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2C9A01-59B5-4E0A-888C-D4B3CCEAAE8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861FB1-019B-405F-B18B-51250497CBE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3424E3-E989-41B9-AB6F-391AF169F4A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716C1-1D81-4705-AFCD-5D91FC244179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253</xdr:row>
      <xdr:rowOff>0</xdr:rowOff>
    </xdr:from>
    <xdr:ext cx="1921468" cy="195685"/>
    <xdr:sp macro="" textlink="">
      <xdr:nvSpPr>
        <xdr:cNvPr id="2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8C280C-73DE-4588-80DF-4CC0ED3EB5B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DE75A9-ACE9-4202-8149-78DE7375FEF8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264E06-F74B-44FA-B050-25D7D92A8A1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55D5EF-6179-4CF8-AB5A-7050F3B8BFD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253</xdr:row>
      <xdr:rowOff>0</xdr:rowOff>
    </xdr:from>
    <xdr:ext cx="2529840" cy="195685"/>
    <xdr:sp macro="" textlink="">
      <xdr:nvSpPr>
        <xdr:cNvPr id="2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0A84A-1930-4FBD-A276-40E4A4B6E38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253</xdr:row>
      <xdr:rowOff>0</xdr:rowOff>
    </xdr:from>
    <xdr:ext cx="2529840" cy="195685"/>
    <xdr:sp macro="" textlink="">
      <xdr:nvSpPr>
        <xdr:cNvPr id="2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A0FDE-A9EE-4059-946A-A198C5D3F513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36AAFC-1F55-41C2-BCD4-4133BEE4BDCF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5B2A27-1B79-45A6-9D91-7D2391AA2CC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0AFEF3-1C39-4087-9318-615D98B400E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44F568D-A586-42DF-8AE4-43DF8B091990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21B7D5-223E-4EB0-8A0B-7DC3144642B0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695635-42D2-4488-AA3D-BB8BAC80747E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4F0AFE9-207B-4094-9298-4D0410FEF58E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6A8D44-E366-4540-979B-57327A5E0D8C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D49DD5-F2E5-4821-8B73-627143D8C036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59931E-C424-4398-B977-D9AC4CAB786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356527-8DA9-4F3B-8EAD-E98586B91CBD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ACF84-5A74-4879-955D-40450DA4D291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F91E7-A1F8-4B03-B851-7097AE59FF5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D2429F-2B31-464E-8E90-42DCED59EAE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27D20B-6B74-48B1-BABA-6B8DF14A4A4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F2854A-1A46-434C-9F78-EF68707936A3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5B24CD-7337-42BD-B41D-B3996B62005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4E2191-A679-40AA-B44F-1C694E7AEAA5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253</xdr:row>
      <xdr:rowOff>0</xdr:rowOff>
    </xdr:from>
    <xdr:ext cx="2476500" cy="199970"/>
    <xdr:sp macro="" textlink="">
      <xdr:nvSpPr>
        <xdr:cNvPr id="23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615EF1-5DEB-403A-86EB-1172ADAE5D94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6FBB9C-2C4B-4B2B-A8AA-E3542ADBBD03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3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F813A6-7FEF-4C26-9488-C6402B192369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3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495216-B5DE-4DAA-9015-2D3BE8AF3BE5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552541-8F8E-4668-B731-4252FAAD7EE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1174E-9871-4317-A8C0-B6E33D6CD75A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947CC-A255-4DCB-9047-F9A1A98B0E97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1F4FF-EA5F-4674-81CB-FCB4C74AB5B7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150F37-8B23-4733-A9B9-DD0CE481CDEB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3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C0C209-9E56-4ABC-93E6-06378FC2D4CE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D2822B-65BF-492A-89A5-429F9C907A30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46BC9-BB82-46E3-A49E-064DA1162D0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C399D-E2B0-4FB3-BA29-095632401BCD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5B72F9-650C-4DBC-8186-8D2AD3C6539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57D24-9E9A-4A9F-A369-469F42831822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AE6AC3-C107-486A-BC47-E2E39454413A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3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9ACEA3-6278-461A-AB79-A43FDD66C826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4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EFAE2D-64E6-45F1-9A0A-F95B000FBDEE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4489F-F1FD-453E-BB1E-ED8C75E72ACA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A4950-3CD8-4EB8-B174-6852D47EA4B4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A3409-6555-45C8-AD73-AC2DB78D0ED2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9EDCDD-14EA-4A49-9109-0FB0CF7D5C8D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BFE14C-30BD-44E2-A2AB-4ECE4BA4A699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4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F732F8-7367-4389-AB32-040D7CD39D67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4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6C786B-DEE0-497A-B7B1-BB7B3F7ADB42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838845-41EE-4CF7-9593-451CD2BE1FB2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2748B8-324B-4DEB-A4E5-B442C4860D0E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B37C11-B4B9-41B4-8E4D-B9CC64C98BF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99BCFC-7C13-4BB1-AFC6-1F1BFE103A32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92C586-14B2-4468-B2B2-87E53E0C106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4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4D9006-528F-4B18-9B0F-5862B4C5B7C1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4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4B681B-4F83-4BE2-B830-CE33BC4F80BC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737FBC-1C8F-49B5-8D55-A9BCD40E6B37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639E0-C8C7-4A7F-93AF-D1E53A087446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46AC5-B69C-49D0-8782-398118F2F2C0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37FE8F-B223-48BE-B939-A3C8EE0DC036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EE4BB-2ED5-41EB-B917-89339CFD942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257</xdr:row>
      <xdr:rowOff>0</xdr:rowOff>
    </xdr:from>
    <xdr:ext cx="1921468" cy="195685"/>
    <xdr:sp macro="" textlink="">
      <xdr:nvSpPr>
        <xdr:cNvPr id="24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ABF3A4-E280-470A-9287-EEE2724EBE12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257</xdr:row>
      <xdr:rowOff>0</xdr:rowOff>
    </xdr:from>
    <xdr:ext cx="2476500" cy="199970"/>
    <xdr:sp macro="" textlink="">
      <xdr:nvSpPr>
        <xdr:cNvPr id="24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D048FB-5E7C-4FFD-A4DF-4DF3AFAF0AD1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06385-AA29-4B51-8BF2-AE157026E8BE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3A41F0-0798-472C-A986-3D7672AA9BCF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257</xdr:row>
      <xdr:rowOff>0</xdr:rowOff>
    </xdr:from>
    <xdr:ext cx="2529840" cy="195685"/>
    <xdr:sp macro="" textlink="">
      <xdr:nvSpPr>
        <xdr:cNvPr id="2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8B73C2-9412-4477-94CF-C05B5D52665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257</xdr:row>
      <xdr:rowOff>0</xdr:rowOff>
    </xdr:from>
    <xdr:ext cx="2529840" cy="195685"/>
    <xdr:sp macro="" textlink="">
      <xdr:nvSpPr>
        <xdr:cNvPr id="2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D80C74-0513-4E4B-ABE5-66A4383DD95E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6B60AC-0083-4535-87AF-61DE74B8A49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F5865A-ACCB-4493-8F36-3739DEEED59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F120A6-60FE-45E4-8CB4-156A110CB48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C29E36-1C66-4D77-B38D-1718FAC09E8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4F82E1-D20C-46F3-B24B-F38A60B7EC3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4B5CC6-A59E-4828-8549-6CC9576CF51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064DED-9F0A-4CE5-B547-C97D26AC02D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F3D796-F400-4E10-A682-946DC6427AA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4A8997-D23C-474E-9962-862F1C1FF4C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CCD60B-F562-4420-A6B6-F2CE8FB6999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C87037-60F1-4FC3-B7D4-56017ECF1E6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835A9A-6374-41B8-9900-95D0718EBB1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E703B-C1E6-4205-87F8-9F7445D95F3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D2450-1383-47BE-ABEC-253D98D02A3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3DD894-80ED-4075-BF24-F86F46823B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B3456A-36BA-4A8D-BC81-ADFACF62BD48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662F2B-5CD3-44D2-9A0C-DC281F4293A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9D98E0-ABF5-4C6F-9CF3-6D00639DBC9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B07904-A419-4EB1-A362-76455B13C03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00077F-2081-4359-8105-F389170C722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374FE-B0B3-439E-B57C-4C7FD0C1B69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346C36-16BB-4341-A53E-635BBFCCADE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422035-6869-44AB-9994-50A917AC5848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199B03-89D8-4A60-8A98-111FBCF974B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18A47D-6DAE-44E3-916F-C5A80561C11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A02BF4-7A06-4B48-BAFF-51ABE385E2C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37F43-AA92-4BA1-95DB-60389E26C56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CBEF7E-D1AA-40E1-A5EE-C6A7BBAB9A4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F90022-3F28-4CF6-864F-A8FBCA0CDA0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C3ADBF-179A-4B3B-8441-6C4322C1598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E98CAB-8D5A-4726-AE60-EA2FF9E2C2A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32BC56-C472-47EE-A390-0A77BCA2A49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5089A6-04AD-439B-80FB-89CBE241E64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4555B6-B012-4A42-9FA0-C7377505ACD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40419A-3EA8-404E-91C7-D5101046A56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CFC0F-6468-48AC-9BB1-CA2CF883CC6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12D142-550E-426F-B052-E31960DC688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6E5497-7063-4394-80C0-FDEC6B416ED8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A47DB4-0CBE-4FF8-925D-441219A85A5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A86B9A-1AA7-4C22-9FCB-F6C8B513FA7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78865-A6CF-4EC7-8065-8308E3FADD9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C8F87E-6F5C-4678-9108-179464D1B49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33251D-94F9-475F-ABC5-1BE3E21FE94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6B9AE1-9FCC-4481-A094-1466BBB1F06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1E7E9A-3C24-4638-AF05-FAE1DC476BF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526715-D383-4B70-A730-9FAF9783A4D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84F24-1598-454A-9F59-6D459E3EA1F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D03F7F-00DA-4C47-85A7-94E82965D95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2BF142-C38D-4270-B952-9C8640754BE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45C25A-01D8-4C29-8F1C-2CA3E7121D2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224BC7-0602-4EE0-ABBA-7457803AF63A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59C3DE-F89D-4C85-8F7A-92B58381D0C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1346D0-9BB0-4083-9DA4-19AFB5679CE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FE51B-1116-48BD-836E-5E4531B2298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7EAF89-BE95-40BD-946B-53D55E2E1B8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D38BB0-429B-4F31-B382-79D3B55B621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114A5-2B21-453E-B569-F398F0E57D8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536ECB-0BF2-4D64-BAC3-3E9E8B39C3A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A914F-BB53-43E2-99CA-3F7F7BCC2B3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DBA821-13B1-46F1-9319-F0E630BB328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3E3EA4-4157-49DA-B2AB-2E6DB2FF2FB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339F5-BA09-4F07-B631-633C909B3FC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341808-C6EA-47B7-AB1B-48C0CCB0780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162B6C-D13E-47A5-B02D-370FCFC37A4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EB75A2-0395-4AE7-BF76-751D868CCA0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8B10FD-8D2E-4022-B6D9-02B8A136634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A55060-3228-452B-8A19-95EACD3BE53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717097-62A4-4E71-807F-65EE2D36FAE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FDE34-B02A-4CD2-8719-74396F9D117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2537C4-F837-47AC-A963-569DC5CE7F9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A4440B-CA42-464F-9B98-EA6601B0F3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4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28E28F9-D9CD-4D0A-A2AC-20F726A2FC2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21F75F-9089-4DB1-BF5B-888BA3754F8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C44A75-3E55-4A65-9ABD-85FEC562303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D28740-1E53-49F9-8C6E-680E4E95D2E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840DF-D5FC-4CAA-BC47-1D78741A1B9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DD5D31-5F27-4F88-976D-0ECDABDBAAB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D1951C-54FD-424E-8071-A72F977B168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BEEA1D-5083-4697-BC2B-51F775000AC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5DF6D6-910B-42B6-A8D0-F641728E703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1C3CE3-64E8-4574-821E-634144FB06B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F9BE70-F2A6-41D4-B1C8-1AEAFCDAEE2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14E03-4A19-4939-B828-2E2ABC0E10A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3C2D88-17C9-450F-98DB-ECE968CC502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4AFAA5-E04D-47AC-B1EA-31ED5A4358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73CC65-7B49-475B-BCEA-52D9563FC3A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EF71C8-B494-4B54-A75E-144088FDE4B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B03D50-5BB7-41CB-91B2-7D917744455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8F005-B368-491D-8196-AAEA94B2221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D74F3D-D6C3-476E-8248-AA6B1E524B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E72B57-F5AF-4620-A487-50C086C6A57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8EC70-B7DB-4496-BD67-0C73758D8A8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15CC8F-EC39-4573-BB4C-1853DC92EA4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797DD7-DD19-4DB8-9940-2EA6D27F10E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75C4B5-B09B-4CAD-8659-994B0F20FB3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F23C81-BB5F-42FD-83BB-C5E2A38F1B5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FF8C14-0F32-421E-A99D-36D2D9186FF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B2D6B5-3192-4EAE-AB5D-E2CF5238CFA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B6B88B-5A13-44E5-A941-EBF1C46E700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03685F-0F20-40CE-B178-D5F4E286C45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61FA9-0C24-4696-817A-80E143589C1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D668E3-382D-490B-9AB5-857B3C1BF76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CC9D23-959A-4017-8E5C-0B08995D4FA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0611D-A7E5-4805-801D-183389E2D3A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658AE6-1DC7-49E7-8994-E749C97178A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2A578C-50A8-418F-B4A1-E91DAEA7064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FC443D-25E8-40D2-A377-E20A4B43B87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F74079-D884-45E3-9F8A-990DE14C0350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ADB41A-B774-4736-B8AE-B8909692138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2252BE-7A9C-4A35-B8EA-2EFFB9C74C9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4C303-238A-457D-B31C-FBF6B50FEC4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FA4557-9F43-46F1-B81A-2E9F5469362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383793-2BCA-46AA-9551-080A1A780D3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F32A1B-41B0-446A-AD70-13EBDCA562A9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1B73B4-955D-41AF-A026-88499F2AB238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02F55E-0DC9-46ED-94C6-0E8EB9037F6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5AF98C-159C-4342-BCC1-BEBBDA6321CE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AF2EE0-4BA5-4E8D-8060-38D41AC5EAB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DF7E47-483A-4CFF-B48E-2ADFF002FA9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7AB2B-12DF-4E92-BA1D-4F2E3DC74E0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AB1E8C-7423-44C8-A0E0-B33506AF1F6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B07BCC-6D5C-441E-BCA3-9BCF4C335EA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F05AFF-D808-4FA7-9309-F0E68E50F0C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69C335-740F-4544-B876-AAC21F96EC3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A905DE-FD86-4608-8F91-317E7BF6E67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E1CF60-CA2C-4835-BA03-8A2FF08997E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9560A-9A8D-4AB2-8742-28177640F86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25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9F08CD-7A46-453C-981B-4D927CC2205A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25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9D67FD-801D-46D3-A0DE-A14EB887FDE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6FB133-B910-409C-B365-05409F6F717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B1D918-4B54-4088-B05E-E19C672B1E1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2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334871-A97A-4A7C-94D6-D7DA9DB2F21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2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48415-C29A-4D32-AFB8-2D394140744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EE05B-83D3-4E7C-B277-1689DE2674D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53D391-A876-48E1-A42A-9542EADAB8B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851CE0-69AB-4916-A21E-B2B5F28D8786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04ECC0-385F-4511-A9C8-01595127B36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D6C34-8334-4810-8199-A32CE9A7D58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E90478-8CE4-45A2-B69A-73E1CFB0D4DE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FAA8D2-C1D3-4F57-AEC1-D4D542A3541D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BDBB47-CD7C-405C-AAAC-C02D1A169C91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85BF84-D67C-4AC7-BEA2-51AC2DAB90C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A69795-62FF-4E5B-B09A-7545A898F9DE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AE193E-520F-4B43-93F7-FB85A45B6EC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DD861F-8935-46EB-B593-9FE52662CD0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9D98E-6C35-472F-9049-DE7DE41FA65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E2DBB4-45DC-4841-8C90-585F2328EAF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5B8AF-C00B-40D8-B322-6E1DF504FBE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002A3D-D547-43E8-8889-5B53372FBD01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CCDDBE-D59B-49B7-B5BF-FE0AF31A6865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5881CF-E001-4E96-B35E-D325A191DDA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440E9E-A1BE-47FE-A21C-AB7C7C92ADF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63938F-2B90-4402-97F4-A10BDB5F972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AAC773-FE6A-4767-B8FB-5DCBA8CA9F70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E8F278-2ECC-4CE8-ADB9-50A34780A45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575455-CB6D-433B-85F2-0F60A0F511F7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16BD0A-D362-4052-BF37-DD2FD7EEE7DC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A38266-53DF-48EB-8490-9580BE2A308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9915B2-EF75-4B28-99F7-F5CD8B46834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261F6A-9966-4340-8176-52B0C98292D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63ADF-48F5-4624-B327-B40964596224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794054-E897-4AE6-9176-588EEAEEDF1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96AC7B-209A-475D-9730-DE070867F3A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FF6456-FA13-42E7-AF0E-AD714C9C2B64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8FDC10-D2FF-4520-93AD-2E3F84DAA300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6ED1AD-9361-4444-82C6-76CD317839B7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83326E-86B3-4EAD-9368-676FF4CA7252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184DA9-F33E-4432-9904-20237E796AD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988B40-15E8-49B7-8E91-26150E1A13E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5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7A5CC1-0CFB-4355-B319-4656A2548182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9E9EA7-652C-4873-A9C5-31E1C6EAA4F6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6EC06E-8E40-4B24-9C3B-344657699D7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49A878-2F92-45A7-9DAA-72337167230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137590-B507-4FC3-B054-5794BAC9CC2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278E8D-DCD8-4CB1-BC8E-146DDB6CB8B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289D5-221D-4030-A144-68A24CD318A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7DD33D-536C-493C-A16B-7F5928A4780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EDDD8B-ED63-48B0-981C-32D2DE6D2CF1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42FF22-E1BF-41BC-BDA1-C00EE687D3F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62DEFC-7954-4647-8C70-65BDDAC39385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02E364-2D0D-40CB-9ACA-C0D3F5FC7AF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9C8B7E-10A0-486D-87A6-D170FFDA690F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97CEB3-E0E4-4DB8-BC9C-F842F4C3DC7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C7C5F0-FCB7-4CBF-98AC-D9B86FEF72AD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BF6B72-3118-4BA5-ABB7-3532B6C3000B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04DD0-8D82-4158-BF7B-34E85F951E4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D6A3C-C3F4-4FAA-B6C8-88E9F1AC671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82C33B-D8C9-45DF-95AA-62F5F94A5F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DD6499-7264-47A7-AA17-041AD8B613BB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FBC42F-1207-460C-B5EE-0C6EAD06820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FE2DC3-A5B7-4EAC-B72C-6F7DCA843621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6AD6A8-0042-412A-ABD3-6DDC8E667080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822DE1-CCEB-4185-B74A-69D735C572A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758988-2AC0-410B-A984-25CA44D85D8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617334-40A8-4DD6-AE2E-E726792694C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719BFE-A21E-4AFF-8786-1C2CE5DA374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70F0C3-D92C-48B2-8970-8BF003EF903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B4F446-2456-457A-AE6E-6129FB28573C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746017-065F-4065-8D8D-90F77C2214F7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BC28B5-2253-4E24-A901-AE33C00817A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4F1788-6A2E-4DB2-8AFD-6BBB6FCD57DE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74EDF6-5A18-402E-809E-8622400124DE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17EB46-79B6-41F8-B886-B1E1D049E6F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EB1FDD-29E1-4B5A-B385-8A90885BA14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1B47C0-05A5-468B-84FF-550A89CC2E6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89D035-CCEB-423E-88DD-29057175AAF5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FBDA9B-6850-4CF4-AAB5-F769C1019EE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76FCE4-3F94-4676-A5EF-4FDAE430560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2AF27A-901E-46FE-9331-D694F167D45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1FB3BC-2F6E-4732-935F-6A2F57247C6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AB15B2-B7E6-459B-9763-843B9461EAA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805E96-ABB4-40CE-8BD8-32628749602F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8B73DC-211B-4E8F-94D1-EA24C81FAA69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73030-BBC8-4D0D-9B33-3D733571B3C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40B30-693C-4AAC-8FD2-2B81D8B5937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09AC0B-F833-4C97-9776-60D81CDE33D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B4E0B4-D748-4082-A866-E0BB0233A041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1187FB-26BD-48A7-BB50-23B210CCA4D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6253A2-12CD-4324-BF27-7223B850C0BE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C7E4C5-70DD-473E-A4D0-4B40726D7C58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A50DBD-26DE-4100-AB4D-0473D6E13CF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F742D-B11B-4787-BF1D-B063C3ACC17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0AB8EB-262A-4B2D-8901-9998D1A5DA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AB1F50-94AB-4BC1-A3AC-35152EA8C5BD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C89886-C29A-43CA-82B0-F3F97750B86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72D4BC-3707-4A60-85C2-393A41E6570A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64311F-6C12-4D0A-BDA0-0EB53639E28B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1657F-75FA-4C9E-A4DD-24993409EA4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1058B7-055D-4B2D-892A-2CD953C1760B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A4548-276B-4058-A9F2-AF970102DDA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297E83-00E9-448E-8F0D-ECA769A0028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94B20D-8A5D-42BF-A1A1-4A8514C163F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621FB7-52B5-4364-88FC-2E91BDF154E2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DEFDFB-1548-4C9B-9466-C916CFF90501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96390A-EE9C-449C-A327-7718D3D66CC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7E0252-99A0-4514-845B-BA15F0F6292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D7645-8348-4A36-9BB8-79E089C5CF2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3D3F33-8BC8-47BB-91FC-CC327F66E13E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AD762-6FEE-496E-9BBD-C4BCCFC8844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C62AF4-94C6-4E2E-835D-0B52555C6CA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88753D-D751-4B4D-AC3C-61EA2A71F4F7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10AF0B-2035-48E9-8B18-EA21B1AB1B1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CC1037-5FD1-4624-96B7-099C49B54B5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53B98-0000-4A61-BB47-49286BAC92C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D98AC-2054-4C7B-AFC4-D3D79D25DFD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812D1F-655D-48DE-B022-AF02CB20D20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9EEDC8-EF3F-440A-90D8-970591FF405F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49CBD4-93B8-4929-B23C-E3539106C489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9B3CEB-FC91-41B6-8342-894DB21B5DC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841D85-AEF0-4076-8E8C-D22788213FE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47D9A4-0EA0-425B-BA0E-F4A07822A59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1C72F-63F2-47EB-ABAD-74238A26B4F1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513671-AAE3-4CCB-8D03-89C1F331FC3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2B9A57-DE33-49CC-8A6E-E682FFDD1A56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6B37C9-DEB8-4F49-82D5-EB9DD99C0B7C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12597E-782E-4AE2-8EF4-DBF6C7A85972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662619-0EE8-4776-9E3D-817A6961F5B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A1F5A1-0FC6-4879-950F-B34A4BB9D61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033704-1BA6-49B9-A57A-BCA5155895F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1BE98-4D13-4386-8B29-0C0D5AD92A7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B94CFD2-C0C6-4CC8-923D-A3267B6392E9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85412-A9EF-4DBB-9581-A328F5326D78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2EC353-9B2F-4E62-AC5C-89174C308B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1650E-6FF6-4892-9555-F7FFB0B69C0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1505CB-1A7A-4833-913C-D06F7C9F1AC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9D45F8-1B14-4A17-925B-9ACD1B0E9E08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573CB-1EC2-4ACD-A539-775A0994608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6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CE4FA2-5367-453D-BBA3-FDD4DA9B05D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0A6E1F-93BF-4D47-9438-5F775F952167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A468C2-51E0-4EF1-A5EF-0F6DDFAC87B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B5AAAB-E710-493F-A470-B2A311D2CC6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C88A4E-49FF-49E5-869D-B7F62DD05ABB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B907F2-7DAF-4197-85A3-F6B3F83055D4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5117A-9F44-40B9-AC25-893A3984940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F9174A-AB8A-4991-B188-F69B2413A8D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8F3B22-BF8A-4291-8B88-BF40BBE3902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E77371-3946-48D5-AE39-BB0223E029C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A50793-B0DC-4881-867F-A1AF494461DE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5C527C-78BA-4D23-A99C-C918360F790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4200D-41F2-491B-AAD8-EA01377685A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D8389-F817-4754-A147-B45417BE271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C31C8A-7BD1-40BF-8A0B-CBD2C3B9B089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7B3F30-C5C6-4FDA-B258-D41F7DB2012B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C96897-24A1-4228-927E-B4ABEBC9C8C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130A1-AD6B-48F5-A5CE-0976866CD624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788ED-07CF-480B-8F07-EC493383C48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501345-1887-4A38-AAF0-8ACCBA44DFD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16ED7D-BC50-42BB-A2E3-267B943CCCE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9F4031-AB99-452E-9F80-890615F7FF6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0DB0FF-E1DC-4112-B0EA-D72BEF25A89C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EA671C-D26E-4C42-A71E-05B15CD4935B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A9E4B1-9E7F-4DAE-9143-93FBE9AE8E9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840F70-19B7-4E83-B95C-E5D42B98CD1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E42B54-3EA6-4C1A-BAF9-D67C61C8771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A9112E-2DA4-4FA0-B7F0-033C99513920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655BE5C-4529-4FAF-9C6F-F542B39C5D2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AE81FA-5E9B-441C-A0B1-E4B04BCFDE34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ECBDA0-AA89-46FC-BA62-165408231EA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E7CF3B-75E1-4078-81A0-0BDE7B950A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40F004-C065-4805-BF7C-669C34CC9B2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E4F22D-2E6F-42B5-8F7D-7F2FBCD563D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29AF1E-F478-4186-ADBD-167F871DECB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05C3DD-48BC-4D10-94E0-4612748116E5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C10593-BD1D-49F2-A043-34183D3F7BC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2278ED-2FF1-422B-ADF8-B3F4DBE68317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7C9F63-1CF3-4501-AF18-1BB40A23A50E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0F2EDF-0901-46BA-8A35-9B8551417D2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6C0F3F-DE34-4A82-ABE3-E0870313D8E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AD2121-419E-4C66-AB0B-65115D46FCF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15E1E68-0084-417D-890B-DD0BBEB19755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D0414C-3CEA-4D00-9E1E-F1092BC7717D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6862BE-3B70-4E58-88F7-A9C29F67FDD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5D71B3-E089-4F89-ADC8-3023A73895CB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FE0EEA-1998-4478-94E1-A8DE4216F35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69D1F2-2C6E-4D17-85B9-EDA7790D652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7B7E59-1ECE-4C2D-9494-AAD604E8BE6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B7889F-71C8-4E9B-A5CD-50E29BF24912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02D3C9-E137-4163-ACE5-2834F04F5EA4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D85567-9338-401F-8605-32B42D2206B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899A64-A6BA-47B5-96EE-EF4F5F0AC6A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4E9293-23E3-4A0F-A1B7-A329C6AE3D5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83B86C-A15B-4DB7-9702-9A090594B903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31CA9-DE47-4C41-A11C-5014FE8EE37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2E08AAC-34E7-4D08-980E-36E8F6685BA7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94C32F-B041-43BB-A8F0-C09C2F24F879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9C8C7-5223-4264-81E0-4E3D52D7F86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91C2DC-0B14-4EFB-A0FC-FD97DBC3C82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4E238-49D6-4A31-BE50-9FE2EDB5008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800BE-778C-4024-9F2D-2E3D95E47CD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EE0BE3-7B19-4A4F-8815-DBB244D5698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010B4A-78F2-4D0E-ADF2-1A2959002B6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1FBDD-3343-49FB-B3B0-45C371D406D6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14FC4-A6DE-4B69-B740-BFA0EDA4ECC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B23F3E-33C5-40C3-A5E3-3F02A23930F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075805-C545-46FD-BA26-F6FE5852BDDA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CD907-40D3-49E5-A877-491962F10D26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1FF4C0-B603-423B-919F-4998AFB57F4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468004-389D-4EC2-A58F-EC6B569ADC78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1BD910-DA80-42A5-9C11-0332B5C6972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17C122-7EAC-4300-9A8D-FB28A8069C0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E391B4-9D68-478F-8789-FA465E1C1DF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4179D1-331E-4620-A503-E5B8D0D12A0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64A399-861A-4D68-A125-ED2D3551A6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3B23D8-B143-4B31-957C-7FCC1CBB5B97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1F634A-E37D-4007-9ED4-892103F8DAFD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83700A-6EEE-4404-958B-58649742DEB9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6BF703-6E2D-4B30-B65D-0FD4FE573C7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8F25D3-7F1B-4F16-9A88-6DB26CC634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573C47-A57F-4C0C-809D-B26D5B141A2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C7F8F-5C0C-4784-A400-CF0D849DC5C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FDC370-9E5F-4A63-A3D8-EE927ED866A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4147C2-6361-4E98-87E6-75B9BF5FA18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9F0C59-8E40-4A2C-8BCD-A9FDEAB251B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B5391F-3747-45D0-ABF1-C203E18638C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BDCB2-79B6-49AE-8DAB-B0EAE6D3B4EB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18E97D-99E6-421A-A05A-EB6C21232C6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B0E18-F175-4602-92D7-7D0617FB9A7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D31D5-7BDA-479C-8492-F5F7464CA610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867715-EA2D-4278-BC19-F78675D71E1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EEF142-59F2-44C6-A3B2-1F6FC8EEEDC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58F54C-D0F3-4516-9968-44666D4B767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BA792E-41D0-4588-ACC6-789DF9D01B1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0325A2-3ED4-4823-B331-FF1A506CE9A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3DCF3-0BAB-4F9E-88F2-9936B11E0D5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5A3CC8-CD23-48AA-805D-AB93EF93884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7B8FE7-AAF1-4CC7-833A-2124FB813FAE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5E35CD-B22F-4952-8C75-7DB014E8F27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A86DF-2572-48AA-8C74-6C3F11012CED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A192F-47EE-4FB1-8B0C-09B101118723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5CC0D4-3AD6-40CA-9713-FEBE0662BDE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9E958-8F76-46A1-9A37-174A756398B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3013A3-3FCF-4D1F-8D60-43305410B7E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7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C764EC-43F9-4660-91C5-00C53477EFA1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7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FCE40E-1B0B-4A68-89B6-13EEAFBF4BC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8F2616-A5EB-4911-8176-F575379725E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98A1E-EA98-41B6-A489-D8ACF659461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48547D-15D5-4AE5-AD2B-3F12DDC6756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B3390-1E6F-456F-824A-438C5D8C065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2C89A8-512D-45C7-B41A-9DBC2042047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8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902C0F-DAF3-4735-BB61-408AA8F64A79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8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37392A-BBBB-4A10-BA1F-2E0C3A48B27A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77B044-792A-4B18-92EF-A6F29E01C50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7B2C8-B5EA-449C-873C-3C0514C27E2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248F77-CD12-406C-88E2-65E12C64027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B0358A-2AC2-481A-B6DC-3985EA551FF6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9AA6DA-4D8A-43A6-9B8D-B60312479A2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8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B1FFFB-4CEE-4A49-96B9-A4448110E053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8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AD85923-9347-407B-B716-870290CDC46F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F97144-4874-4079-A5E2-FF3EA41C6FF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266815-433B-405F-8289-D03379085AE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FCAF83-F8ED-46BC-BF90-F831BDC5972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20FAB-39BE-4915-BDC0-9F1124CED16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B869B8-AC71-45F4-96A2-171E87C6DE7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28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E0090C-F773-40FB-9D6B-B1CB66F3EAD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2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3BAD65-3E47-4284-8162-41EF036E60AA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68A17E-E1E1-4795-ACA1-618D6AF0FD2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8FA1B2-A366-488D-8769-754C0236156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2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DCF059-9D3F-43FD-9B11-1232859BDA9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2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9B843F-8E59-4D3B-B1CC-4EF978C02EE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6EDC3B-9CFC-4583-964D-A25674D579F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9CF293-3A21-4395-A308-3C41B771E68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D74648-A1AF-4B53-9534-278E93BB9DE0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2D0F67-0DF4-4614-8796-6420C2B03D2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8FB211-FCCD-48B1-9DF9-50B25ED9640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E57251-FA66-4E2D-90AD-187F201C1CC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7E030D-E242-46A2-A458-A5393A0DD75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746B6-BEDA-4739-9BB2-B335368EE44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59A224-7C97-485B-9532-BF68F26771F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3B4F54-75DF-482A-A56F-E07E7A2677EC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7DC7C8-C9FC-42E5-BECD-0695C435D6D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24AA6E-2837-4E3D-92E2-78C81432BA77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E42A6F-0034-4856-BB14-0882A1BD288A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F04060-21BE-4CC1-814E-38C465AC965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EFB4C7-8CF0-4D39-BBF6-66CCA172BE9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9F6130-C0A8-4F2F-BAA1-EFE3137DFF32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C50A7A-E95D-424F-9E73-B33F557FC1C7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BAEAC3-7364-4BF3-9D33-FDEE3AA1BBD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597469-00FC-420E-8B00-74DC957F0AE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8B860C-23DB-4042-B5C2-BA1FEDAAB38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1ED1E4-5B99-4B50-8194-62B4E998F91F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03C434-F5D2-4CFD-92BB-961CEA82418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EAEDF9-1BE2-4558-97E5-CE1D5E058C5A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C38B9C-D7C5-408B-BA24-318D3D38EE9F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35D93-0B55-4AAE-ADC7-252E98D297BE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935E56-E320-4000-B6FD-0CE89CC20C94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42BB1-71DB-4D76-9587-DC19DDEF5C4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75ED9D-251E-4249-8C0D-16CE9C04ED6C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80149F-DFF1-42F3-BC12-A5A1FF0BA58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CA395A-89D5-42CC-8C06-9B4C2D32B6A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62E9F6-4D92-4404-A8EF-85AA7E7173ED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496A3-6E9B-420A-BB9E-5E4A0FF0DDB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AD1A8B-EAD7-4B79-8B50-0945E96040B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CDB0A4-7846-4442-8135-E2737D76A19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D80B27-AEF9-4053-A809-7477D780161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B30CA6-4072-4489-B7A0-E98B49294C9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AD3147-4555-4DAE-90BC-28ACB7DDE1B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33BAF8-E9FC-4ABB-BE1D-7E9EE747C8F7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563CF9-F887-46A3-8A1C-47CE272DE0E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AEFA43-E97F-4894-844C-B2003ED1ADD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F802F4-6810-4CF8-A44D-027408E6AD5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0CAFB-42E0-4362-B297-18FC4B09E58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1C062-4A41-4FA0-93E7-EBE67DB89E8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633D40-72BD-4A2F-A0A2-BD01A9698970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AE877F-8D9A-49B9-9F08-C9E2A4DE87A3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13F4ED-8CED-4FA2-B653-E3CAFB2D148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1F3B3B-C472-42B6-B7FB-7A8555269BF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C2531F-4919-4ED0-A542-A43840EB29E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462386-66CB-42AD-BD44-B08A271C840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9DF8E9-D69E-42FD-A618-083D9CD422B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60011E-A9EE-4C16-B68E-AFF09805D07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51EE09-4491-4474-AEE6-286D171BFDD5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2A9CF-1349-4789-97F7-3F2C3F1928D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4B47BD-03B3-44C4-9471-2A8929BDBEEE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A0407C-E255-45DA-93DB-D09D71CA268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08600-070D-4797-9B23-51A7F2AD316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E69F38-614C-41A4-BE92-EC483915AE2E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219D2E-04E8-4AD1-9A58-F22BC56283C3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B8B40A-A545-4588-BDB0-7F33AE8CCA4C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4511E-3976-4673-B963-F30F0B9FDC4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3D1819-C13B-4D9B-A3EC-E1DF0451B1F6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3085D1-783B-4057-946C-6E4CBA9DF81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356035-E72C-4B8F-8AD6-7F6D66F7DD24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97FD4-C1AD-460A-9A98-359F86F03FC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B5D4C21-8B75-41F0-B826-B7A963F794EB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B16EDE-BD75-4361-BDCD-9A97BDA9A01B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7E2507-2459-44AB-A226-AF3A2B55248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02670B-2FBC-4454-94B7-E23A88563CA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948B8E-009F-4BF6-A190-6DAEF7280BFC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FE8A9-1862-4013-AE3B-128BD354F10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77922D-63DA-40E2-AF10-2B3AE1A73F7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8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516747-EBAC-4800-87B3-97D88B6E6D9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8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1C443-C0EC-4A23-85D0-1637E87850C9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4204B3-0C54-4219-9966-88C0BCD2CB5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62D27-4FA3-4B77-B2A9-CE701674557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12391A-F0D7-4F5C-9DE8-BD0B0C8A001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56D90-D07A-4472-B951-4C76E969881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B8CC3-C186-443C-81DE-F146BA566B7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B46684-E4E1-4974-8D96-A6C4F11E388C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D94CC7-3201-4ADD-80E6-B3194CFAA05B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19A2E-7657-4AD2-AFF4-17A9F027E307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829B54-6016-4ED3-ACF4-494C46AC607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BD1F67-EA12-4688-9831-88E7B8DDC43A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8A076D-0C62-4F06-BA23-BE177B02B84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BD214-4442-4E67-B61A-15E6030AC0B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295374-95D5-439C-B30C-EAD260552132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56D7FC-EEED-4A58-B10A-555258E6BB63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9F5289-9FD2-4060-9779-E346277BF2C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095296-3CF5-49B1-B85A-365FE6DF7A2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03103-164C-41B2-A2F6-B7FABE665F6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167D1C-D5E1-43E3-8131-43B8DB52934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D14AED-0A0C-432C-9F0E-6B1E7A9176E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2EDA4-B5B4-497D-AFBB-2FE926C4DAB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E97430-7A28-430F-9DD0-93D093939370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D3575-3468-4DDE-A89A-58D344D0B31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5AC12D-C73F-49C7-9EFB-70F85E27B45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AF7DE6-EAE0-49BB-B1D8-7442C1CBF497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24C4D3-4A88-4771-8FF6-9BAD12989B95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A1EDF7-80A4-41D2-93EA-100EFD96408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04844E-33B3-4C96-91D6-69AD91FADA07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91EB3B-91C3-46FF-9DEF-649774D60BF8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45CDFB-8BE1-4F63-BAEC-75711171CE5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944A2-B71B-455E-947F-36A66FECB397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09CEE7-375D-4855-9AF7-60DE38AC48A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85BAD6-92B7-41CA-A80B-5AAB78C55276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F9AD9-8044-4CF0-92E2-5182BC3302C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7EC60FA-A890-4331-BA1C-8B9EE509FD79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B4F746-C224-4717-AC14-86DC5155EF34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57053C-047E-49D3-A641-7461ADBDD4C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977FE1-C6E2-4251-9CDC-2F9DFB3473AE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65A6A3-DEC0-445A-846B-EAF6BE48680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48027F-19A1-4AFC-B13C-F56D851FC4D9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0F306C-E1AE-4F01-9053-01F86246E0D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ADFF39-5A10-46A9-A954-CEAA7EAB927A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774160-3A86-4A9B-BF47-5F3746026512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256A4-C66C-4695-9301-711C85E78C2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A7B9A3-8ED3-450A-AD19-7F411429F53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EABF7-1F06-49DE-A2DB-CA96042D397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A49BDA-0691-4206-B4CD-1411774FDA2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BC106-4557-44B3-8383-50C74614AC2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AB6BAE-FB7F-47CF-97D3-3DE514B60E7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ED6365-C14A-4F20-B6D0-9E29BB61DB34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194C2-43C8-4E95-8519-32D3D11F315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928AF9-E1C1-471E-AB79-ACDDE99C7E65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7CF387-B461-498C-BB1D-69E2D83196C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3C8FCE-4D0E-41E4-A404-E0FE6E4A11F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CE017C-F9A2-48A8-B382-565FD21F457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307</xdr:row>
      <xdr:rowOff>0</xdr:rowOff>
    </xdr:from>
    <xdr:ext cx="1921468" cy="195685"/>
    <xdr:sp macro="" textlink="">
      <xdr:nvSpPr>
        <xdr:cNvPr id="29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42457A-C7C6-499F-8319-AE11EC37A08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307</xdr:row>
      <xdr:rowOff>0</xdr:rowOff>
    </xdr:from>
    <xdr:ext cx="2476500" cy="199970"/>
    <xdr:sp macro="" textlink="">
      <xdr:nvSpPr>
        <xdr:cNvPr id="29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F50803-92B3-4BD5-8843-0D7EACC5234A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F2E86-4363-4ADC-8D86-DDFC4DB341F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D6F07-BA9C-413D-9E68-7ED6D1DECF6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307</xdr:row>
      <xdr:rowOff>0</xdr:rowOff>
    </xdr:from>
    <xdr:ext cx="2529840" cy="195685"/>
    <xdr:sp macro="" textlink="">
      <xdr:nvSpPr>
        <xdr:cNvPr id="2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1F3455-9101-4B15-A323-C8BF6AC29F6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307</xdr:row>
      <xdr:rowOff>0</xdr:rowOff>
    </xdr:from>
    <xdr:ext cx="2529840" cy="195685"/>
    <xdr:sp macro="" textlink="">
      <xdr:nvSpPr>
        <xdr:cNvPr id="2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7EA69B-D6A0-4D4B-BAA0-C4BBF8D5FC2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13C127-19C8-4D6E-B3FB-57B4E5D7E13B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4D2FB83-045B-4D27-A21A-1C4C0F95236B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E66D84-0E9F-404F-B93F-82A95BA851D6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631232-FA19-41E7-A471-0BF0B4737D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317EF-A542-416E-9C1A-E510FEAFAE9B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EE2107-83F4-4746-95F5-F1120D597B3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FFC1FF-86DF-4171-BEF3-A5732C2C7A5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AF4A93-BEC5-43E6-92AC-4274D0B3423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6CA7AB-FDD2-4496-9A12-BBB29D9F2C16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C62F1D-1633-4D62-AAEC-6DA26707EA8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A8E6C9-1F49-4FCC-965F-9D3F4BE78BDB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BC0EE8-C666-4BF1-A844-9AA5AFD2356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A6327B-3997-4C9E-8FAB-814271F797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753426-D044-4E5E-8992-797B4CEB7187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C4B259-FA42-498E-81DF-7F30E64AC137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79D6F6-6758-433D-B25A-CAE03D61B034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973B0F-ACB1-4EB4-9622-8A54AC50847F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B6EBB-B904-4F17-8C85-3400B6C1393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8D3BD4-F145-4105-92D5-E0B5C6A7C7D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F0CE6-CF16-47E6-9607-341937AB16F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F5C295-903F-47E1-85B8-785B6C27B58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CA435E-500C-480E-B749-66A4E6424BB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3E8C20-51D2-4114-B6E6-397D5CE3C912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BE3DBD-DDAF-4C88-8B98-4B39F984F94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08304-6299-4F8F-A55A-23D1732297B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E34AED-DDE8-47F8-8888-951686D05169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536AA9-E4A0-46B5-92D8-AF2C6CD5200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C192EF-54FE-466A-AA7E-65FC14DBFB9B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F2275-6040-4666-89E9-1F21CADF8FF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D16EF0-B433-4EF8-9164-E20593FD6769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1CECC3-915E-42EC-A532-ABB975771EE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3F6DCA-42EB-436C-A3B6-F179C293BE0C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69AEB2-E178-4994-A44E-11A36EFB5F31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5B32D-4CD0-4BB6-8A9D-68ED5E62F61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0D0174-029F-4321-995E-65EB2C63AEE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D6FCD-FEEA-46AC-A3D2-6C13361E1838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29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C6E13E6-F612-42F8-8831-7A0964943577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29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6C807A-BC6F-4FDB-87C9-ADCECA46300A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33610B-EE12-42A1-899D-65EF6717A7F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91035-4B6E-40DD-BC4B-FB909FBEADA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2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26961-C220-4077-A4E6-27473E9220A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2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B34110-AF6B-4C39-8021-DAF1F2F915B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49EF16-AB41-41C9-B2E3-9E52A63B99C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1CD13D-2930-4199-A4C5-D4FAC5EF886C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CA6E34-F6F9-4D5D-928B-A58301A1096F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C45029-EF43-4D14-8BEB-4906DADBDDF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BB1EC-0109-4B34-BE60-6544A44A8C73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ADD701-97AD-4E7C-89AA-EA52972A931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B4808D-AB7C-46A6-8A60-3E438D72E3C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6A6CE-529A-44B3-AFCF-533ACA0918B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86B9EB-9CFF-4C59-AF6D-635257028876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986A3-632B-4604-8DA4-66684F45470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0BFB53-A4D5-4900-B6F2-EED2631251E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FFA3A1-2D92-4648-9BC3-BCB33F5733A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0CE9D8-E88C-4C0B-BB90-1D4AA0E3169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D1394A-C6C3-4F84-9D5F-03679734EE0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640D83-EBC4-4F6A-B3C6-27EBA44C62D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4B4190-18F9-4D38-BF19-DD56E306E210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2C6DDC-1910-407B-A489-1DE8366DD24D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DA6BEC-23EA-455F-A6B0-A1FE897446D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03F4F-530D-46B2-8658-16E9DA2DFB7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237B47-B2C0-4DE7-9B72-4A92400C882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725DBC-9BD9-4E74-B24E-36909E498E0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087DF-FEE6-43B5-BD0A-6B4A6AB06D4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A955C3-96ED-4676-BED1-C66DF9788598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0B5924-8763-4B40-940B-7521CBD9A2E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C3ADD0-5E92-4B29-A872-FF54C435803C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DAD441-9CE8-4872-B4EA-13F18D15B16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BBBBD1-EA35-4124-BE71-12F73D2E89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53350F-8611-4669-927A-A07769620DC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EAD3E9-675B-48DD-9333-A896A056B7ED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F95D8C-7579-42EA-A8D9-0D60BA9B61E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F5BD79-A1D5-43B0-B517-EFEB120280B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E3E1F8-84A3-4981-9678-3180A88379D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87ADE4-92A1-49EA-BF27-B56085A7446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F49A5-F437-471C-944A-71B64ECFA7C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CCD2B-DBDD-44BB-8430-1C6E0DF4014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75D4A0-1F70-411A-931F-90374B831DE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4F862E-049E-47EB-B23B-34ACE826F38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39D96A-8C5E-48BB-A11A-7002763380A8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8EAF77-80C3-406C-9D7D-A1D3488EE04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0442BC-6840-4308-B4F6-B6F082D2D29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6FCEC-0F2B-4CD7-844B-590BFE58E9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C0FA7C-8753-4B1F-88F6-28AB10E83EF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78DED5-1211-4CBD-AEDD-34CA1608DDA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F1FEFB-0CD5-4068-BA4F-1FCA78757D7B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00179E-E906-4FAF-8443-8B544F1B532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BAF496-03B4-404D-BC65-B68EDA1BFEF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97804C-DDA8-4CFC-B682-87EF7FAEA53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314527-DBFC-48E4-9877-A7C70BE1D59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EC4971-8835-44BA-81E9-A5C1EB80419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276B1-5CD0-4A00-8A2D-874DBC7867A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3DA060-CF6C-4D4C-A9E4-A9765A74E95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FC8757-7F46-42DB-B3C4-900D4996C4A6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273F44-3F77-4AE0-834A-B6421844DA2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34C0D1-5D80-42D7-8500-52CAAD0D868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ADB70-AC98-461B-BD1D-3E88107D955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E29AB4-5BD6-4F1B-B026-2E52B693F17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DA45F0-AD6E-44AA-BC93-130EB0864FC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20002F-8789-4252-A8B3-6690D9C67CE0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2470FB-1859-42F5-95B9-23C6B93A84A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D661D7-68C8-4ED0-8249-5FA57E61C3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150E9F-E124-4E91-9882-2B3A9483101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FCE301-E500-4CC6-927E-B751C48A536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A90AFA-2012-40C6-8B8A-87CAFBB8E60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07CB4-7CDB-4CCF-A660-F00AE16A0A9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6BF932-0D88-4F1A-AFDE-ECCF7ABFF61A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1245FC-55EB-4598-8E77-C1A11880BC23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C0F67-FC06-4627-A2FC-DB087E56A517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9C272-1506-46D3-B06C-164DC0456A1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0EC8CB-5C62-46D7-B040-90BEB27B1E7D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430873-71E1-4D93-AE36-AE9DBED88E2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A2798-D842-48E5-925A-4099F45E1C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695A85-6804-47EE-92DD-408124C7DC13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084C4E-D7B1-4B90-B764-BA6C030989D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7B121C-8301-42C4-AAF8-8B93641A1BC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89C86-76C3-4C69-A248-EFB7D83B0140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C6D91-3255-4D8D-BB28-213541DC355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48438-8306-4118-A61F-25E27648A8B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2C4D6E-C288-481E-BCAA-449F639E5389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75C6BF4-DEDB-4453-85AB-296262E7532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0B81DC-1960-4250-B62F-4435DFC2A787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2CCB5C-4080-4FB6-8913-32D531B7AF7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103DE3-382F-4BFA-99A0-11D150A8B10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F2AD4-B012-4731-B705-4D90AB6CB94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9B5ED5-F8FB-405B-A8CB-154BD13231C9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0D448D-5A81-4771-9D4F-0F12D44A9B3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30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8FD264-689C-4E4B-8FAD-F8BA0832D377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0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901774-F996-49C6-8255-A50D1B67852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26354E-BB4C-4BEF-B675-9E0DDB4BAAF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7CBA70-5EE5-4F39-8A9B-355AB9F3E400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3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16835-E158-4916-BD69-A469D0BADE1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3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EC3015-2305-401E-99C3-13597467686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8A98FE-2970-4C2D-8F59-59451ED1C0AB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A75D4C-B47E-4D0C-978F-26BF838A9B00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5F9BE3-C48A-472B-BF3C-B641E2BBCFE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38DE9C-A88B-498C-95F7-B40C715DCAE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74F51E-A73F-4D40-AF59-F1673A2765A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B43E0D-B603-4CDB-B94D-317645CE7DD8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91F916-CE63-40F0-BDED-938DDC424A9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A67461-7CAF-443C-A250-51A88CB2E8BC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0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05654D-5DA3-45CF-848B-63F66BB32EC6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C1772C-9507-4050-8495-9A88369E7404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765012-AE94-483F-8676-820CC0D5682C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4C4338-2E6E-4B3C-9055-E779F8E9D598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7065BA-88C3-4462-8EE3-C4C5D13093A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59C715-651E-4224-A1BD-9A72059FD95A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A528F7-FAF2-4517-A20F-E927EA4DA749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A2A0F5-0B88-4175-A6A9-461C56B5A7D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CB6B74-8097-44E7-A9D7-BCDA10A56456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AB9CD2-508D-4F4C-A9B0-E84A321CA99F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31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5DECC0-F361-4192-945D-DE76C5E7B923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1E9C69-4202-4A6C-A395-205EAD7BF0B6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179EF4-8336-47C2-B491-3373E5B240A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EFA6C-1F7B-465B-A19A-48A8A563C64D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3AE456-2B63-453D-AFA5-A44B77C430D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BEA104-420B-436B-834C-9E3DF7BECB3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952978-6B83-44BA-8634-83014D3416B6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BC2719-395D-47FE-9374-6CD82D0C68AB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5A1F31-4D40-42FC-8B6F-F2B23B9C443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C1A811-CB82-4060-85CE-D9826A1A8B42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C3B73A-A8D0-469A-ADED-FCA87644763B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2D5E2A-6ACC-46F7-8BBD-F602CB92795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F51ECA-65AA-43A9-B7AE-6E8805F587A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0057E2-D73B-42C3-B3C2-53C3CA4D88D0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6C8983-A5F1-4201-9B18-18EF68EF1F55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75672F-D3DD-492D-94FE-DFFA1FEB3C1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4658D5-3496-4BF8-A731-D83CB8E91215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E20552-5DD2-4383-98F2-07B0D63ABA6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007591-83DD-481A-A1AA-1B15D2861442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3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969A61-49C8-4736-9A9D-86C8349F6C6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ED0850-0DD7-41F8-8B54-75D75C3AA6F8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891308-57A7-42E5-ADC9-A3060192FA75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29B812-D2D0-4BC2-8041-AAFC040E1BA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EDDAD7-20EE-423D-AC22-0DA749337BA2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03FA10-D533-4750-97F7-93B3CADDBA31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FB662F-AE80-4766-91EF-F198210A75C7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5EDD28-D43E-4C14-AA05-ACB60F1A551D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AD5338-F3BC-41E9-979B-38EA2AD2F597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BDC88C-45B7-4291-B315-B9469355F0C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C5E759-151C-4530-8510-C6D04D19AC7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89FD0E-CE55-4C05-850E-6A509F1E7D6F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7FCD76-E38E-44B4-B073-BB8BC82E19C4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A31E86-E5A0-4DCD-BC55-A582277CAAE5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756F22-A86F-4F03-9AAA-F12EDCF5871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FA5EBA-4395-4191-9D56-7CD07E54727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3EC9D3-8BDC-45E6-B939-5D1E8D1F297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C3D616-8090-4A27-81E2-03A3B7539CA1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58B26A-0DE6-4ACB-8B24-BDB4FBB6A47D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3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2BD0B1-2A9E-412D-8DF0-3310B16874F6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B425FA-EA59-468E-B58E-4BBADBCF4D97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5BF637-3B3E-4180-94CA-901458E9492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DE4D16-7E49-4C1B-9F0A-3BA9C1C4E73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406077-DF67-4578-A78B-5CD72FB7AB1F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E97452-895B-4095-9230-67CD86AA92A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DA80B0-4C31-4377-83A0-3572B56AA68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19A58D-FE37-40BE-A54D-B450A0A563D9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2774EF-1DE3-4ABB-B211-CD4AF8405F83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F0FB04-53C1-4F90-A2A4-9B800F440EDB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A4119A-D00D-4A30-87AF-C018437C3C67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F92F65-DC82-448F-AF6F-91617977B779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C41BAF-AF0C-492B-B2C4-9ED379DACB0D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F763EB-1297-43AE-9797-D6FA63DA1DA6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5C5B35-3567-4843-9BFD-C68E024050A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39D7F1-FC12-421A-9CF2-FBD7CF9697CC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E0187D-EEA1-4EBC-B6DF-08F0A5A51183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2D64F6-4A99-46B2-BC26-88A6360140ED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10E34C-55AF-4418-952A-569A7759FD92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7B5BCD-7257-43FF-8F6B-96083B27F5D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427BB5-0E64-4331-B345-5690D627359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1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AAC93A-58E8-4D08-BB23-7CA787BC0A90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1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A70C04-8C97-4FAA-BF2B-EE361CD919F3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079598-8C84-499C-89E5-DE07078A7D5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961D8D-8C48-4E16-B116-2FE3B0AB878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0F47F6-5F61-4D18-A029-9C06F91CEDA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847866-6DFF-4CA6-AA0F-8FDF0CDFE95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1E4547-73C2-4106-B4E3-02FD8505995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1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19F11B-5D88-47BF-A0A6-4F71B4CF6558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1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D10756-F7A8-4268-8A0E-9623FC495489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B39AA-58B7-4B8F-ACDE-AC75EC8D789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37D31D-90A9-46BE-B74A-DF029A9E12A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E3F8F7-2FC0-4648-924C-13C2334A655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643830-38C1-4228-8258-84D9E5EDB89F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C7A6B3-B3FC-4030-AE9B-9229241062C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1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C3A541-D4E0-4582-826C-74CA00011FF4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1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96A6C1-21FC-404D-8111-34E6920D99EB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23FF1B-45E1-4C69-ACE4-38BFBB4F2ED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710929-80FA-4185-93C6-48858C95F05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F26D7-0139-4803-BF5B-D7100FF2771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810FFB-F804-4942-8FFC-4CF90178DA6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105E75-6BE5-4BD7-9227-422C575E042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1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3F8A57-B324-4A95-A250-26A5CF4BD6F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1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A712FB-FB70-43CC-8C47-64FDFBCD1DDD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CBE5F-34DA-4B42-A157-C7E9E247D31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1C6710-E689-4D8C-84FC-E6C36A50DA52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C49747-5233-4AFC-8778-A9CCB387E30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64D1CF-EB03-46EB-A42A-5C0CF3CCCDB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DA795-1212-485E-8CD7-BE9A952A5EB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1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70795B-A1F7-4916-B865-6135C051D379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1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B48D68-AE8E-4422-989F-A132285C60C7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0C542D-2E9D-4532-9C8A-C05FDF03DED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1ACB5-8E61-4F1B-A6BD-83DA14BC046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39733E-9CC9-44E6-9CF8-34F557E878A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18A9FF-B913-4E4A-970A-92B6D46BE1D8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ACEF6-709A-4055-BCBD-12B65D69D2D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C85884-F920-4D20-9749-CC6BE4FE7B0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1143D4-AF40-4135-9752-1EA636485BD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81472-64DA-4B30-B6F6-7E4DE0C92B7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948CB1-DC57-4276-BF31-14826AB4D307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1D6CE9-20BC-4237-AD29-6D251EC6E23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F1AD20-C9DE-454D-81AE-295E905547C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99DE23-A071-4D07-8DD8-C965C772E94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47F7FC-1343-465D-957B-E648CE37962C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F7351E-A281-4DBE-961A-DBFCF083E6F5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E602A5-6956-4FD8-90B9-37CEE0C710B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2D3E50-44D9-4AF8-8973-4F12F0A6CAE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C50E8A-BEF9-4E2B-BDEC-6B8ED716B57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AC7F9-B972-42B9-BF49-5389CA5C3F89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EDDD12-A938-4B57-8D21-D03A3A3C033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45B2B8-94AD-458F-B6AB-42FE9299970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D2396D-7453-4A30-AC8D-56D354ED4A82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5F6C4-B01B-4910-97C1-F2D966F09E3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C6B4DC-D362-44FD-B0B2-E2E38FEE22C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5DB02E-31C1-4DF8-8A8F-2F46A56B436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74A1D6-C9D2-4287-95AC-C32F81F7BA3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4ADDEF-D6FB-4F9C-96F4-B69ECB8CE80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B56DE6-F28A-4090-871C-ACBD453F05D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6BF08A-A743-4954-9C73-649550004A0E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634D03-F8DD-4715-9458-078131FF798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86875E-52A2-41DB-A0F7-475ABA76590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717173-915B-4488-A1BB-038D1ADDA98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7C732E-CD08-4F66-9712-00B013360C1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4D2E2-97CC-4662-90D1-AF8BB305C48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F5E2E1D-2E2A-4B3E-9E28-9A2C169D7AFB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9DCCEA-B438-4297-AC76-3E24A9C46A31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E1737C-4363-42AA-BE61-EBBE088EB25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94FE69-5E6C-44E7-B873-F72EB598FBC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2738B1-E9AE-4C53-8432-0E1E73D75C8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849293-F8D6-4A6D-824B-0B65A4565BC6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ED4CA6-510C-4E0A-A9A7-A2C56BBD0AB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32CE30-C8F5-4B35-A5EF-2148C1546480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F501E5-83C4-4FF0-B1D2-AEA064D5E689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9AEA9-4B25-4B9D-AF39-3DFBFFA8FFA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BD2509-8DCE-405A-A58B-1C220EA7F97F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2B51A-F690-4C5B-8F54-72AB03D765D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738B08-D1DA-48ED-AEE3-238F8EBB887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513FE2-DFD5-4D3C-90C4-D9595188222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4196BA2-2608-41DD-9E62-FB933BF11E9E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FF6F93-340B-462D-AB29-DDBA4F0759F2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2C799-5D88-4CA4-A7AC-6CEC3B0982A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DF64F7-79DA-4A9B-B805-22B70BC0410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C40100-4104-4D34-B478-CA5C09C3AC8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5B724-DC08-4109-8400-3FE77F04CD00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F744B-80CB-4E9B-B2B8-E875FC06FDC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4E25DC-A21A-428D-9D91-DB81AFF54FF4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8AD0A8-4FEA-4AC7-BC09-EC9C099F311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09AD4-6512-4778-AF39-23FE9F68ED7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2089F-7B1F-4FAC-B6C3-DAC53395B83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E338A-6621-4755-9C96-442348DA241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8169B3-09C6-4F1B-893D-FF8F12F43E91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2B2850-4261-4F53-880E-9A028C7C1C7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CF7FA7-E066-47B1-A02A-F673CFDF129E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3EEF26-BAF8-4A88-8931-06DB7B3D14DC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18704-1BEB-4E21-8E69-A3AEB03C89B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4DFE2B-A853-4F0D-A4ED-2D6A0A789CF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0F4B08-9AE5-42D7-8AC7-493552EBAC4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EC20F7-16E6-4AE0-85FC-0538D2AB089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A2AB3A-9FA5-4EF4-87B6-D7B4C87FA9C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08CDB6-B945-421B-83CE-1B11DDDDD5D5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2D5224-34FF-4828-BDD6-D97389AC2C7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468302-8161-43D8-B256-E63272C0726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F85A56-33DF-4A2B-AB9C-84CDB2D077B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F08E0E-758F-48BA-BFF1-CF532BB5DBC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61466C-746C-4A51-9815-D8E6C615AF1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7F2E24-8565-48EF-B5CE-66649EC729D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0BAD3-A88E-409F-9BE6-064250B9479C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D9F302-D515-4881-ABA7-C50E56A163E7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41C72-4C7A-4982-8BE0-41693992290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F5BDC-A12B-4C14-9C33-DF517051367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74CF2E-B4E0-409B-B828-B6232EDCEC2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C547E2-D531-47FA-A4F9-A084E64093C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C9B13D-135F-45B0-AB99-CABAA7E10C4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095E44-E94F-491B-A672-72357983389B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3AE14F-F0BE-4F19-A862-7E5FF9A2146F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1DB1D2-98AB-45ED-AB2B-D85BC91E15B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80042F-687F-4A5F-8594-ACB2BE94B212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4F369E-B8C7-4995-8738-CB56583D18C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349A1C-4A0B-43BF-99A5-B371D742FEE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BFBE2E-E2A6-4A37-B540-E4D3F6B3E84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35BE14-0BB4-4938-958B-53AC6818B88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FA04C7-E3DF-4F3D-A2E9-29635087CE2C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E7A87-B703-4C88-B00B-56AC20120BA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1D54A3-FB17-452E-8A03-C1A2EB4879F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9B4250-1A80-4529-9868-A8B9BF54F070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C34A5B-4CB1-4ACC-AC21-9BC801FF76B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F954A2-9423-46CB-AC86-3DD35C089FB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322</xdr:row>
      <xdr:rowOff>0</xdr:rowOff>
    </xdr:from>
    <xdr:ext cx="1921468" cy="195685"/>
    <xdr:sp macro="" textlink="">
      <xdr:nvSpPr>
        <xdr:cNvPr id="32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68E613-44F6-4F44-BD2A-599D68EF7B0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322</xdr:row>
      <xdr:rowOff>0</xdr:rowOff>
    </xdr:from>
    <xdr:ext cx="2476500" cy="199970"/>
    <xdr:sp macro="" textlink="">
      <xdr:nvSpPr>
        <xdr:cNvPr id="32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A3B7B9-7B90-4611-9C38-F6910474893B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A93E13-097D-41F3-838C-319E9DFCCE4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FC32E-33D5-43B6-A1EA-17D357107FE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322</xdr:row>
      <xdr:rowOff>0</xdr:rowOff>
    </xdr:from>
    <xdr:ext cx="2529840" cy="195685"/>
    <xdr:sp macro="" textlink="">
      <xdr:nvSpPr>
        <xdr:cNvPr id="3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80DD5-8BC2-4B4B-A8E6-4F5F2397C64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322</xdr:row>
      <xdr:rowOff>0</xdr:rowOff>
    </xdr:from>
    <xdr:ext cx="2529840" cy="195685"/>
    <xdr:sp macro="" textlink="">
      <xdr:nvSpPr>
        <xdr:cNvPr id="3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74F943-9D85-47DC-88A3-7393967DB5D0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81152-9F6C-4FD5-9861-48011854A43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D7D41E-127A-4B91-88DB-4992487995A1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8BE492-C0FE-453B-B9BA-87DCDFB5C71E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2582EE-4884-4F20-8CB5-89E10D3A301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C6768-052C-4121-90D3-66034000F38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C9C4E-68A3-4A2A-A542-AA381E73EDE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20879-6704-4D2F-993A-A03E8BC7A3BF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6FFD9-3C8C-47BF-B6FE-A68F39C433F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EACB6A5-FB60-40C9-AC23-E2BA82D7B47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CFA9D5-4184-4785-88EA-CD67FFDEC427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F904B0-CF0A-4314-BBC6-2236D5858F6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9268B-2F42-4109-8574-38EECDE033D9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673413-6BE2-408F-A8C9-265F57EEBF5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138C4C-3C79-40F0-A277-DBEED68B5F9B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50DD16-2ADA-4C5C-80A5-0AD753508CF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198003-1441-4442-93D6-786A95FF4497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3A9330-C09E-4510-A417-2A71F6341C4C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1E903E-AB16-4CC5-8BA1-1DAB82A9D26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2B5F3-D2D7-485C-A78C-630CE1C4139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6DFE9D-83C1-4FF3-975C-D340C1BC2D4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C7514D-30DA-462B-95AE-224AC3F4674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34F96-ECD6-4CCB-AE80-1F4411B491E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5A1AD-0E04-4A63-9DC8-564446F8058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8FEECD-60B1-44DD-A5BC-2775197EB46F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FB3D1A-D780-4447-AA97-4B981973D5A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07FCA-BBD5-4A14-B4CD-6508E9A0A1B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1CAC4-D375-4956-9039-3589F63E2B40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ED0C7E-44C5-43CA-9F1C-E7098B1AF38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6367E-E525-463E-B82C-E964A59B57D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310264C-AE29-45ED-8D23-C21C38E9D91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D94B94-DDE0-467D-B357-C5D8E1FD2F3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79EDBA-0ACD-41F2-9F04-4DC26CDB0ED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D7815-9A01-4635-9710-A8EC6FF30A99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9AC5B-2F32-4E35-A4AF-0982A78E914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E6255B-AF56-4D07-81F7-78E99C06C12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0B1355-031F-4E59-A202-0ECB2EC3C09B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626324-52EB-4E2D-9C61-F2BB84698220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6DBCD8-584F-482B-A005-2D44BA48298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4A3291-3BFD-474B-9194-D6827166604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C15B1-2FF6-4B4B-A8F1-659507C3840D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F5D3E-B002-4C41-BD66-13A72B43ABD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4DAC2F-9961-4B45-996A-80539E4E83E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7CF0B-6A4C-4634-9909-43C35EB06ED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4772E1-1A9A-4C9F-9795-9B8A9ED41660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F45A60-E489-4985-9D87-2DDBAD1F5040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DABBA9-2949-4FCB-8744-4A6CB3D8139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18C69-6B56-4AD4-9E57-08984A32420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D2C57B-E4EB-4A2B-B4B3-ED4A62718C3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28336A-5E28-41A8-BB43-4FBFC1341DEE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50E65A-EDFB-492D-8A1E-976EE5BCCC8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202C83-F70D-406D-884A-BCACF177A30C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C24253-8900-4259-9D14-57108CBEFA6B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C462A-0B7F-44E8-9E77-393A071BFCC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91525-3804-4298-A07C-E77E784DCBD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AAC683-0479-4D62-9C78-9B8A85A4CC7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4B184E-860C-4466-B4F5-177A48C54CE0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DA1AB1-BAAD-49CB-9729-492F2F5620E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9CD336-8934-4AB1-9416-89DE5ABA4264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C8BF42-6288-4397-8D97-E9484B0E5166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FB7E2-F884-43E4-8A79-98A16F163F1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7E4735-B6B0-4D39-87EF-D7B73C015098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8B166-D9CD-4105-BEA4-03DA9E0F0D4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385585-14B2-4EFA-B48F-758CAD35DE5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44702E-E6E1-42BF-9379-6991BBD4C37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B06119-8BCD-41C0-ABFE-59B719F39AA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293D78-7E68-48B6-B919-4F9566E2365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E7369B-CD66-4606-AA8B-C5FC03F518B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A951EA-0135-4019-B42C-0B0C1253271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F37DD8-C499-4307-B209-B833728EC47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7F5B21-B171-48B3-906E-E0DB2C1CF1E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F66696-081D-48CB-95F3-5B78D54C4B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646E076-C711-40C2-B874-BBB1DCCCFB14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7CDEB1-43F3-42B6-A563-43BD279AFC58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97DEC9-870B-4F31-BFCF-D8A51679C2D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EE2B89-8ACB-4BE6-803C-A00E5D1C2378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1091D8-6AFC-4542-BA95-D380BC25422F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AF5B8-27B5-4D20-9713-5459C36D5D7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4E0AB-6C6C-44D8-93B3-AC9575AC891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26FCC0-DB76-49C9-AF5C-F050564F8771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05098C-E7A0-4128-B841-DDBD8501E497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00BBA1-0215-4E87-9941-A75BB5241BB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C0C9E-9109-4A48-AB9C-E936FFF0987F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03CADD-08C6-41F8-BAA5-B1D36EB3226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B673AF-6A92-4E36-A929-6AAA3DF39B8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56AA60-AE6D-48BE-AF76-0DF53DE1651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36FAD0-AC05-429F-A1BB-6EE4C968A52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2BF0B3-6606-4587-B7B1-C3C51E22554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A2F330-DFC3-4633-AE70-526E86137B1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AD8DB-4B5B-43CC-8797-35C4C4E3BE2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E43C33-9E07-434C-B15B-07661AD121E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4DC34-D7FA-4B38-9B81-9E227A99497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3EE1FE-A2BE-4D27-93A9-A3E2F73EA91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2DF671-3050-4BC2-B071-4E3D5183E6F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F9B34E-B1FF-4622-B35C-D76F62F7DB00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D0EDA2-ACA6-45AD-990C-66A19386FE4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1245F0-A0CF-408D-9B6C-B3FEF4EE3405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68C813-8DAA-44FB-AEBD-38BE93E59848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FF3A52-6199-453A-87C4-96DC3DC25BB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222F-3609-4D7D-9D04-418A19A2F0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3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CD7690E-3012-4AFE-82B7-1CDF3A6FAE6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4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02E875-6E93-4E6B-A3AD-E996EF8C8AA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EE8B6B-BEC9-4317-AA5C-6C03666A3D0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DBBA1D-8A34-420C-A1CA-22F6EC635E1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D2D129-B721-46D9-9D8B-BF29C9E0EF1B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FBD12-BDFB-4DE2-9366-63AC9CC27EA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F4A55D-9771-469E-B216-17457173135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4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FF4E37-F54F-4EBF-9504-2C1294192C5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4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89B95E5-F4BF-44EF-964D-4D530E70AD7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4038F-4FFA-4348-A97B-279E1CD07C5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EFD10C-CA4A-4781-A4D9-7A14100AF79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734C55-F7C5-48E4-9C4D-B73E019CBC8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018D4F-D060-488E-BF4C-A0AD0F683AC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F235E3-7DDC-413C-93FE-BE653981AE9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4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B6B633-AA26-4547-9911-AEF571192FFD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4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9C7EFA-9278-423C-A1EE-437621CCA498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054342-643B-407F-9D01-C75420F1253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592CC5-E8FF-450A-8457-FA660CB5040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792CD-A814-4151-BB35-81F56CA2909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91D9E3-03C4-47CD-ABEB-CC6AAF0B4D5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9068F0-2F73-4D77-AB4F-559517D663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4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9144DF-FD97-4FD5-B1A9-F9D98C394E0B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4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454284-AA9C-46AE-8F1A-9D543875EF9C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1789D2-2E12-4B36-959F-DE258EA7FA5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92FF81-1CFD-4146-B11E-6B156DBBF38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ECF8F5-F84F-4DF8-B831-88197724F03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EB75F-488F-4CF3-B19B-4F776727993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E97CB-DE0E-433E-9E0A-1B49868E4BE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325</xdr:row>
      <xdr:rowOff>0</xdr:rowOff>
    </xdr:from>
    <xdr:ext cx="1921468" cy="195685"/>
    <xdr:sp macro="" textlink="">
      <xdr:nvSpPr>
        <xdr:cNvPr id="34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37FC31-F386-4BEE-99DC-6A2BB7F50EE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325</xdr:row>
      <xdr:rowOff>0</xdr:rowOff>
    </xdr:from>
    <xdr:ext cx="2476500" cy="199970"/>
    <xdr:sp macro="" textlink="">
      <xdr:nvSpPr>
        <xdr:cNvPr id="3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ECA05C-0E34-4AA6-B2FD-BC8B03353D83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CA7E65-5B76-40FB-A683-6A01C0E6A53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35F39-8B98-43BE-B59B-A6602668425D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325</xdr:row>
      <xdr:rowOff>0</xdr:rowOff>
    </xdr:from>
    <xdr:ext cx="2529840" cy="195685"/>
    <xdr:sp macro="" textlink="">
      <xdr:nvSpPr>
        <xdr:cNvPr id="3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D5CAE5-1AC7-40DF-9871-A4E2EFB5B9C8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325</xdr:row>
      <xdr:rowOff>0</xdr:rowOff>
    </xdr:from>
    <xdr:ext cx="2529840" cy="195685"/>
    <xdr:sp macro="" textlink="">
      <xdr:nvSpPr>
        <xdr:cNvPr id="3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7BCAD-1197-49CD-A053-67DA34D4805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CA0859-9938-464F-AB5D-3537A1D6808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01BB49-6937-4369-A358-76B708C6694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59AC34-9383-44B0-84D2-73DCDE0EC936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9DCD2-F470-4C64-B444-93D375D7D51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4C0E58-8718-4662-BCA1-1CA9D75D822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28F0A-77D6-4E74-883D-56CA1EF69B7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ACA27A-3BE4-45FD-B507-89BC1E0151C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9DAD7A-0AA0-4637-A033-79EEF073E34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8B299D-4500-4AD7-AAED-F0F97B003307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B0D30E-8A44-45F1-A4FE-9E77A07EF220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922971-010E-4C12-8AC0-2CAE6F44F21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0FE21F-AE19-4104-B0CA-B187CEEBE91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B4A8A-054A-4E68-BA9E-565C51B9E77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98E568-2A9B-42B7-865C-CC8458D85877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E2618E-7F0F-46C8-A4B9-B23A8F887D7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E73344-FF99-49E0-91E8-6B08259A6758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FB171D-0D04-4454-9E8B-27C18427A643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3EC0AE-4808-4436-BBC7-79B3E610786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22D99-FD5C-4D8B-8B82-76C723F7713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3CAB99-F5E4-41B6-B6D5-87E25021C9C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FA1832-B28F-46EB-B856-BE0147EE6B6F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9F956-567F-4828-BBD8-B7CF1E1AC5F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8A2913-7E39-49D9-B6F9-4BEF40424EE4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3A7319-9B4B-4588-887E-F9C1CEC4646F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52201-63B2-4DCF-93AD-76AF13DBE11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9131C-21B2-49F4-914E-9A4846522F1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EBE97-4D55-40AD-916D-58B411780A1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5BAD2-4B43-4C20-9349-3CE9AD4488E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B5A167-7A14-4064-8B26-9201D93DCF5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0ACB50-66AE-4E3F-B6F9-5F731375BA5B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6E004D-FD98-4717-990C-D48DBD231210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A61E67-741D-4682-9610-645F27A9BD4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93E16F-EA09-4FEF-AEB1-F5E9BFD4B16E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79FE31-2097-4EBC-828B-37B17769E53F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967CD6-DF05-4899-B57A-E753FBC6F8D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A4860-F0A0-40E6-99B6-FF55BB5F1D2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B11FEF-672E-4E46-9E59-B77FEE0659F2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8BB99C-479A-4D1A-9508-9614493ADEAF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75E1B-CE78-497D-8F19-2CEB75A4DE2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6555C3-FB9C-4F55-8FE2-530BE259B73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3CBCBB-9A98-485C-B923-89C4A5FA6C0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D5F44-C436-487E-B3BA-2E601941643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6CE617-15D6-4292-94E5-9DB552D7411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F5D63E-50A3-4A73-8C4F-2489DD1D2495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7E779A-486C-448B-A1CF-60A20D53CE2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F11A4-142D-493F-AA2F-D37B20E8703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B00394-938F-4463-85D3-473838D8B5C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4849FB-F8E8-48AC-9AE6-50F56BEA9F2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534F89-5AA1-437E-A5E0-AB94D058F78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EEFD79-B438-4497-99E8-B89236C4108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F31250-9071-4B83-9950-1D2AF6B20D5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770A57-FA17-4DCE-86A9-9652C70406D5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FE7749-442F-4470-BD5E-F080FAE8696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D68B7C-31BF-4EAA-B92D-BF9DBB43E1CD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39E824-29AF-475A-A98C-FACBC66FA44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3AE35C-4A60-4B5A-8E38-CDE992C36B4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B7C32B-FC84-4847-9A4E-4F1C2CF41FA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509DB8-2A29-4B51-B83A-6473D13202E3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FC3877-8692-4B41-906F-28F3F1DA34AA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EABF62-4EE5-4B8E-B216-A38DAB99CEC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83088C-A4C7-43FC-9FF4-417D5F6F379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11B799-C6BD-46DF-A798-7EF6C12DD2C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5D155B-0050-4C2C-BDF8-EF489D4C38F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BA47F8-683B-4B10-8993-8A9E71D5C7F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4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A366C-7923-40CC-95CA-D62CBED235F7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2BCCCE-ED07-41EA-BA5C-0492E24379F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1032F-4E0E-4BBA-8C28-3E5D9DCA254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6B738E-DDD3-4873-B23B-53F75F0299E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18D488-EDF5-4BBD-9C56-3A9DBE0CAD5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E5622F-A203-4B1F-8B94-4E1F37E1C37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1CAF0A-8F01-4F3E-B910-2F9C3DB57E4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3887CF-E56E-411A-ACAC-3A6E5B39D3D0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8E50E5-41F4-49DE-A5C4-EAB94455C447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3E8C5B-BDA5-44D2-B4AF-AD56B672049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86DB3B-DC3F-4371-91A1-96DE77C01F7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1C51E2-E7E7-49D6-BDC5-DFC3FA24CD2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43356D-6FEB-4E52-A55B-152196BE4F9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594762-EC3E-4A1B-A079-8F984003253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F85890-84AC-4AF4-B459-4C36999EC0B6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550A20-9310-49FA-87CE-5A45B5F6D37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9C4282-A2D5-464C-B53F-EDE126824DC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05AEC2-3D96-4566-874C-9B3110DAC7E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3921AA-B236-4236-A8B0-470598012B85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EB0310-515F-4246-B45D-56CBD08805D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700998-8967-4A53-AA90-A74F7956DFC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7B0159-6228-41EB-9645-C74566763ED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9BF88B-5CFE-4509-98DF-BB4401E9BEAE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DCA72-6851-47C9-8F87-9211EB0B4FD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1A4D5-D51B-413C-8508-B780E9646A5C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E4EA59-029C-42AD-86C9-20A76E63E20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9BECA-837F-4227-9701-C0EBCB94DCAD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58A7B1-9667-4A43-9E26-B8F9F8DD46DF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249F38-0FA4-456B-A15C-FEFB0CD41179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AAC8A6-9E14-4EAA-A04B-73D90FAC94C3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27E5FA-6FCC-4808-82AD-674AA1D0534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4014D2-DD93-47CA-98EB-8561FB1901C6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6A1C28-EB29-4E33-86B3-D6770AD928D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2DDDA-294F-4E09-A805-3DFB8626244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37483A-0AB2-48E8-A737-09FD27E762E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F980A8C-F3D5-4B4C-8283-C67668D94FF2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D99550-A1BE-4E00-8F1D-CD3C08200E4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43379F-055A-4D50-A411-D6B4C074D5E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9FF3BD-4BDE-456D-ADF7-3B6F5BBAD61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99B4DC-722E-4A48-915B-5F5183AEE55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2B8157-22DB-4D0C-9537-12EAB86830B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CCE126-DF03-43D5-B095-A59EE745D69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D9F649-E7E2-4E52-A5FE-524199A367E8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ED877B-1D7E-483A-98D6-6ECFC173B686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349D79-C173-4E5A-AF84-4113202B5E5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BE3BE1-A3A7-4EB4-8A3A-3B446A7B021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E8B37-FDB2-45A8-9E68-49CB2BF30E7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74B3FC-E1D0-4187-A714-FA29B0942757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850938-AC91-42A7-A8B1-F2B8F5FDCAB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2FF94-D8A9-407D-909C-DEB72ADB685B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AA14F6-956E-4A25-A27D-68EA69C281B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00A02C-6116-48F3-83A3-01E461D3254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E4DFCF-32E2-4405-A954-08151D5A9F9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90F41-E070-4698-974E-D74EF2BC5176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87D089-D18F-4D4D-BED4-416B8AC0D261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B77D4-EA7C-4626-ABFC-99E8453DF00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87B478-120F-4326-89A1-93C49677A38D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ACC998-2100-4F4A-B0E4-E4538CEF1755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0F88F7-B33B-4429-B59E-9A1BA84A9AC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81D787-4B26-4ACA-AF52-D9840C16959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9FC4D8-C053-450B-802B-B42221FA660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CAB63-1374-4A8D-BB20-4A6048995371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E9947B-CDD5-4D01-A042-30B3F7C0EC3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342</xdr:row>
      <xdr:rowOff>0</xdr:rowOff>
    </xdr:from>
    <xdr:ext cx="1921468" cy="195685"/>
    <xdr:sp macro="" textlink="">
      <xdr:nvSpPr>
        <xdr:cNvPr id="35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012655-42F8-41C1-97D3-CC9ADCE7BE65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02E2A2-A2E5-4DA9-8B41-1BFD790E409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1CADDB-91EE-469C-98BC-4EFC7C4F047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846575-107B-4F71-83DF-9A7D4BEAEE1F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342</xdr:row>
      <xdr:rowOff>0</xdr:rowOff>
    </xdr:from>
    <xdr:ext cx="2529840" cy="195685"/>
    <xdr:sp macro="" textlink="">
      <xdr:nvSpPr>
        <xdr:cNvPr id="3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41576A-BA4A-4BAB-B361-81534AB67DD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342</xdr:row>
      <xdr:rowOff>0</xdr:rowOff>
    </xdr:from>
    <xdr:ext cx="2529840" cy="195685"/>
    <xdr:sp macro="" textlink="">
      <xdr:nvSpPr>
        <xdr:cNvPr id="3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0954D-5BE2-4534-AE26-2EB0AB8EEA2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5019E4-DCE3-4F4A-897A-2E3A00CAC26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5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0E0C31-990D-4899-891E-3FB939D05BED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07C798-A84B-4D03-9802-D62137DD7CAC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E16A8-77AD-48E7-9FD5-9995BD4921B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F63CD7-906B-4C40-8E8F-80180D70482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3F09B3-3EC5-4A3A-82A7-538D8880697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864EAE-490E-466C-A38B-B36D5338D343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5EBB1-DA14-44EA-8B02-94275B29208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5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0C4716-59AF-4271-89A7-98C83ACE9A88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22AC6F-C746-48A9-B7A7-FE4EDB5ADD85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4B396D-DD58-4860-BA1C-2A0432E2A68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58CE82-2D9A-40A2-B785-E5986AEE469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15FD82-126F-4F3E-902A-D97DADA8B9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57F1C9-7CB5-4EAF-A0C4-2CE2BC9D016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49DDF3-7DD3-4EBA-ABFD-3CE4F7E3E5E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5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0E4C626-28E8-4761-9978-D6BABD277E55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03759E-E08A-4465-80D1-C310BE221BF2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990E86-2D25-4920-B5F8-E5F029351D27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EF1178-6992-4FBD-877C-6D70DFC8999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A5786-A94D-44DD-85D1-531FC3F74F5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24277-4633-433C-BF74-7AD9D7B6036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B1D6F4-1CFA-496C-B605-B0039683CBD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5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66873A-2D73-42C1-A2B7-CFCFF0DB332A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2B93A-9E3B-4D27-987C-B285F4912D54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D24ABC-7190-4B2F-A674-0417CC82BAE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66801D-4876-44A5-97BC-792CB6176611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711D99-47C7-4583-9548-F5D1256432B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0E88C-F67D-4E44-B444-8DF231C1A372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C4A9DA-6F71-48D2-953E-B5E9288FD44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5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D535B4-6C0C-4881-A695-052415A3BA63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62D5DA-FB10-485F-A327-DD5CC7209D71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28513-8EB0-46BA-B67A-7014518DB2B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8543BB-A582-47BD-885A-9063D2FC8E5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3B9C14-2F09-4194-AC3F-01EBE8F919A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B3BC0E-2E1F-4BBB-AAE6-24EE49C6C6E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154DF-5FE9-4008-9E3C-D981C9F3E3E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2C137C1-FB36-4F94-91E0-ABD6D318C5EB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3DFB84-F95C-4B35-9DBC-6907C857FCE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607F3-2904-4D63-88AA-E357AF52796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AB5AC7-5DE3-48EA-B4ED-C9AD53B3132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6C1A04-CBA3-4F55-8A6A-6F17C0AD475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4F7B5F-CC35-4A37-B453-98A29FE1AAE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E59336-AEAA-4782-BE5A-CD1BB7C3861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22DA3F-9D37-4BCC-9DA4-85E29ECDB834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F97E4-0E1C-4FAA-A80B-4BDD8184E25F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E65E20-442E-4A45-9A86-2E9FC36CBB4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1072B-DD75-45B0-BF1D-A6B06FB1217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BB3A5F-B9B7-4D73-9B29-DBBB802194A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604EA9-54CE-44C5-9F86-438BB93F4F0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627AA9-E194-494F-ADBB-4A8E8AF58CBE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B79D77-3042-4DB4-90B1-1FAFC850E07B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F88F9A-3CDA-4166-9F26-E1C443749DFE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F3FCA-7070-4AD5-A05A-7148D6E0641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63686-B14D-49B6-A86F-2C99FFB1FB5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60B30-4D1F-45F9-A201-5904E4F1440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1AB8C9-0DFD-40AE-B17A-EBCF7D4DFFD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6175F-DCC6-49E6-BD73-42C26C55F2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3495CE-B333-496E-ADDD-06A06213042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2BB22E-4690-418E-B664-200D821F590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B55355-DA7B-4A79-A184-BFE45601602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72A000-9768-41D0-A958-835EBE4461C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A9C3F1-3960-4674-A61F-F022E35FA3D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BECB87-202C-48B8-80A4-D6B7BF44C4B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AE3625-2D7D-419A-A64F-C8F91BB77E0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0B7DFA-6C68-496C-961C-E12B1757732A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771374-2E27-4D8A-A2A4-A1638E26695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B25E05-02FD-4BCF-99DE-D19A9D301E8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B3FF6-24CB-4CD4-A8D4-9B06DD3657E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58A4-9298-403F-8ED5-B3F171EE718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EFFEE4-159D-476C-B04F-4C70326B142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9B2926-7338-4681-9DE9-CB372BD14B1C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C1198F-281F-461B-B53E-C96CEA2A0C8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264186-C807-4974-8F69-4FBF18FBB7CD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6CDA00-EACC-4D53-8177-578F4B8C3867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D981F2-C7D2-4F5E-9881-48E24DD8913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DF013-77A3-4590-BBD3-82D2F379873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6A99A-853B-40CD-A5E1-375E796DCC0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869F6F-E414-4786-856B-7EC9122E74E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6484EC-2EDF-4778-A36C-2CD560AB5A7D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CC4932-E0ED-49F5-92BA-2F379A17E901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32D90-B3F9-453F-BF74-A82BCF1C90D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34E71A-9286-4031-B8CA-CC99E25B76AB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9A245-D77E-46D3-B178-AB0380AD850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0B170-229E-4305-A78B-ADA3B7B75EB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776BCA-8D41-4D47-9288-E44EC30812D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721E42-21CB-4A2A-AEE6-309B25FC2AD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DA8169-096E-4294-9F54-44D257A6755B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418A1E-D6B1-4635-9FC6-1C31B4555A6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2D669B-26DB-4BCC-A650-6084E0C47652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13339-C3B9-461A-BF0E-29230A35B70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3D25CE-8F44-4EE1-BD37-999A5EB86F9D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5B097D-125B-4D79-B045-8406624C310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0FC41D-A9CD-4CAF-98A0-3E868D32AD0F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AC8E32-D84F-4E9C-8753-5FDADA8C35F5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D51BE-732B-4854-BA09-58925B1F43E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EF755F-BB37-4ACE-811D-AC1CDBF8D2B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93AEF7-EBA3-483B-BA85-07E2442DEDF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830227-4C21-4373-B6D0-9DFB44B1035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28A94F-68A9-40F5-B43E-098C3ACBC0E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DE0F1DF-5490-4347-933C-FC313057BB1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3684F7-9DDA-4034-B567-37532DE8C94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416EF5-4BA6-4227-88C5-2D779AD1223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E9AB4B-2FBB-4422-BA9C-81FB4E5A01A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688647-EB56-47AF-8687-E1F3223ADCF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0EA0F-E330-4CD5-8973-8DA6F3BB2553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C1D5C5-254E-4A52-AC64-1B12ED8CF0E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198A6C-340E-4808-886C-16283D9C08E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FBAFAC-C58A-4AB5-A81D-6010C324A622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D76E5-72BD-42AD-9504-F27F19F3AFB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B87B17-30CC-4B1B-94D9-FD7EFBC2881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510B2F-40A0-4808-8179-BB92C33B606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61AF-00AC-47B9-AD66-DE443DEFD85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83236-8297-473B-B257-1AF277D7410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062E6F-54ED-4D95-9789-FB0C2BD33786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A08D27-F1B8-436B-9D1E-251DC43A9CB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0EE3F3-E5A6-4C83-82AF-6E10E13BAECC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0F86E5-B751-441B-8B2C-E6599C6592EB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753F7E-44BE-4958-B76E-D0A69CF1FE0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3C1611-E934-4C51-A28B-3CCC89AD2B1D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7CB03E-76C6-4440-831C-5FD1D6842C4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1CBDB3-F062-44E7-9A61-B324B58EE60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F54839-2760-404B-8667-13987978AFF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8EBEE6-3EE6-42EE-8E21-46B86A8BCD7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C74148-192A-4B45-BDA4-6DD4D1C5C00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94D25-53F2-473E-AD4F-E94A6F43EC5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010FE-41AD-4B85-A55C-25DDC903783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4ECBC4-CA75-44F4-8FBB-B2B3D26B0E7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6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0290DF3-DBF2-4901-9110-59CAA83E65A1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66B51A-71EF-4566-A5F4-655A45EB5EC4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3CCAD7-700C-470E-AAA3-4EDE0EA77D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7C5991-5D36-4630-8C99-A19528CF73B6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6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A4909-E2E2-4D3E-90AA-ACF47C57F56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7536C9-8ADB-481E-B939-760B7C8F14E1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346E0-97A2-417D-A662-089D00BD0D6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108BC4-D4F3-4BED-93C0-CA3A86F890D7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660A4A-49A8-4D02-A4AC-AE5008290D0F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03F7E9-DEDA-499E-8C7F-FC9BB48AB18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9F869-D395-48D8-8A25-10DA5B81475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20935-DD0F-4187-850A-B06996EDEB7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E4EA97-AB79-4A20-BCC2-345648586D1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956965-5331-49FA-B94E-F0C6BDD51F2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E4C965-C5D7-49C0-B583-A225475C5CED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76873A-78DA-499A-9728-679D581FAFB8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E1EE67-DDBF-4FDF-BEB2-C092E2E1D3D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8FF183-A279-46F8-A7BC-02FE3A627C9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074337-3FEA-4459-BC6A-183AFBB2496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745AD-6FC0-4127-91E8-31E6863F62B5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EE00B9-8DF5-45A0-8CE0-7C4E7C52CAD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3C01D0-9539-4F94-8707-EE371C06630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A49096-A875-40A8-BA23-1B2D4082162B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193F0E-E086-49C4-9B7F-6DB8FF58F51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E98DA-3175-43CC-B3F3-9E8B082358E8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F2B271-49ED-4DB0-AB5C-0C05FD7E51C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E8212-64BE-4D7A-9360-D3515494642A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BD41DA-7AD3-453B-B261-F814BCBF5B4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FC08050-5E4E-46EE-A973-2BE06C1979F6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653761-943D-41F2-A8CA-EDC212DA0E9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B6C44-D294-4071-AC81-AC759A1BA04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088C3D-0E47-44AE-AD12-FE113C4A404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30BD8-1C80-499D-BEA2-E3F2C6A23DE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7725ED-3183-40A2-9821-25193C8C8F74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5CAF54-0DFA-4A18-8455-23434ED6E5B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DF22DE1-11C6-47CD-8EF5-591AF78E6D36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1FF4FA-CAE6-4B9F-9172-A9FDDCC4A6BD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E55297-D72E-4EC7-90EB-CA710E5E8BD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930CC6-A76D-4CF9-B6F1-8B00EB7E8B06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73248F-215E-47F6-B8DB-442C77B4055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A9D97-DB15-4275-82AF-FFA162407BA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129FC1-B781-49C8-8C10-BF2BB6AC550D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947C6-BFF7-490A-BB55-A234F5FC7940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D3E304-30A0-4ABF-A34E-B3E780573F40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150277-9B85-4FE0-AD48-C221A9250FA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959B6A-241A-4934-8F58-AB14A4D8711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91B230-C144-47EA-94D3-369BE5F427C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CADE71-FF48-46EC-A7A1-BA2B9FE882E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D6ADEC-DFEE-4879-8A0D-3D206FC4580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2BE18F-19C8-4D8B-B54D-E7FE5538FC6C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C1389A-E567-40DB-88F9-5BEA5187AFB1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09CE4C-5505-4372-8049-15AD08E1AB8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79EBD-E816-4F20-BE9D-FC48A0EE9199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33D293-06A2-46F5-A822-E6F732BA60D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7B7D19-1432-42D6-B658-EAB57B243CB1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A891FF-EC86-49B8-92AB-8270F7C95FE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7F9AC0-AA78-4F72-8B38-C4C2CEEE596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11945D-F5B9-4A8F-A189-52840C85824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06870C-C265-4C87-BE1A-E1CD407BEE8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44599-1503-4FD5-A746-52AC664F4B5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1F703F-8CD5-4065-B61D-7B649991413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39FC4D-A58A-4F16-9F42-8AE2F33105E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2694C8-857D-45AA-8B2A-FA0DF997586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874487-B493-4D84-AA24-F8E763052BAA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401B3C-1E75-4E25-BF2E-6493343F2C6B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572D3-A5E2-46EA-BC57-8FCB0F3DF5E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6BD166-641C-4538-9CE4-B9270BFB629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2852E-3CD0-4CF3-BBAB-E063D31F691D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D9EECE-FD7B-483A-A68E-4F2FF32479A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7A296-6A68-4694-B253-78A7516A9B3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1C6CB-7E1A-4F84-8B6B-51C5FAD8FDF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7CDA33-490D-4878-8672-8227F3F1A5DA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FC0159-4FF4-449B-A599-993EF735995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E0E82-0821-49FD-B013-33D1B376498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70D2E-6BAC-484B-9A42-B87F0B05CB9E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D40FEB-D6C9-421C-9450-D96B961DCD6D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1F6328-599F-4445-BA4D-DF623365159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37AC8C-EF1C-4E5C-98FC-F72E40C188F4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D4108B-F9DD-4E23-AE6F-59D4E17D9A24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4A132C-AED0-4D92-A12D-546B628815F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91496C-6161-4E95-A76A-5B3E8181CFBB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12EE6-900A-46E9-BDD6-414856E732E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94554-CA68-4E59-A23A-3C3E413D07F9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8FF262-536B-4055-A24E-7822462A5F3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318971-9619-40A4-BC32-666C827BEC23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2A2813-7627-46A6-A32B-FAFA0041570C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481369-DB83-450D-B197-C7355E8053F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82BD30-7523-4C87-97E0-78B690CD0E3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E6B5F3-D4F8-4881-8C21-B8427B43F46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1622A2-6A19-44DA-96B6-446351DBB89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EC257E-66C0-418B-A914-17D2592BD3A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D40CB9-76D3-4629-8099-9448192EAF62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AC6399-7B34-4CE3-8D87-EB41BC9ED96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6AE44A-5F08-4C7E-9632-5204AE8E23E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D922E3-6683-43FB-B44F-80F95CC66B0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24910-01C6-4C9B-9DCF-66889547692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FD326-73FD-472A-88DA-E2695111F01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7D5F23-51AE-4883-8F8D-72E2D8B5A0E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392D5B-B2AF-4986-BC0A-FD61D526CA0B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DDB250-AD8D-4364-A430-886DED78B3C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A67C94-B082-4440-BCAF-D7FEB9A1C39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4F1A-1D1C-45B9-BF4D-FD671ECEB0F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F90E9D-6BFF-4B5A-B78B-47F826621C4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A54785-5A09-4968-B3C9-7ADBB68DA9A5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95F548-73C7-47BB-8538-AC637E8A4795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7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96CAF8-06E3-47DC-8E86-31DA7E2902F2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7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4A3B1E-4C1F-4B7E-9310-E3E99BDEBF8C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D42285-03DA-4231-BA89-A552C82C8F8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D5A654-BECD-4E7C-9BAF-E4BDEED66B8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858113-99BE-41E9-8407-484FA022632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A5FB80-09EB-4903-9897-2E2ACFEFC13B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029EC8-C7DF-4AA0-8B5E-5E058CF94AE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8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184A88-91A9-449A-9001-C2248091659A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8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41D7A8-D5ED-48AE-9E68-951041303DEF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FAF50-12A7-447D-B1E4-0C483F92AA2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A6CA17-F5DD-4E5C-9626-84214D1C116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079885-C24C-45D8-AA97-38A3C032EF7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B97E98-735E-425E-A412-F8C1F0EA5C1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39378-A098-491D-81BE-28DA8970790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8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7ED0109-1FE2-4B85-BA81-5541E561ACE4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8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6487E1-1B97-4990-97CB-A6B9C980EB0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E304F6-DC97-43A3-9C31-5C94767FD868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23326-FEC7-43BC-941C-5DDDC5DE5B41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2C68D5-56BA-4E5F-91BE-74067A43535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EB8F8-DCBF-4DBD-A21D-6E5DFB88F718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D2A3DC-FEA1-4B8F-A119-90DFAC39E4A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8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2ABA54-8C3A-4013-BF60-F03BFE7BB7F5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D2EE46-EDF4-443F-B1DB-A203ED5920A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D6BF7-1E77-413A-8713-506480C67F4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C562EE-9BD2-4BCC-BF79-5A1AFABA2CA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5E6AF3-C6A8-45CF-AD01-03E1DD6E405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89959E-60BC-483D-9B91-CA6FA657672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691251-784B-418D-8E8B-C86B350A660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122</xdr:row>
      <xdr:rowOff>0</xdr:rowOff>
    </xdr:from>
    <xdr:ext cx="1921468" cy="195685"/>
    <xdr:sp macro="" textlink="">
      <xdr:nvSpPr>
        <xdr:cNvPr id="38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BAB6D46-19C5-42CE-A349-90B50A3A39A5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122</xdr:row>
      <xdr:rowOff>0</xdr:rowOff>
    </xdr:from>
    <xdr:ext cx="2476500" cy="199970"/>
    <xdr:sp macro="" textlink="">
      <xdr:nvSpPr>
        <xdr:cNvPr id="3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A13C73-2773-4E91-841A-D9EE33DA3E1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965008-7489-452D-B4EF-C8DA6765DEF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8E2F41-C04B-43DF-9DB8-CCE32B2E3EB6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122</xdr:row>
      <xdr:rowOff>0</xdr:rowOff>
    </xdr:from>
    <xdr:ext cx="2529840" cy="195685"/>
    <xdr:sp macro="" textlink="">
      <xdr:nvSpPr>
        <xdr:cNvPr id="3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8F5A99-DD87-49BB-B01C-1697B507132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122</xdr:row>
      <xdr:rowOff>0</xdr:rowOff>
    </xdr:from>
    <xdr:ext cx="2529840" cy="195685"/>
    <xdr:sp macro="" textlink="">
      <xdr:nvSpPr>
        <xdr:cNvPr id="3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539B5-49C8-4D13-BFCE-8F89A2D7A88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3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7297F-953F-44CF-B9BA-D5D9B547247F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38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0FC3E9-DDEF-4339-ABDF-510E61DA3880}"/>
            </a:ext>
          </a:extLst>
        </xdr:cNvPr>
        <xdr:cNvSpPr/>
      </xdr:nvSpPr>
      <xdr:spPr bwMode="auto">
        <a:xfrm>
          <a:off x="5974080" y="18249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38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6AA47F-2EE9-4778-84F3-62D60AB47849}"/>
            </a:ext>
          </a:extLst>
        </xdr:cNvPr>
        <xdr:cNvSpPr/>
      </xdr:nvSpPr>
      <xdr:spPr bwMode="auto">
        <a:xfrm>
          <a:off x="3901440" y="18249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3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C6318E-040B-4451-BE79-351E80D95028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3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3F3E6D-CF14-4E7B-950A-2ED066C67740}"/>
            </a:ext>
          </a:extLst>
        </xdr:cNvPr>
        <xdr:cNvSpPr/>
      </xdr:nvSpPr>
      <xdr:spPr bwMode="auto">
        <a:xfrm>
          <a:off x="522732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3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6D506-91E2-4676-8F74-71E97C7FBA69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3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AB7991-1CF0-42B9-BA32-D3FC66110F89}"/>
            </a:ext>
          </a:extLst>
        </xdr:cNvPr>
        <xdr:cNvSpPr/>
      </xdr:nvSpPr>
      <xdr:spPr bwMode="auto">
        <a:xfrm>
          <a:off x="522732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16B582-FC09-41B4-9CAA-62D7096069B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57E48C-A618-41F6-81E5-F8C21BBEBB04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10AF1B-CFE7-4237-B3A8-43788E3FBBD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BA1BA-9ADB-4E80-AC82-CD68E7635CA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D43A3B-96D8-4C5B-B18F-EE54407D58B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3E433-1265-4DC8-B8F1-08854CFAF8A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2184B-7500-49BE-B25B-71901EA257E0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3EA83-2C33-4A6E-9B45-5AD85311C72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459C4B-781A-4610-B0D4-6696CE3E129C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C738F4-6D5A-47EA-A8F4-52A7D5B84024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4955EA-4EFC-4B6D-A6D4-B68686571C49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90516-6F6F-4969-83C3-82D6AC561FED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04A3AB-322E-4304-9D47-7DFE52F000C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62B21A-58BC-41F2-9E54-263CDEDDC89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056ECE-5373-4F86-AD06-507566D60F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7DE8FB-2924-4910-ACEC-6E11D22796F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5DC6C8-22CC-44EE-9B2F-58C1F88A91F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4AF537-593C-4804-A7D6-8F95482B812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406E4B-E318-4529-8553-236D690F88D8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B7DFE-662A-4E61-862E-2EE8CAA9895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E5EC78-0339-4A4F-BC5A-B7C06571692D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E02237-56AA-49B1-8E8A-7DD30CCFD9C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D53DB9-F88F-429C-B1D1-629E305C92F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28A633-70A9-43DA-BBF9-31FCEDEEE7FC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632316-EC60-4BF3-AF13-1285FE636B2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000652-286B-405C-A2D9-2FA497F9A5E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CE1CB7-3630-4857-BAA4-673447C64A7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66A846-30A2-4BA5-A8DD-0B0316E48C9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91EEFC-4FF0-48BA-8E1E-95259C5AFA4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DAF3C9-30AE-4B2F-A5CF-ADD954CA725B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376D0A-B8F8-4022-B243-5398AFC9393D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7140D2-9445-4D15-BF0D-1C3FFF837E73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799444-D8B8-4820-B68B-E3BE34B92AA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F245BB-A7DC-42CC-A65A-4E7305094763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F363A-20F5-4D20-BFE5-78E87D37A50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E25DDD-D3A4-49FE-91FE-F9072DC94EA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92056F-6552-45ED-B615-4F9DFFBA7E69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22AA50-279F-4F50-889C-0FAEFB85F67A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8A49E-A350-4D7E-9979-8243B99DBFA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7F851A-6D44-4C91-B3A4-BCFB211E7FD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81367C-1DE3-4E6F-982D-F8B394D5C1D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D7616-0424-460E-BBD4-0E58E8731C6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D33165-46C4-4A5B-8914-C04E4B92976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F84F48A-4B2E-496B-9378-78F88D15D32C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13EEFF-A6C7-4A9A-ADA6-4E221660D39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E2DD0A-052C-4011-A681-E72DD008F1D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FA9D1F-EF36-4EE8-A253-47270574EF9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6C357E-5F53-4EFB-B057-5502C6E83CA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A084B8-6030-491D-8BC8-742BB3508D2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AF8963-62EC-45C7-9AEC-D82C7E66402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C67AC0-2EE0-4EC0-A9D8-C9CA682A7B6E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3DCCCB-AC87-4F9C-91EE-19C5A9DBA37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03A74A-6902-4586-80C8-248BF0022A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24E9D7-B432-4A26-836D-5D4B056AEC9F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76AEF9-37DB-4EB8-AE08-DDBD5DED7A9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102588-E7BD-4DE6-A5B6-A687AFF7A04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0839F-516E-41A4-BD71-B485E22C8F1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8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F3FF0E-BC3D-48AE-9633-A8BD8C3EE597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8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B003AD-FC70-49F5-965C-39D8E0094C7C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F2B26D-ED7A-444F-9403-60E936DE2D8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97E0C3-6D12-4415-B581-F8E65F0C5DB3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AC886A-8856-420B-8BD7-8A3B3DD6428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F0073C-0AB0-4299-8D48-94CCB6FAE797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9479CD-FAF3-4375-8B5C-99A7B58FCD4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49F6E31-151F-45F5-9FF9-D1D0BD2359BA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54BBC9-C189-4F30-B270-4FA0885C22E4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047950-5771-43C3-BD91-2B50FC028DB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02411A-D1F8-4452-B1F9-248E5ADDF584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7C035A-A170-4F9B-BDF2-CEC95CF927D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0F2EFA-5A60-4312-A108-888A057AC78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D823B-DCE8-486B-8431-0EAC126FF38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36E666-72FE-4ED9-9438-12898E46F795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26670C-5620-42F1-BA58-D03671E9AF32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17CE6F-D7B1-4738-8008-EAC11405EAC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352D86-86F4-4994-89E8-3F5092F1426B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C2551D-EFC1-4788-A883-5001145DB4F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F907E-48A0-4E8D-9161-09651186B9C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2346B7-CC87-44EF-A782-9DD6E07D7EF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2263620-C1D8-4662-8300-2952514FD4B5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A27A79-8553-43F0-B8F1-2CF1EE7B9191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4CAF7-5094-4B55-BE83-420C6485E0B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337226-0E3B-447D-ACBB-E64714775ABF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C108D6-8E92-446A-A6F3-C57B3B68F64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FA931D-720F-4FA6-BB12-2D83DAEFE8C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026F8C-8678-428B-9B21-E66EE89E81C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134E055-F7F4-4BCC-94F9-93BC7B76F5C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24C9A6F-DF60-4049-93EF-B4E748911D3E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BB846E-4AC6-4562-9B29-42CA831DA74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734C6B-1FD1-499E-9938-9BC9DFFAC7F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DB2E7D-C71E-444F-B7F5-80241116EDF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DC905-1B5B-4C09-9566-DB3FEA9CE65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4D01A-5248-4A1A-8AA3-A82CB94F670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4CD2E6B-24D6-4CC1-B205-ED4081CC0182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EC6832-008D-4D43-8A9C-5C825F232DA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FD52E1-4318-44E4-8B0A-D8C156265D8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71421A-330A-4AF7-84C6-F099A71B1DB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C493B1-48C2-49CE-BB7A-669B5122E99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147FE-2ED0-48F0-8F5B-3C8F773DD78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9A9BB-0C22-4318-8171-CE3A974FCE72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BB4C46B-FEA5-478B-9A34-E33ECF3A332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CE182B-A470-4775-AE27-7890B641C452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B26C2-D6F9-49AF-B1CB-91F725FE801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A67454-8041-4646-A174-73E25D02C5C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C24735-F729-4C95-BBBD-9BEB5CA8958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222874-81D0-4651-BCCF-9AC9D01BB6B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BFEDE-3A53-47F3-9F2B-F5A6B5EDFE2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CCD7C6-BEE0-4023-AD06-F8A604876D4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6C9B9A-789A-4ECA-9EED-6F818165361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93521-E7A8-48B9-8F35-819CDA2C76D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4EF172-BBBD-49C5-9C7D-8EA0765493C3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9EFB1C-53C4-443C-802A-E4C72E477969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3DB876-3012-41B1-BA1F-9734579A9127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83AA5F-61AA-4032-BC4F-DBCD598B370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5F4465-3548-4508-BBB0-31640D99248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32EEEB-D73A-4819-8D49-C30C282180D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2B0703-7F8C-45B6-8127-329ABD2F5882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9CFA8-3D64-4EF9-827B-31A60CCA73DA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C019C0-8300-43DB-861F-BE99FF7C746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7F5558-4772-437A-A44A-15CCA905EDD0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CC516C-0BAE-43E0-9A42-2FD938AA127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A1C06A-9069-4999-9136-B18E8CA73688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889680-D62B-4AA7-8C39-DEF4CDC9E531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91DB0E-5C0B-46BC-AA1D-73C5036A4B8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5FC896-3280-4BB8-BF4E-FC5D34D1C45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FC7D71-97B9-404A-8BA5-E49B1747A7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38C80D-CC9E-4698-A780-27510A877F0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CE4260-8662-4B43-BFCE-576BC3FDD35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1921468" cy="195685"/>
    <xdr:sp macro="" textlink="">
      <xdr:nvSpPr>
        <xdr:cNvPr id="39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4FC391-1FBF-4587-9415-9A4842EB023B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125</xdr:row>
      <xdr:rowOff>0</xdr:rowOff>
    </xdr:from>
    <xdr:ext cx="2476500" cy="199970"/>
    <xdr:sp macro="" textlink="">
      <xdr:nvSpPr>
        <xdr:cNvPr id="39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81B087-91F2-4949-AF7A-695E1F1A7B5E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11BFDC-EDC6-4EFC-8B59-53FF48A8F52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3AB125-5475-411B-95EC-3CA512FF99C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125</xdr:row>
      <xdr:rowOff>0</xdr:rowOff>
    </xdr:from>
    <xdr:ext cx="2529840" cy="195685"/>
    <xdr:sp macro="" textlink="">
      <xdr:nvSpPr>
        <xdr:cNvPr id="3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2E94A4-196C-4DFC-919A-B996839734F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125</xdr:row>
      <xdr:rowOff>0</xdr:rowOff>
    </xdr:from>
    <xdr:ext cx="2529840" cy="195685"/>
    <xdr:sp macro="" textlink="">
      <xdr:nvSpPr>
        <xdr:cNvPr id="3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C60E1-3EDE-4BD8-912E-AA33DC70F20A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3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ED814B-6C5B-4D98-84EC-E7EC425CD190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39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558C99-A508-41DA-B11F-5B431002D5AE}"/>
            </a:ext>
          </a:extLst>
        </xdr:cNvPr>
        <xdr:cNvSpPr/>
      </xdr:nvSpPr>
      <xdr:spPr bwMode="auto">
        <a:xfrm>
          <a:off x="5974080" y="187223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39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E4B096-1C69-4989-BC6A-6C2EE785016F}"/>
            </a:ext>
          </a:extLst>
        </xdr:cNvPr>
        <xdr:cNvSpPr/>
      </xdr:nvSpPr>
      <xdr:spPr bwMode="auto">
        <a:xfrm>
          <a:off x="3901440" y="187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3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389A6-36F0-4A3D-B840-4548CCB643C3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3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757414-C1B0-40D1-B06F-881A2C2FF5E5}"/>
            </a:ext>
          </a:extLst>
        </xdr:cNvPr>
        <xdr:cNvSpPr/>
      </xdr:nvSpPr>
      <xdr:spPr bwMode="auto">
        <a:xfrm>
          <a:off x="522732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3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4AB05-4DC1-4167-82FA-913D2D6B4BBC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3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D81EFD-1D1A-4BF7-BF5C-24FE4862D59D}"/>
            </a:ext>
          </a:extLst>
        </xdr:cNvPr>
        <xdr:cNvSpPr/>
      </xdr:nvSpPr>
      <xdr:spPr bwMode="auto">
        <a:xfrm>
          <a:off x="522732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6E792C-E541-4438-949D-4F4AEF33172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39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658B17-3EBF-4CAC-8933-5FF735EBDF07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39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5C07FA-D87E-4E58-A118-97D8F517D12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3BD041-47BE-4CF4-B8D7-C1878B19566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602565-0C98-4B2C-8F9A-80B269488309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FE9D32-D55A-44ED-922B-415693C4A21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349A28-3B69-4BF7-878E-D88E4D1CD08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A3A686-3B83-46FA-B233-A439372CD86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39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7F1F7F-5EC3-4F46-83A2-4263F9C8222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39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95EEB2-86D7-4048-93A6-5F0A974916B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C7601C-A714-414F-91D9-056ADE3A111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B2EA78-31D1-4C74-AC97-643903A12DE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B1598E-5A69-4C02-819D-C3888D2CBE4D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A704C8-1B47-45DC-A477-A096DE33CD0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41A71-9AE5-4E5B-B914-A16B28DCEA4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39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750CA0-A637-4932-B4DC-FF97B545BC12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39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39A0A6-8DC3-4373-ACD5-5795C8BF2B1C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EA66AF-A3BC-4388-BB5B-19F132535C4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8203F8-7CDA-4FCB-9DB3-A250DCA2AB2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3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D9E1A4-94DD-4DC3-A47A-2BF644CFFEA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3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96C667-A187-451A-8852-520BCE3FEAC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9836E2-1EEE-4238-BB74-25E0D62D9C4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8D6F9A-11EB-4625-80F3-F010C4C58E7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79FCD5-B0D6-4CD4-B407-F76AF7E3B7FE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30B26B-A98C-4A8D-8DD8-EFF13A17C45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77624-8185-41D5-B228-747AF5FE944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B77B71-D1FD-4A23-988F-605A5219CAE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BC519B-DDFF-4FF1-8B62-E33521782B0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3D2155-EF51-478F-927D-F75ABE09879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DC98DE-1E2B-4465-B09D-57FD1DCF06BB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BB2FDB-7EC4-436F-8F33-4FB55EEDB87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6FB479-9619-49D5-91DE-56620241146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22155-6025-4D17-B73E-D32745326C2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F364E5-FCA8-4C15-8B52-808905F8CAE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948B70-DF46-4B3F-A4B3-2BC585F1AC77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EC0A53-C107-412A-B4CF-573F98F448E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4037205-95D3-4C80-8C97-61E254EBDE7D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3B44A8-A77D-4F41-BF7A-419FAE9F8AD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A7DAD1-96B2-46E9-80B1-96DCA7BC4A2D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B0A60D-7E15-4F47-84F7-395A36A77932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532FBC-736B-4C0A-9083-090C0C414A9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0F0F7-03ED-49BB-AB87-AB8400461D9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D850CE-3473-4F46-BA53-2976A559F9F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1D0979-54AD-460D-92F6-DD2A25FB3B6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39921E-997E-404A-86D6-1C26B9EBFD9D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E71398-DF55-4314-B7DB-A7F42DCFAB1B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09FC26-8FAC-4F04-8870-0990CCC04A75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76ADA-E0D0-4CF8-B0AA-0242C66E0D4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1F2FF-7092-442C-8441-44CEF329692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28C875-2413-4A66-9151-6878AB6F135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84E358-1A94-48B5-A5A4-8C8B9D0E71F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E183E2-4688-496E-83B5-47A0114D337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0D8CBA-17DB-4D40-9A50-0D5B7447C7E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1BB281-F748-4C01-BA72-D6EB5AD9850A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AC82FD-70D3-4D5C-AA08-358462D8EC2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02EF27-D8F3-403F-8E65-005D7C95B4DD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9C222B-F6B0-40A5-A585-AC833848B60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EDF530-4A4D-4D81-B795-07BE6D0DFE5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F0A6DA-D5EF-4BE1-BC86-AA7AB24E6B1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073E6F-5DC2-4D7F-B903-6BCAE0BDF64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C1E99D-02D6-4644-BC04-0395D74618E9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14E1BA-4750-4991-8C4F-2DFA3DAF3FF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21791C-B702-438C-B7A4-0174CD5B0E1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7DAA2-9CB2-477D-9293-7CD7A8600CE3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07E92-C77B-4EE7-A909-FC7E19B46BCD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B448F9-9EA1-4810-9F75-CC3E377132DC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9A099-AB49-4BEA-B51D-09AE4FA5C5A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EF406F-177C-40E1-928D-23BBE8A49C9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EF2A40-9A78-4975-A867-65DF552440F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392AA-709C-4B31-BC3F-55BF21AB125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E5EC3-58F2-469B-AE3E-028F864C8C0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AC7D7D-6D91-4001-803D-536D4C97EC53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7FBF0A-AD14-4B5A-81C2-EC4B0C1B9E84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C542AD-56D7-4B2D-9C49-6FC08FDCC85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6CCF91-CE0D-409C-A20F-52C497DA39B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BA125-6F32-4F79-989D-9D57793D737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B8C35-F3A6-4D5D-AAB6-76C228F5469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5DEAE9-D146-40E7-9AEC-9F0B8F38F71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B476031-82BE-4B6E-889C-5ABDBE28672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7AAA80-EF6B-4835-AC03-E7699BE8D00E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F187C-EFFF-46EC-B201-75FB7C148E9B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44411-52EB-44C9-AC88-11D21A48150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6725B3-D4D4-473A-9E99-58AAE6637C0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D528B5-AB78-4AB6-BBB1-3C2E22312EB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67170A-45CB-443B-9858-2DC3ECF5019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735D23E-F54E-4249-A0D1-F9BAFC57DC12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B0F81D-542A-4663-AC0F-AF82FF76A9D2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C9424E-F589-436E-A2ED-C6EC0775EA8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A0A015-3938-48B0-A270-155A761AF86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0F7425-1456-46B8-8AE0-5FD987923A8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9FD301-C86F-49F2-9BF6-FA29B3AC45BF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F7700C-2B4A-4E1F-AD37-8A57730D036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58EC4D-D3F1-4E55-A203-44BE3A56DD55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EDA1D0-7119-4FEC-B20E-2C01239FCBB4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3CE433-CD13-4C92-A4DB-EAB994F24D8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E9FFCC-4646-457C-A806-57E07C3A7E7D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AD7750-A954-4AF2-8CBA-94A5BAEF8AF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565B8F-6935-4262-BF1C-1D207D8CA76A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D6227-74AC-4AAC-B4C5-8AFB5D3E1D5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B6598-2BDE-411E-970D-95DA0D6B4D79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8DCE18-B76E-415D-AFA6-1473C3A048B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85B00B-1F3B-4DDD-8C8D-5BE9BA8CA2E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0C62B-DB71-4435-9316-39C2093D420E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F90CB3-1EE4-44BC-B52D-B7D973EE3E3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79AF45-5892-4317-A100-63780E1C96C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88124D-10DB-4155-A611-6E6E2DF658C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E11C92-A44D-4572-8B5C-80DAEE03BD6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54A521-6275-49B9-A9B8-C2D67124426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836888-43CB-4746-B632-D3C3BC77961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69EEB-2B16-4AC4-B01D-03755E58848E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E1474-4C64-4C28-A0BA-A56A778919C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924A6-73B2-4B8F-9722-E196F6928BF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169AD0-2C46-43EC-8B30-2E6463A898E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A30E9-FFB9-4CFA-91CD-CC6FCA69828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0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269222-C6AD-4ADA-AECE-B0346D8A4857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E1B6CE-5A40-410D-B9CA-EA6F7B1D2B4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AD1F17-64EE-43B3-B0D8-C29990F45FC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4411A1-F562-437A-BCCA-22A573C520D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608BFF-8FA4-4DCD-90FA-14485FF9AA0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D9BF26-C562-4B29-BCB5-BA285DD6826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0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F295A5-93B9-48DA-B0B8-D39CC9952267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A65BD1-CE19-4BFE-BDF4-4AC3D0C18815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1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EE8991-5F1B-4467-BE97-647BCC7F3F6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DB139-D91E-4142-9F34-75210A7D5592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99E7E-16FA-451A-B800-4B9D9621402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7CB0C-3B0E-4001-B472-564664232A6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C4728-DEC5-4DBD-A901-9301BE277A8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128</xdr:row>
      <xdr:rowOff>0</xdr:rowOff>
    </xdr:from>
    <xdr:ext cx="1921468" cy="195685"/>
    <xdr:sp macro="" textlink="">
      <xdr:nvSpPr>
        <xdr:cNvPr id="41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F3A965-B6B3-4EA9-80E4-A42E4132EE1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128</xdr:row>
      <xdr:rowOff>0</xdr:rowOff>
    </xdr:from>
    <xdr:ext cx="2476500" cy="199970"/>
    <xdr:sp macro="" textlink="">
      <xdr:nvSpPr>
        <xdr:cNvPr id="4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6FD716-AA5F-4D7B-90F5-9700D05E78A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003ED-7FAD-4FB7-8016-09716D9C4003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09F49A-836A-4564-95DD-A2BB3350F956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128</xdr:row>
      <xdr:rowOff>0</xdr:rowOff>
    </xdr:from>
    <xdr:ext cx="2529840" cy="195685"/>
    <xdr:sp macro="" textlink="">
      <xdr:nvSpPr>
        <xdr:cNvPr id="4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5BA737-C70B-4223-9545-AB117745237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128</xdr:row>
      <xdr:rowOff>0</xdr:rowOff>
    </xdr:from>
    <xdr:ext cx="2529840" cy="195685"/>
    <xdr:sp macro="" textlink="">
      <xdr:nvSpPr>
        <xdr:cNvPr id="4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E722DE-ECF3-484B-8986-66F1FB13AD4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130</xdr:row>
      <xdr:rowOff>0</xdr:rowOff>
    </xdr:from>
    <xdr:ext cx="2529840" cy="195685"/>
    <xdr:sp macro="" textlink="">
      <xdr:nvSpPr>
        <xdr:cNvPr id="4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4F0CFA-2F79-43D1-B60F-AAF3F24F2338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130</xdr:row>
      <xdr:rowOff>0</xdr:rowOff>
    </xdr:from>
    <xdr:ext cx="1921468" cy="195685"/>
    <xdr:sp macro="" textlink="">
      <xdr:nvSpPr>
        <xdr:cNvPr id="41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629066-8081-487C-A34A-FCBAABACBB46}"/>
            </a:ext>
          </a:extLst>
        </xdr:cNvPr>
        <xdr:cNvSpPr/>
      </xdr:nvSpPr>
      <xdr:spPr bwMode="auto">
        <a:xfrm>
          <a:off x="5974080" y="19194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130</xdr:row>
      <xdr:rowOff>0</xdr:rowOff>
    </xdr:from>
    <xdr:ext cx="2476500" cy="199970"/>
    <xdr:sp macro="" textlink="">
      <xdr:nvSpPr>
        <xdr:cNvPr id="4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86C58E-022E-44DC-A9B2-122F53567A18}"/>
            </a:ext>
          </a:extLst>
        </xdr:cNvPr>
        <xdr:cNvSpPr/>
      </xdr:nvSpPr>
      <xdr:spPr bwMode="auto">
        <a:xfrm>
          <a:off x="3901440" y="1919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130</xdr:row>
      <xdr:rowOff>0</xdr:rowOff>
    </xdr:from>
    <xdr:ext cx="2529840" cy="195685"/>
    <xdr:sp macro="" textlink="">
      <xdr:nvSpPr>
        <xdr:cNvPr id="4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BFCDF1-8E83-4A59-B4D9-0C61A6897F29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130</xdr:row>
      <xdr:rowOff>0</xdr:rowOff>
    </xdr:from>
    <xdr:ext cx="2529840" cy="195685"/>
    <xdr:sp macro="" textlink="">
      <xdr:nvSpPr>
        <xdr:cNvPr id="4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9FD95D-2A07-463E-A952-BE3EF0A9394F}"/>
            </a:ext>
          </a:extLst>
        </xdr:cNvPr>
        <xdr:cNvSpPr/>
      </xdr:nvSpPr>
      <xdr:spPr bwMode="auto">
        <a:xfrm>
          <a:off x="522732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130</xdr:row>
      <xdr:rowOff>0</xdr:rowOff>
    </xdr:from>
    <xdr:ext cx="2529840" cy="195685"/>
    <xdr:sp macro="" textlink="">
      <xdr:nvSpPr>
        <xdr:cNvPr id="4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F2813E-F43F-4589-8149-7EEAEBFBC5A9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130</xdr:row>
      <xdr:rowOff>0</xdr:rowOff>
    </xdr:from>
    <xdr:ext cx="2529840" cy="195685"/>
    <xdr:sp macro="" textlink="">
      <xdr:nvSpPr>
        <xdr:cNvPr id="4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647EDD-A98F-458A-A214-1D01C0AA8BE4}"/>
            </a:ext>
          </a:extLst>
        </xdr:cNvPr>
        <xdr:cNvSpPr/>
      </xdr:nvSpPr>
      <xdr:spPr bwMode="auto">
        <a:xfrm>
          <a:off x="522732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FA00B-8267-4D73-BB69-55477AFE5FE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EEE7C9-DE9E-4234-BA83-3B53361CB970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320BD7-70D6-49E1-95DD-46119A54487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EC3143-E788-4858-AE38-4BB46DFB320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C25B35-3877-4E5B-B3BE-24AB4F477E22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9B0D64-067D-4C73-A1BA-84D30B4914A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A07C9-9207-4A82-A102-34B70E3B4C5B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6F36B9-39A2-4009-8335-0472E66C66F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7563AD-4C0B-40D2-BA1E-1ACFAF130855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4F9769-37D4-4F82-8D00-8059E2E135B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C61DE-82C0-4DC1-B773-DBDF366E1F0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DD7ADE-629C-48A8-BAF7-FF0F7EC0D53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7ABC5D-0CC8-483D-9325-5D8155B2FFA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9206C7-F7D0-4120-9C3D-B1E9FDAB6C4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6E8BAF-5195-49B4-9483-B67A82A35B5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2812AC-4C1A-46F1-B5CB-55646847FE9A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4B8333-36E6-40F3-9101-97A59521C7DB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8E4D1F-7CBF-43DA-AADB-64D9DFFCE55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DC4051-7AE0-4543-826C-6E80CB06EBE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E140E-9D3F-4B85-8D41-E79839D47EF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101671-8C48-4614-AB17-241AAAB53623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06F2E7-41AB-42A9-B964-45FAB09D8D4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AE479E-7A60-4EE4-9583-4F685E7EE931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99FD96-A49F-4F4B-9AF4-DFEECEF61EB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0A4918-332D-456A-B13E-D505332F7DC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EAEC42-2FCC-41D9-BFC4-C31888ED0D3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C268ED-206B-4B99-BD1F-3FA61791D9E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DBC0F-A8E4-417F-86C0-21467A5AAA0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30CF28-4E45-4F6F-99C6-341219E2AC5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76C9232-8B8A-425A-B2D0-05503CE4E3C3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58B26C-8DC6-49DC-874D-515C4A05695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12F6FD-31C9-479C-A19C-C31D677AED3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A7BBC6-90A5-4774-834E-7CF28F5A14B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2BE7E5-98AE-4453-889A-076BDBAE7B6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C62FCF-323B-411A-82CA-6AE7097067B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AED90-5075-4831-94D6-459A987F4020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8E355B-20E2-412C-89E5-A1C0EA69AF29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F0886C-AB1D-4869-B696-00F228EA319F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C391DA-FF95-4563-BD6E-63D18417581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2FFE5A-E4C6-435D-A620-D48A82E517D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3904D1-6525-4B44-BA03-CD56A56D350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7FAC21-CC2F-41C0-8CDA-28FE57C0831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33BC1D-98FA-4719-88C3-48BA9EC9B1E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493A65-8EDB-4768-86E6-B701DF744FAC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B237DA-5EBC-4E43-95F4-3AAD88CA1A09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A55A32-5016-4CCC-A3C7-8065BA42176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FC26B-5F4C-44D1-9943-4051258E1E1B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BDFC26-E88F-476F-8DED-662229D9B1E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0E874A-89DD-4232-A320-5C91A05B540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1A133-DD88-4F3A-AC69-E4CE07EA8F7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80BBCEC-B63C-457F-B953-EBCD9BB2F502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03A0DC-D020-49EE-8A4B-D5821D34991E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B21869-98EC-4CB2-A121-F7B064EC555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E9AEF-D813-4AFC-94C5-7A7C0AED5DA0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577C3-C5E7-4340-859B-78BCFEB4714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D605D-67BF-4243-9D52-7A0EC244AFD8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364B0-50D9-4119-A7B0-DA161CEDB162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2B4F3D-C534-4D93-A178-806E88E1ECE9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F5EBAD-8495-4CE3-8C56-C13DFADF381D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5BC103-96A0-4970-B08C-D714F7338DA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56AA8-7EB9-49D8-8AD7-0C64DDE3E3B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074B29-A74C-4822-BBC2-F39957F9DD0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80425-E6A0-44A7-8F97-8FD706978F0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FAA772-E135-435F-AB70-AE6738F67F3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3DC37D-10FE-4C15-93F5-FE0C1FB39A0F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35E53-E531-4872-A402-D69C139EF1B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1531C-8C84-487A-A9AE-C6E75AFBE94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56C782-7407-4430-BBE0-7EC575A4069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7B1CBE-D9D2-4998-8048-901EB04CD261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030955-2DAC-4218-8936-EEC15258791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550B04-9C3E-4AC4-AF39-0656627025C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5A17E4-A52B-4458-AB01-9E420A89EB64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262382-6294-4EA5-8352-EDF7D491483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BE358-3BEE-4141-B1C9-19038746443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B7DF61-ECC7-43C7-A06B-F7896397468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973D77-300D-4601-92C4-B5B6021859D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11310E-0C79-4345-BB98-70ED6F9AF545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1F4118-0AA2-4708-835E-8DBDDCAE5A1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1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527030-0F7C-4E40-9D2C-71D71F886E9D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1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3685E2-6506-4D89-826E-ED958E58530A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A2571F-BCAC-41AE-983A-14229E196DB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3BDFAB-E0E0-4300-87EF-DA4E4B640B07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AF469C-B2C9-4B45-8872-386460056D3B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1CAFA7-F0D9-4D6C-8017-49F41954D24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134B24-0795-44A5-BC1C-5501B9624C5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0D09DD-A38E-4804-A313-B31FBF5B9A1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57E8B7-1257-44B7-AF84-09956199E80E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BA4D78-DB3F-45F0-A33E-202BC4EAD62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1F4FB6-BA3F-4078-87EF-5B74CB66E4A6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CF449C-FC45-480E-9DE9-0B6FC7BD336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B5BE3E-582D-45F6-B40F-7016AEBFBB0F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EA814-3FC1-4025-BCC4-E10146C49B3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76C1DB3-A931-4391-A4C0-D0C5AF13041E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AEB73E-DD56-418E-8EF6-9ED2E5742992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10E815-9E1A-44CB-A6A1-D2F8CF8980D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15E6EC-E149-4C9F-BE45-92D80D8EB47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1B841A-2031-423C-9466-0F3A9FAA07A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C48E1B-D211-4904-B41D-135F6D9967E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6490D-4F8B-4C0A-A308-67DC35A97C3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808DE9-7B3C-4A5C-9E6F-B3F76B99435B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EDEE02-AB2B-4B3D-9D97-3D672DFE37F9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DD0B2C-F9B4-4779-ABC6-246254B03E9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087BBD-439A-4143-93EB-3C1C714326D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F7208-C86D-4BBE-A881-D3653FCB93F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DE7577-B616-41D2-B63D-A49DC12DC7D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134FF6-B401-45A8-8C07-634063472B5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3863D7-47E1-4408-B4AC-B1E2ECA42DD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FE1856-41F7-4BB6-B9FC-8EDCD244335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D34697-A27A-4182-984C-AE9876C9E5B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907474-9B85-4A7A-A8BB-DADD1E565E56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9A187B-9164-4CCD-9F73-BA10B88296D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25571-31A4-41A0-8CBC-483B46E42EF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C4B3F1-7BEF-4FEA-8F3F-A03908663E3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EF41F4-BDF1-4994-B4C5-0DA4E9F4268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8470D8-06A9-469E-BCDD-2AC934F6886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EC6546-FB11-402C-8673-A9979355D45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8DF0E-E9F1-4F84-A024-06EDFB9EA445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60AC4D-6EC0-45F0-8BD6-7E6203BDFC69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B394F1-5AE6-436B-93AC-CAE4719E932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8D77ED-66BD-49CD-948F-69496409134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FB6A3F-7C09-4EC4-989C-B519AE626098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DF8125-4F82-41AD-878C-B1E7AFDFEF37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3FB32-8BFA-4AD0-9438-D3E6BD5BFA00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46EC3-6D8B-4CBA-928C-F3A5A622322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8A4E3C-9FB4-47A8-98CF-F18560DF8A3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C6BA7B-972E-4280-9915-EF0A7586D912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075F7C-9113-40FB-A1FE-19084A9CA7A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131</xdr:row>
      <xdr:rowOff>0</xdr:rowOff>
    </xdr:from>
    <xdr:ext cx="1921468" cy="195685"/>
    <xdr:sp macro="" textlink="">
      <xdr:nvSpPr>
        <xdr:cNvPr id="42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1C7CD1-CF1D-4F4B-9146-034528055B4F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131</xdr:row>
      <xdr:rowOff>0</xdr:rowOff>
    </xdr:from>
    <xdr:ext cx="2476500" cy="199970"/>
    <xdr:sp macro="" textlink="">
      <xdr:nvSpPr>
        <xdr:cNvPr id="42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40A784-0253-40F7-9F0A-AE764CE3F81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741115-8DE6-464A-9CA5-C910254C16B9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6238B3-3728-442B-9351-3A224AAA90A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131</xdr:row>
      <xdr:rowOff>0</xdr:rowOff>
    </xdr:from>
    <xdr:ext cx="2529840" cy="195685"/>
    <xdr:sp macro="" textlink="">
      <xdr:nvSpPr>
        <xdr:cNvPr id="4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D1CAD-C32B-4253-AA42-85FD01BAED2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131</xdr:row>
      <xdr:rowOff>0</xdr:rowOff>
    </xdr:from>
    <xdr:ext cx="2529840" cy="195685"/>
    <xdr:sp macro="" textlink="">
      <xdr:nvSpPr>
        <xdr:cNvPr id="4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3DBBE8-7B8C-45C3-A800-879DC559015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133</xdr:row>
      <xdr:rowOff>0</xdr:rowOff>
    </xdr:from>
    <xdr:ext cx="2529840" cy="195685"/>
    <xdr:sp macro="" textlink="">
      <xdr:nvSpPr>
        <xdr:cNvPr id="4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866AE1-F27C-4CAC-895F-C3356DF2D1A2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133</xdr:row>
      <xdr:rowOff>0</xdr:rowOff>
    </xdr:from>
    <xdr:ext cx="1921468" cy="195685"/>
    <xdr:sp macro="" textlink="">
      <xdr:nvSpPr>
        <xdr:cNvPr id="42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F9A1D5-4B48-4305-AA58-039092C45944}"/>
            </a:ext>
          </a:extLst>
        </xdr:cNvPr>
        <xdr:cNvSpPr/>
      </xdr:nvSpPr>
      <xdr:spPr bwMode="auto">
        <a:xfrm>
          <a:off x="5974080" y="196672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133</xdr:row>
      <xdr:rowOff>0</xdr:rowOff>
    </xdr:from>
    <xdr:ext cx="2476500" cy="199970"/>
    <xdr:sp macro="" textlink="">
      <xdr:nvSpPr>
        <xdr:cNvPr id="42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790E2B-095A-4543-B6D0-D035B69E6C7C}"/>
            </a:ext>
          </a:extLst>
        </xdr:cNvPr>
        <xdr:cNvSpPr/>
      </xdr:nvSpPr>
      <xdr:spPr bwMode="auto">
        <a:xfrm>
          <a:off x="3901440" y="19667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133</xdr:row>
      <xdr:rowOff>0</xdr:rowOff>
    </xdr:from>
    <xdr:ext cx="2529840" cy="195685"/>
    <xdr:sp macro="" textlink="">
      <xdr:nvSpPr>
        <xdr:cNvPr id="4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70E706-84AC-4958-8FB0-920F0A4A51E0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133</xdr:row>
      <xdr:rowOff>0</xdr:rowOff>
    </xdr:from>
    <xdr:ext cx="2529840" cy="195685"/>
    <xdr:sp macro="" textlink="">
      <xdr:nvSpPr>
        <xdr:cNvPr id="4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AB94EE-800B-4878-833C-3BCF853E4EAB}"/>
            </a:ext>
          </a:extLst>
        </xdr:cNvPr>
        <xdr:cNvSpPr/>
      </xdr:nvSpPr>
      <xdr:spPr bwMode="auto">
        <a:xfrm>
          <a:off x="522732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133</xdr:row>
      <xdr:rowOff>0</xdr:rowOff>
    </xdr:from>
    <xdr:ext cx="2529840" cy="195685"/>
    <xdr:sp macro="" textlink="">
      <xdr:nvSpPr>
        <xdr:cNvPr id="4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52A0A-66DE-492C-8294-2233C3EDE419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133</xdr:row>
      <xdr:rowOff>0</xdr:rowOff>
    </xdr:from>
    <xdr:ext cx="2529840" cy="195685"/>
    <xdr:sp macro="" textlink="">
      <xdr:nvSpPr>
        <xdr:cNvPr id="4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16B82C-1282-4FEE-9F5D-D24821365CB5}"/>
            </a:ext>
          </a:extLst>
        </xdr:cNvPr>
        <xdr:cNvSpPr/>
      </xdr:nvSpPr>
      <xdr:spPr bwMode="auto">
        <a:xfrm>
          <a:off x="522732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B8F35E-AB0F-4543-A80D-1FDA262F393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F54B27-B8D6-4D8F-8290-0776C6B87A9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6455ED-EB8D-4B35-876F-C69F702AEFD5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E97C06-0669-4FE6-BA0A-5D4768FA3E8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C1AFF8-03D9-4A93-98D0-7EC4514AA92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135F6B-5D96-4840-841A-E1AA6DF10A5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9561F1-2167-4B85-B96E-5473B58B6E0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60E261-C861-4AE4-A992-C08BBE0AA94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8D6AC5-75BF-473B-ACE2-7E199A086573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00BCD2-E581-41EA-9DD7-1902DB00C377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B9652-055A-4D0E-B0AE-C3633E979FC7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00636-66D5-4C1A-84B9-8E9BCDF2D731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1C4776-DD15-404F-9CB4-822FD32B6B3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A148C5-4E10-4141-AB21-49AF109C027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513EF-A7DB-482A-8729-7DB4DB3F463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BDD2B5F-96FF-4C2C-B1C3-216CD4CA4C2D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22D2EB-C406-411B-AD19-34785E801958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491653-0438-4455-9CF0-44F23E2EC4A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B879D-5CFB-48A8-88E4-FC67BB561A4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CF15A-51B0-4F3F-AA77-4426FD59A89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E2DB12-AD54-4476-9D12-AFA3275F040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64F99B-A35F-40C5-A855-8A2EDB1CB36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FC83BF-F6D9-473A-90A4-E7E6457A2E29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8A2B7F0-5BA9-42B6-9E59-E70A02BDF3E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687E07-E68A-4093-84F0-2F561493CCF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8CFB69-2EE8-4B15-9554-D3B14755FFB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0289ED-BDA6-4C47-84B4-4F3368D2A4D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BBA3A5-BB2A-410C-B464-5805038B1B1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9168F6-BFB0-4CA7-9F29-3628D22ACDEB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5B90CF-AAB8-4858-A73A-8B568F57D16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4D99AB-A269-493E-9DB8-0629287E0E10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A99CB8-8046-478A-A073-61E7D546B07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3EA2C-DA3B-4B39-BD7E-62079228675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49D4B7-EB3B-4618-98EE-3807F23B447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26A868-841D-4B67-B984-C72D7C98D14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768C1E-0264-453A-B614-C587A8250F77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2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7ACC8F-1477-4185-AA3B-EDF1219088F4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2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544AFB-44BC-4328-B47C-0AF12DA0441E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C9B6E-7B49-47BD-B291-56BD9506C7E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B77C74-E095-47EA-A3C1-7EDAF4F0AA13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9941F-19E9-441E-9807-EAB71110748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89D43D-B30F-469C-993A-C271E37FC0AA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C1084D-431E-4AA6-86DA-9CC5C8A2480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16ABB1-B88D-4CC7-98FC-A73A9637DA3B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4C3033-5E12-4222-A129-6B47D027CEB9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A4A54E-694E-4A35-8202-A7DE4EC3F42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7E4A5-55C1-461B-B7B4-684AA40C803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3B759B-AB84-423E-8F93-EAFA5023DA1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79C25A-D5A9-4AC7-B535-3F3F654E7971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8724C6-EABF-4957-AB1D-E4DDA3C9BC4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7220FD-C0C3-44A3-9B06-601270369DF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C3FE5E-1FBF-4C95-B75E-0C1E28161E79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2F3205-2A1F-45B4-B4A2-684BA041326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EDA376-D810-46BD-92C7-1EFD439EF48C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CEF926-F0AC-4050-ACA8-0EA2C683C3A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068AD0-1962-43A3-950A-2CCE1812470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41774A-CF16-4E1B-AB73-562A6E3AC5B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851AD-89A0-4977-B1FC-37541F6640FE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B6F8B0-18D3-4D22-A4CA-C8505277AFCD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4B8115-5CF3-41E4-965A-701582625E3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F5B9F-D6D9-45DD-A0B2-892D72C99F6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E18DEA-2CF7-482B-9B6D-AA8A7D02842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DC0C32-B8EF-42AD-8A45-7979C5758E79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7AF36B-8F79-43DB-86B2-20AD3569809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E5D1E6-4E9F-42E1-A2B6-AD32548FF2C5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0B1CE6-2A3F-45E0-A935-666BBEAE90C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377DB9-B40E-4C76-A3E8-D64A98D31F5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5BFABE-5B54-47FB-9566-C1249728B0F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9E91A-A3B0-4B18-9E3B-8F07E985DEC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DBED34-DB61-4198-A636-672884E7FDA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9903D-7A45-412D-B7CB-41BB61440C1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0A8FF3-DD7A-4E87-85D1-9684FF4C9D35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D80343-21FF-42E9-9BD8-AB2878761DC1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3F19F1-56D8-41EA-803E-AEF0F894489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6C6334-0405-478B-BC5C-81557BC1F55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65229D-D2ED-41A3-8B27-94BED322B45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4B14A-3CCD-4868-A844-ED4E80DBA32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F48695-5864-401D-B00E-F32E3235BC0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81C4C5-F8CE-44D4-8A1C-CACD0EBF1180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0EAA65-70A4-44B3-8A24-5554E42D58BE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8AE68-8189-4172-A0F7-A69374BFF8D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64C419-882D-4711-9825-57A0CDBC346A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FC1814-E596-45CC-8677-A7AF6F936BB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51725A-7E0D-4F9A-A390-7176E398C45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DEE4F3-EDF5-4C1A-B985-1BDE33C5841F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79C6AC-1593-4B33-A3F9-FE430F2853B6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B4DB6B-C5A1-4AC9-925D-4061BA664AC6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6B93C-EB9A-4505-955A-87968700756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40F18C-DDEB-44A1-A0F6-C794B8A9905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BDA51F-6442-4980-9A5D-D1CC2D9BB93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D7784D-3709-4887-8DA3-7C0CFC6B3E9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29EE50-BE5E-47A8-825D-20F1AC2BB7B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A25C56-F1AA-4569-9973-7C0497D15797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190431-29CE-4D02-90EA-AFBA64D7885C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DF48D4-96D9-47D4-987F-A307E42BD33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71447-ACC9-4294-A115-8B70F22C4873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F7E7EA-EC59-45AD-9522-6DB1A11F5B3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31D07E-B1C9-4391-8D01-346322E603A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BCF143-DCBB-4C54-BC03-5F77628F3CB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C18436-34B5-42E3-949C-7741EFC13B52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430C1C-934C-40CF-8FBD-A76FF4A25A80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675E1D-24A4-4B24-99EE-6F68B1B9EE2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CF6EFB-32CB-4F0F-8417-559D53B315F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4E6B08-9FD7-409E-9DD8-374DAE47110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2B3EA-D42E-43D9-AACA-63B07E48B64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9F3524-D6CF-4868-A5CE-9EB97863BDE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FF6CEDD-5AEC-4A9F-835F-6199F2B4F1F0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A1130-2389-4CCC-8139-8218FD86F734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92DF2-49A5-4663-9F71-B85D7099280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CFCE5B-6EA0-4929-8026-CA43C8DCAAD8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C890C6-1AFB-42D7-BB8F-17F04B0086A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123F4D-7F03-4623-AA74-773D29301BB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A6E862-14C9-468C-B9C6-97EC1DE7A8B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41C497-1C43-4E26-954B-0137561F21EE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906E4EF-3FDD-4E79-8EC2-7591FCFC373D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DDF473-0DBB-427F-A588-08E9020BBFE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1F074-904C-4B3C-B5D2-1D64EA332C39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EF570-1597-49D8-A1EF-BBEAD464F41A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39EAED-8BF6-42CD-AB35-E563A51BCDD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FB366E-9523-4D60-B0BC-9FF02DDEACF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E0B602-D7CE-4122-8078-AB387EF05901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BD93B8-972D-429A-B3A8-9E15A5BB120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C619BE-5277-41CF-B3EF-C7135CC77CE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6365E3-B867-4873-8ABC-36ED9F74845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8B1D22-9ED4-4397-8DB7-A16C9AD55F6A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835A60-738A-4041-BAA4-F3A3ACF9BD7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B1817D-D5E9-4E8D-8D54-DC3E6B7B0B7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134</xdr:row>
      <xdr:rowOff>0</xdr:rowOff>
    </xdr:from>
    <xdr:ext cx="1921468" cy="195685"/>
    <xdr:sp macro="" textlink="">
      <xdr:nvSpPr>
        <xdr:cNvPr id="43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6E36FA-8898-421D-A4AD-736C37B2271B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134</xdr:row>
      <xdr:rowOff>0</xdr:rowOff>
    </xdr:from>
    <xdr:ext cx="2476500" cy="199970"/>
    <xdr:sp macro="" textlink="">
      <xdr:nvSpPr>
        <xdr:cNvPr id="43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561087-C340-46D0-9122-102F3A0F3D0C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284D9B-780B-4B28-B564-48C28D19D3C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41C8A-1B31-4EE1-9A2D-78C59ACDDD9E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134</xdr:row>
      <xdr:rowOff>0</xdr:rowOff>
    </xdr:from>
    <xdr:ext cx="2529840" cy="195685"/>
    <xdr:sp macro="" textlink="">
      <xdr:nvSpPr>
        <xdr:cNvPr id="4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2722D6-4843-4FA1-9ED9-2B13D7DE144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134</xdr:row>
      <xdr:rowOff>0</xdr:rowOff>
    </xdr:from>
    <xdr:ext cx="2529840" cy="195685"/>
    <xdr:sp macro="" textlink="">
      <xdr:nvSpPr>
        <xdr:cNvPr id="4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F2640-B4FA-4A67-ABD7-CFB512B4EF1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3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261D42-9C12-45D5-8D7A-EE4C5A9B2ADF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9506D3-1379-40F6-B699-9679344D6904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3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0C3C0D-76B9-4010-B922-17594A16DD62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2A6F2-9D71-4359-9150-7C6BBECAAE4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1921468" cy="195685"/>
    <xdr:sp macro="" textlink="">
      <xdr:nvSpPr>
        <xdr:cNvPr id="43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7FD5F8B-4FE6-4FEC-8F43-A4F1E1EA2011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3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36A353-94F0-4522-9166-A3C955D70091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4DD74-211A-4C87-A1C1-2121CB4D687A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283DED-EF0E-4D06-8FEB-BE13442A145B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776B2-BBD3-40FA-BA57-645D7981E96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CEAF93-73A1-4135-9EF2-2B49631A1ACB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CB40B-3FB8-428A-9B72-AF4AA6CB2011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1921468" cy="195685"/>
    <xdr:sp macro="" textlink="">
      <xdr:nvSpPr>
        <xdr:cNvPr id="44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10983-F3D7-473D-9B28-3B926EDD6EED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4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B749E1-F876-4DF1-A162-4293418492CC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FD830B-56B9-4269-9CF9-7FF9AD39CFA8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0D0888-8822-42CF-B236-35BB4CABCCAF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DB56BD-0EAC-4511-8571-BB2BB151E58B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611E9A-BEFE-4950-811F-B9F47ED5AD2E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5DD0E8-5767-4301-9F9A-27E2F2AE7C35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1921468" cy="195685"/>
    <xdr:sp macro="" textlink="">
      <xdr:nvSpPr>
        <xdr:cNvPr id="44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C4033C-185B-444E-AEE8-2676032E5832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144</xdr:row>
      <xdr:rowOff>0</xdr:rowOff>
    </xdr:from>
    <xdr:ext cx="2476500" cy="199970"/>
    <xdr:sp macro="" textlink="">
      <xdr:nvSpPr>
        <xdr:cNvPr id="44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91918E-8C1E-4117-95C1-F4EA358C8E23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004814-738B-44B9-A610-53C672BCA66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8E14B5-441A-44D9-BB43-093311D903D0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144</xdr:row>
      <xdr:rowOff>0</xdr:rowOff>
    </xdr:from>
    <xdr:ext cx="2529840" cy="195685"/>
    <xdr:sp macro="" textlink="">
      <xdr:nvSpPr>
        <xdr:cNvPr id="4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C1AB8C-81F0-4C02-BB4D-0F8EBDDB0DBB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144</xdr:row>
      <xdr:rowOff>0</xdr:rowOff>
    </xdr:from>
    <xdr:ext cx="2529840" cy="195685"/>
    <xdr:sp macro="" textlink="">
      <xdr:nvSpPr>
        <xdr:cNvPr id="4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4653A0-5D66-4A7B-B035-79181B8303AF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1F5C56-6435-4BAA-8DEA-2A5535EF305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B116F9-017B-4DA6-A101-329B07E7746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457F5AF-F565-4205-86D1-19B4D1DEE084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B1E5D9-3A96-4E2D-ACFD-6AE95A1636FF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678409-4CBD-45DB-A13C-63E28C12431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FB0568-A50E-49FA-B3FD-FE9059E8991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068750-4064-40BD-8B1B-F9BEC0B82005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5EC32B-BA28-464A-AE9D-121D56CF3A1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B3B36B-5BDF-43E8-A1B8-7805BC7C05E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5686E2-1BAA-497B-BCEC-7F66A5556A36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FAA921-D0A8-4EE9-983A-6CDDF0FE947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7FD62A-327B-413B-A7AE-B118AF845AA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81FB83-EA6B-4D1A-AFBF-E14C997D695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1E299-7C7E-4708-B0FA-82BA33630FD7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CC5212-54F3-4587-8298-B69802E5E8B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2B5980-044C-425F-B4C2-F85D6FA149CF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4A3EC6-B3DE-4DA5-B649-B52CD1473142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79D4A5-302E-4DDE-914A-098408C7063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B46F73-A80B-4DD0-A760-6A3BFA61FE47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248669-C491-4147-97C0-596B784D630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8F8374-F11C-400A-A7F5-1A025A94A53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61AB0D-AC49-47CF-884D-6AA82B9C6A2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BFA144-5289-4EA8-AC0F-B875309DBE4B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24D42-6F4A-4FA2-8FEA-47155782F3D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48BA06-259D-4B40-91C2-DE6956E75F0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6BB0A4-B5AE-4784-A27C-4B0445F7E0B4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37E53-0C60-4389-A930-2497CDB4B24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F85A4-B373-442B-B2E8-3F96F102EAE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E5529D-0823-4068-A41A-64B1FFAB22CF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38561B6-3B3F-4376-94EC-4655C50B5CE7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93C9AE-DDF6-4C03-A6E9-1128C9226887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76DC10-8762-4594-A52B-8148C99C910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FC4F53-5DA8-448F-A75A-C67A2051DC6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B632B5-B3AF-4CBB-A221-C9BD3F463B3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05AB39-5009-491C-9EB0-478984A1635B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46C09-D6CD-4F7A-88C4-43DC0A063E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F9A721-875A-4BCA-87CF-C3C0A8D97D35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F424EA-C3F7-4677-A3DE-0D584A573DBC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E15D6-9C03-4D8F-A956-1C5B876963B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8AC4D9-BABD-4A65-915B-76339F49543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FCB31D-5062-4D82-A89E-0505028ED19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EF1454-726F-477B-8F07-530630E8BFF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693212-3191-463F-88D5-DC8C23455260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2D21D-9701-4AC0-B2EB-3733FF2858E3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FCDBF7-BD30-4FC8-91B8-39123285A2A0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F47B9-281B-40B8-91DA-FFE26980671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DAFAC3-12EB-4111-A540-0C93D1EACD00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7708CF-145A-4381-ACFD-BCE485742C0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AF6F32-9B53-4E1D-9B96-456D97C4097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88A58E-2994-4D42-8147-56FA3EE3DF7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89A03F-2851-471B-87BB-66D9CEAF684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C2DEB7-796B-4318-B03B-72A82AF01F94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E327DD-6B4F-4330-AF52-FAAA415F5AF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A16564-260D-45BE-B97E-DBE654E78D4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D60340-64E5-4099-A12B-702C9FA6B2C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F66B83-6B16-427A-A989-94D2ED65D77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4C2B8B-638C-47BD-B064-7525BF53D0F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26D3A5-2476-4C72-8FC0-69167E2BC0D6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7559AD-E70E-4179-90B5-AE87BFCB5AF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837A1D-147B-4B77-8B17-25395EC665A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27BB1-4430-445B-A617-7BD289B6658C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4CAD9B-658D-42E9-974A-BF9217E4828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77EEA-0A50-45BE-A6DB-DA3A2AD625E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A7908C-774C-4511-93A4-D5459A41CFF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46EFAF-D28B-4DE0-966F-F54F00A0A307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F75AE2-56BA-4887-B97E-91C268D054DE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A59B40-5383-4E7F-B674-49A85DE4B9D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39DE82-09E3-4E9E-9152-DCD62DEA894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CCF78A-A859-4350-8299-89AB1562A37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3C376-AE5D-4CC8-A42F-2F1B195A8DE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40EED7-B63C-48E7-842D-F78EC8350F6D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2E16B3-B68F-4679-9F3F-538F08FF9CC0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8F10E2-73ED-4D30-9061-2F7F72FD738B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B10607-34D9-40B5-9961-F0DB2DE2B2D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C7689F-8B5F-4928-A104-7159C439F6C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FDE9B4-103F-400F-A995-7F53EF77A57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30685-8587-4BDD-A51C-FCDAABE1BF8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C8ADA5-1990-4184-AB1B-BB2392B84A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4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3C90E2-4009-4C36-9CEA-DBC30C3A0DD5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4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21F2DE-24BA-4CBA-9AE8-63FA7AE9FC01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848172-D4E8-44A2-8FB2-C9EAE197DED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992D1-B9AC-4E8A-B962-C3B0F3CCE9BC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09564E-AFFE-4CA8-B516-5D0046802BD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1A33FD-811C-44FB-80BE-704D682DEBF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FF4B84-D73B-49DC-89FF-0DEDEA7AF77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DFDD55-1E53-4053-B910-64F8125AB54F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06858C-026E-4CAF-BE9A-F6EF0AB570C3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E7E3E9-456E-47A0-941B-9EF26CC785D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0BFFB-01C9-481D-BB7A-CABEBDA3C65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BD11C1-7ACD-4E12-9B28-3C7A029D9C60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800434-B291-45F9-9E64-B800873DDD8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D10E4A-D746-4D99-8442-E5FC89FFBB8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96B4697-866A-49E9-9D71-15F5E3452EBD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7B7B4F-C272-4A04-829B-079E43EC31B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A1CAAA-3478-4366-A25A-C5F388ED917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70B19-831B-4075-B908-BC2CF635CD0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C4BBBB-87CE-4202-A542-2A55773C0CCD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39D910-2499-4F53-A40D-F685173AC5F9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5C438B-6863-4562-B59E-144F7A13314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CFDE2B-ED05-475E-A0F2-8B96AAF333C8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32E389-B273-4B35-A000-12E71FC66FF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DB30C-8ED4-452A-928A-97AAD4E49F4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797564-EDBA-4389-8747-7B9FDF794F7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25A408-95BC-4F28-BDD4-8BE724CF0DA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15F090-4734-4D6C-ABDC-1FFD7D28CCF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686678-20F3-46C4-8B41-7DD0F82549E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87D801-F5AE-49CC-B3E8-5FE6792C6F4D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5568F2-DAB3-45E4-B736-BA95A3B57835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66820D-E5FD-4280-9BCC-DD3B4C419EF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BFA5EF-C120-43B0-AD0D-8C38481C597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32E41-2C59-4332-A695-F5DA84A4DF5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8C0B1-6A33-4AC1-B22B-106F52C3823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4E277E-E27C-4CA0-9104-DFF57C845A77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600B8-EB18-48B7-922A-38C0E17985EC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66D4F6-B124-416F-B555-B52EB2629139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FE58AD-4DA3-4234-A778-2426CDA9491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65FA0-5791-41D9-9257-162AE1B9F580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3A4BB-13FA-46D0-8DFB-64ECBB53DEE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8BB18C-74C8-4C08-8774-99FE3BCFBC7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AEC18E-7A9A-40D6-87C6-DC7BABA0C58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C46EBF-54C0-47D5-8954-6BB03206C3D4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7DF704-6A86-4ADB-A3CF-6DD0BD44A0C1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205EC-AE42-46F0-846A-AD0E2BBD6D4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3E02BC-ADAC-4B99-AA07-23D13ECB84B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5125D3-BACB-4C1A-9448-3871999631B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AF3587-1A0A-4E17-9B12-F32AD25162C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36DC9-F0FA-445C-AAFB-3B5E4659D20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284</xdr:row>
      <xdr:rowOff>0</xdr:rowOff>
    </xdr:from>
    <xdr:ext cx="1921468" cy="195685"/>
    <xdr:sp macro="" textlink="">
      <xdr:nvSpPr>
        <xdr:cNvPr id="45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C13D4B4-76FF-4437-B06E-6266E3EFD929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284</xdr:row>
      <xdr:rowOff>0</xdr:rowOff>
    </xdr:from>
    <xdr:ext cx="2476500" cy="199970"/>
    <xdr:sp macro="" textlink="">
      <xdr:nvSpPr>
        <xdr:cNvPr id="45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F5AC63-5F26-4D20-A917-0CDAA4186618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114A9E-88DC-46CB-9B1B-70F44B0414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BA5F21-D5DF-4E38-BD31-691F7EE8DBB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284</xdr:row>
      <xdr:rowOff>0</xdr:rowOff>
    </xdr:from>
    <xdr:ext cx="2529840" cy="195685"/>
    <xdr:sp macro="" textlink="">
      <xdr:nvSpPr>
        <xdr:cNvPr id="4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8D4FF-870A-43B1-B87C-8D23C79C07C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284</xdr:row>
      <xdr:rowOff>0</xdr:rowOff>
    </xdr:from>
    <xdr:ext cx="2529840" cy="195685"/>
    <xdr:sp macro="" textlink="">
      <xdr:nvSpPr>
        <xdr:cNvPr id="4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E3810A-0EC1-489A-9A49-DA81DFC62A7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28E25A-EB8E-4F1C-9423-4842D00A438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0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48DD3E-B239-4757-97DA-18BB1D19B142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0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7220BC-3D90-4030-82FB-58A18A6B63A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3A286E-E855-450F-8DE8-8B8A5B6BE22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0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6DE115-DC40-40FB-85C1-ABDBCFA47E6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27FA8F-F20F-4682-9014-F024D6DFB31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D34C87-AC7D-4604-B322-4753217D71A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72395-9921-42AD-AA71-0AF2DA722269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0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D5CF6B-EB89-4BCB-A7E9-F700852DBF2C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0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628F7F-8CFB-4768-B813-6CEDF1AD60C2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2F1595-300C-40B6-90C6-D346352241A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0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79051-EA12-4527-AE5A-0198636F63B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986465-B5DB-4012-8EDA-2F5C117EA62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A04AC-2639-415F-A86B-6461D4121AF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98362-58E7-405C-9753-C57FCC3405C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0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691115-C39D-46EC-8B64-A45B1EC0974B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0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5CB54-6F9F-44DC-9D8F-159A1AB75A16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9D725A-E36F-4898-B0DA-99BA66B1675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905D65-8291-4B25-A5E5-9FEE84199A8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B76393-3A2D-47EF-A041-1CDEBAA5EFA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B6CDF-C717-492E-AEA4-C9B75F4F8F60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94D468-FA3B-4167-A2F9-2C27E6FF34C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433C29-15F4-425D-9D74-452ED9B0BA3B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30915A-9F1B-4B49-9883-8362526A322B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277A38-2DF6-4036-9BB3-9AF37DE4BBD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A027B8-5C7E-4BA4-A343-49BD1346231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F3339F-D95E-4CA2-BEDB-629FDFCD551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D7D5B-63D8-4A78-A1C9-B36C0D678B2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46C8CC-4F2A-4A13-A21E-EDC9ED6BBD2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E3C5A9-C645-4C01-BE17-173ADF2FB30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21B31D-67B1-4FC0-A14C-F7142564E04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B168B-0D84-493F-84AB-E510F5FCAD2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765F14-D71E-4D1C-8F4C-DA4CB72E233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1EBFC7-707D-4E8F-A51B-8142D9062A7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6F8E41-E09A-428B-A8D9-309E4DAF3D4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1D6EE-FF0B-4111-83D3-EDC36467A9C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A79AAC-7C6D-4B40-B1A6-0CAAB816809F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408328-1D00-4EEF-9E3A-BD78C97AA9EB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1CA1E9-29F7-459B-85BA-F64C84B063E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A1B0E4-9FC6-4F53-97EF-6E18AA604FA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54D6F5-9357-4CC6-9065-CD64B35F742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64F8D4-6767-449F-99FF-87016C935F0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3C248F-2F81-4233-867C-A52FFA301AD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FF1251-B35D-4AF6-8233-275DD011D29C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FC1076-DC56-44D2-8E64-E793C2D2903C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2C952-811E-497A-A479-A4F1D2A4947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715E02-DAC4-4A45-A462-CF91F5CEB98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3B643-63B8-45C1-9928-582F9C7F99A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61849F-9F0B-49F5-9D6B-1F62D224A1B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6E3249-E961-4994-882B-7084C6CADCB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7D113C-5882-4110-BE62-32C6605E61F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D5E6DE-93B1-498C-9613-1BE540940CAD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779E96-61D9-4047-B59E-D7E637BB585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F5E28-1FE3-4D9C-BF66-BE6C2B0A384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C9AE41-5E9D-414C-9034-86B5E8177EA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28C8B-D189-4F15-9E3A-9C36E431C65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708F7F-0DCF-4C10-8CD4-23F18DD81C7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FE267D-F9E6-4898-8869-956E33EFAD29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7E62B4-781A-47CF-B0D8-517A817E921C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A13BB7-8FBB-4C6A-A971-FF614FEFB8E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4822A-96CE-4DC5-B1E3-691CC04479A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A6D463-B62E-483A-A8B0-3CD96B35077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A2B4B9-0E1E-45E7-AF0C-504A67FC3B1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D9DFA7-3604-448C-8B0D-AE9D90D7CCA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CBB7AE-429B-4B0B-8669-EF0BF7296822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701170-3F58-4D99-9701-A7B0EB2F02D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86E736-C018-4710-A37B-D31D6273E27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93A71-41C6-4E1A-97F7-48B71F39175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D75A7A-53D3-4FF0-9BE9-8712FA3D258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5FDF0-9216-4F5F-B73F-960F6A314FBE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4AACC-AB91-4B8D-B39A-BCF2DAE6C224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81B7A4-2A0F-4ACF-8048-72696406C5B6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F464C37-88FE-45B9-9A76-9ABC605CE691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80E51D-F804-48E8-A5A5-6D425E5820B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AA4133-CD66-4B64-8B25-F0C2A24032F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1DDF6-AA0F-4DBB-8E18-D870FF9A550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6EFFBF-EBD5-4ADA-B9D9-A3B114463AD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5E04B8-0A15-4E3C-98F5-3049D18E585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32AA7B-F091-4AA8-828B-B008F608C1C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388C94-7254-406A-81CD-38AD39FE9D4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0BAB1F-1D02-45FC-A0B1-F97E21A5871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4F431-BADB-4774-BC6B-2365984E827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D81C7F-54DC-42A3-8A8F-CDCF4B47A1B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EBD104-47BC-40BF-90AB-646121227DC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F46D4-958D-403A-874E-AAB78BC5377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E57EF4-5558-4C53-88F2-CEABAC6A2A7F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FE7AC2-EA9B-406F-BAEC-A52A4752E6DF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6C92B9-E4C8-4DA7-9AFD-FAE6899D0CC0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0578B7-61D3-4CF5-B34E-1D61E8D76323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5030FF-00F5-4DE3-93C3-EFD9F2E0439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3EBFBF-E16B-423D-9FE0-13FD73C7E344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1CEEEA-1DBE-48C9-A370-1384D5E0D53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8536A4-8C28-41F4-8DD3-08CC476F7D20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606E24-1EF0-42A5-91F9-D4D1AA351F55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354AE4-0167-4B67-8EA7-74BCB4CE625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E3CC43-76EF-42AB-B336-C4AB5B836D2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4CE0E0-EBB8-437E-97D1-349647B1031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081CCD-ED99-4340-AF1D-68DA3FA61F51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01D2F-EE00-41D3-B7B4-B190AC65ADB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CE50E8D-DE8B-448A-933E-A5D8233E9947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2C95A0-F29A-4DDD-A058-1D904901E95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0FD2F5-4430-41AF-8228-D271D603544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43811D-1FC4-4D52-80B2-082543469FE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BF3026-C444-4E67-B033-6210AE7DD14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548F14-490B-4438-B192-0B0C2D2EB9C3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850B5-4132-4437-B8E6-26D6CF4FD6C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78AD79-F166-4040-9850-7027D9B4EAC4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5EFFE2-6A75-4FEE-A801-845475AE4E2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0FB1DF-BC01-4B64-80DF-2F061ECB06F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261CA7-E0F8-465D-8D4A-9DC6EE6B45E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AC6202-2E64-4D5C-A46F-3B1A4572026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3CCAD-012B-4FDA-990A-D1A2564BB00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BF9BD9-5E5E-41D4-A994-54820A6D835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1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CB2E7E-708C-40EE-816D-60EC7974F92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1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CCE273-376B-4847-8102-15782EB4F834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B851DB-6742-4F64-9B8C-DC0A0163ED0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B6EA85-F136-4576-8CE6-C4F8819FDD6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75CD56-EA19-42A9-8B2C-64D8A9FD2DA9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E7DF73-C6B6-461A-814C-9715FEF3B98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E4FED7-EBAC-4A84-B2B2-64075B55223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591DA3-EB91-4D17-AEBE-7126C8F94EA7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2AD0DB-F2A0-41AA-B545-EC7E756BB9A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A4B1CB-A9A9-4571-A31B-F8F4A668A63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126114-CFEE-4145-AAF7-AEBE480920CF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FEA9A-2C68-401A-863F-DA8664107B0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7B0BE4-704A-4674-9060-988E2947BFD8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8E006-47E1-45B3-9DE8-D20F4A97961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A3BFA7-E9F8-4DA4-B7BC-20C9C2FE0C94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4B74B5-E320-4CAA-9F30-82A35415574F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2FA22A-E6B3-4C7B-AA8F-541A81ECC97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A404E8-FBD4-4950-8F87-52B6EBBDEEA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49870F-B3E5-4DB7-B5B1-24F218A27B7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6000C-54FE-49C8-8AC8-C36F7D9BEABF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FB82D1-3611-4B8F-B0A2-424074B0C17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7DCDC4E-F957-493D-B6D2-484514569852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8727E2-9A06-45C0-98F5-0B89EEC4599E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95C28-F9FB-4197-AE0D-4705BDC470A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56026D-EA36-484E-840F-B1B38A70714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D1B1AB-8A25-4F43-84BA-CC32BB64C03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29407-540D-4820-943A-6CC598C18E16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CD5F46-BEE3-4F94-96CD-524C7B66DB8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36DB10-288A-4D8D-8B5B-9DF13408A96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0B2573-3A76-4A2B-A54B-0DAEC288330C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4CB023-75C4-46DE-BBD1-9C287BF6EF0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D0B27F-23FF-4E65-B558-72B5E750F12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F615C2-CCE0-4B49-87ED-7FC57D4F3C2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79A9AB-2680-4718-8C39-27CC2B05AF4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11CDD-2AA6-4257-AF90-01B1BA1EA8A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272B0-2778-45AD-979F-535133C1807D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75ABD8-374D-4093-8106-E3B24BF6BCCF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6701D-9665-40D9-8FCA-31FB2BF78E3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F23D4F-BD3A-4DDD-B6DE-126EF54B209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C8F496-17AE-4C52-A508-63CD8CC3201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7960CF-E0B2-4C3F-BDB8-E056DDC4563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6614E3-D461-423C-A585-2B29A48CAC6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A4A25B-A18C-4FF6-A27A-AB31E3A83533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DD1290-EC28-4E20-AF27-692EE2E86099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37441-5923-46BE-B8A1-32D615BD2A3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EFD59-F0DE-4499-9B08-222DDBF3E2C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90C8C-724E-4B4C-A257-02B5AE1348B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256230-01A2-4795-A925-2B45C57BA0B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0DF9AE-3854-48E4-82AC-5450A0F544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21E0AA-7E25-49D6-8A76-520ABB56FF9B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FEB151-DA76-4368-B94C-2065390733ED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49E5AC-48A0-446E-A218-C2F910BE2E8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FD0573-8336-4F85-9E67-B9681D90090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0917C-8766-44BD-8513-D87DA8983EC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13CF2E-62C3-46BF-8D46-52F4042F5CA0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61CA6D-68AD-426E-9F60-6F00A4C86F49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1AD078-6D9F-4B2E-9F07-CED3C29A76B5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1886FE-822F-465B-BB05-B4286842503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CC6FF-7A19-46F8-B0C6-8162CEA47B8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8FB66-9DAA-4D89-A4C3-34DF3F8AC601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EDCE01-0288-463A-A2FA-310C2BF57BC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E60728-6ECA-489E-81F3-7B2C199A873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B68B5B-09CB-4D19-9000-CD0DA3431CF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789558-F378-40DD-9F8C-3A3B5C53B084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EF87F6-9D0F-4073-B9A7-E7FD0CE5370A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F2A920-F0AB-49FE-8D76-5AAFC1E673C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A27400-A50A-4E1E-8B4C-B259504045D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AA003C-2675-4726-90F2-13891D43BAD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CC8175-74BB-464F-B697-9CBB2DCFA57A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C7BEA7-F5CB-4326-A4A6-EE7454F632A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D43DAE-6864-46E7-80CC-C1DCEF56CDA4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FA92E2-206D-4A61-8393-5467707DF80B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991F1E-945C-498B-9A94-0BD2DBB6AC6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6A01B-9B7C-4BC0-B363-087FDAAB876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B1373E-C952-414E-80FD-4AC0BBC729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152222-3391-4FCB-89F4-D5BEDE59785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AFB4A1-9BF5-4F5E-98B5-877D5C105EE9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4B6F7B-03FA-42B7-8464-77BB5F117E06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A44DC7-E4BE-463B-B727-F6607BB2A282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D48AB3-DA02-48F3-9776-BC49A038628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0A2388-6633-4CF8-9DF3-3EE866FA668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911810-01D2-4868-B619-33192998B92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7E29BD-D42C-4E29-998C-F56D77E64B1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365BFD-61B7-4728-B602-BF08CE4D110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AEF88C-A770-48C2-A154-288A910111E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3B949C-2D26-4A18-9C99-096C239D6702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F6F0B3-5DE0-4509-951B-612B868733D7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A78367-BF03-44D1-A291-A52ACEDC7DD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8BAFDF-B86A-48CD-84CB-42D93F2CD8E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E3AB74-2AB6-40D5-99F1-0311DEAE811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5C17BF-A7F1-42C5-B1C4-A30C903CCF6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EB48C8-E39B-4BF1-BDB5-518D324BC159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9AA051-9884-4E4E-99CE-00D5C263C46D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FCF4A8-8660-4DBD-B13D-9B34CDF200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DFE859-A291-4CFA-8F27-19F0215CAAF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7ADF3F-84DE-4A16-BB9F-BC08DC3D699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B845D-B2D5-493B-BF62-620E570B3BD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AFE26-A318-4F55-845C-EB21B0A6A93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2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E821CA-55A2-4A66-AAF5-A0907504AE67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2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3E31F9-50B6-4D03-B854-96E0E8424211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2932B-08F5-42BF-971E-5D625A96207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06B07C-33F7-4040-A780-945176F374FE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7C2760-C980-4AD4-8637-8DF0907898A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B1422-2202-45A1-BBBF-9B4BCB7733C7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9DC1C-8879-4E35-A662-CD381233F3B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2B4D2B-A901-4F46-ADF6-A70291C9803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418348-9463-499D-87C3-509A65BB262F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E4AA5-3B5C-477B-B0D3-4961644CABD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16426-9860-46BB-85F3-0BC01ACEE1F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A9D0F-58BC-4D36-A2CF-7FE2D0E45D3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300CA7-E922-40A6-88D3-3DF03846F65D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669BC-CAA6-4CC7-BCEB-FD56D178E70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9F606C-8982-4660-B054-1F908ED20E95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19594A-27B0-41E4-8CB6-80109E3ABFF4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7153DF-F800-40A9-A09C-CB1735E6934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E6222F-DAAE-4CE7-9269-494890D0C8D5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59DA6-4905-4F07-8443-61B95906622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9321E-F3DC-45E6-8AD8-E7A59886230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C2F5C-2FF5-4048-8DDA-9AB6D33D7FB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CB20E0-8956-4FE3-9C99-D27EBCCB7BB6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C717DF-2010-45F8-9E59-C4DB80F95FCA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73C74-9A6D-4B96-B3C7-5A0192C56FB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81E201-91C7-49CD-B5E6-CE20782ADE7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FB4BB0-3FD8-4993-836A-B66EFDFE04A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385FAA-29F0-445F-BEF6-8F9672AB0E54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D5E22-E361-4F66-A077-4855776CB23B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0E4688-13A0-46B7-9F36-4CE2B7BFAFE3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7AD0C5-D887-4EF2-9E5E-ABFB112BD1E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78047D-81A3-46D6-BC7A-F12B6D5ECAC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814528-6DCC-4732-8FF6-1BAD0582BCCE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56B7F-52D0-457F-A27E-EE91AEE5609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DB1465-E79B-4617-8D30-AF5FE9CF55D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6CE88D-6F0B-4244-B9B7-89A4660BABAB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13BD78-55A2-40C6-B206-5AA293F5CC1C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9E98F3-C03B-4C11-9B93-A0FB9268AEC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4F388E-6037-411C-92BE-14C0350572E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1A494-A60D-4255-935B-270B2EDEA5FA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B5EBC-828C-4CFD-BDD9-5A33D3DF929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4F0009-F751-4EF0-8AEF-3579EA1C5910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A61FD8-AB6A-4AB0-870D-2E1164D4304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869EBB-35AD-42EF-96B9-CB17AE97253C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2D5445-F0DA-4417-90FD-BF34E6C40B67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32F78F-DD21-4F1C-91DE-00EB0A000BE8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1EA876-5A51-45BE-9ABE-53F7DEAEBBB6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D8FEFE-40B6-4A46-8542-DA29A3D9394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FE82CE-9DED-4CDB-A287-AE10CC013F44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56677-12C2-4BA7-AFC2-66E6481B5C77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304</xdr:row>
      <xdr:rowOff>0</xdr:rowOff>
    </xdr:from>
    <xdr:ext cx="1921468" cy="195685"/>
    <xdr:sp macro="" textlink="">
      <xdr:nvSpPr>
        <xdr:cNvPr id="53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8FF527-0B91-4F05-A013-AAF4E07B3EF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304</xdr:row>
      <xdr:rowOff>0</xdr:rowOff>
    </xdr:from>
    <xdr:ext cx="2476500" cy="199970"/>
    <xdr:sp macro="" textlink="">
      <xdr:nvSpPr>
        <xdr:cNvPr id="53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8D4542-6575-4F12-8148-F107D5A64CA9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5F168-4DBE-4566-B972-8D3AEE01486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F12A8E-27E9-4AD3-ADBD-67DE77A2A4B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304</xdr:row>
      <xdr:rowOff>0</xdr:rowOff>
    </xdr:from>
    <xdr:ext cx="2529840" cy="195685"/>
    <xdr:sp macro="" textlink="">
      <xdr:nvSpPr>
        <xdr:cNvPr id="5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D1B91C-806B-4336-BF22-F4B2430CC24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304</xdr:row>
      <xdr:rowOff>0</xdr:rowOff>
    </xdr:from>
    <xdr:ext cx="2529840" cy="195685"/>
    <xdr:sp macro="" textlink="">
      <xdr:nvSpPr>
        <xdr:cNvPr id="5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8E747-24D1-4678-AEBC-ECF7DC6E587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079D9-F190-439C-96A9-ACCA24A4BD8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59B466-87E6-4817-AAD9-6445B57935E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5BB77F-E91D-4980-A9AB-46D15CAA874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84874A-FA38-4465-8AE4-C9C2499D036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1AEEF2-6B4B-4EE1-AC15-D541A0E55B1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7469D-AEF7-472E-B6C9-2AC64E24B42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A7D290-3983-4121-8FBA-AA14998013B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B7C12A-73B9-4D4B-97C7-273BBF145B5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5E950F-A8B9-4852-9E14-A255A0AB046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529084-FA57-4BDD-97E0-E6C65234490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06631-0AE9-4CA3-8A3A-D490C0A792B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0AC58-3947-4EB4-8D60-8DB96814AA5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382C5C-3BAE-4048-981E-C781CA872A1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637BE-5E1C-4914-AB82-273B32EDA24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D0693-A98F-4239-99F7-ECABF08CA2E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4C9E54-5774-49C1-9572-B7F48E2AA3A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AEB7BA-7B71-4D0B-9630-7D320746517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B00C5F-2B49-4DF1-ABE3-65344FF7FF2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085F69-35D4-4C03-A3D3-561685A233A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BB401A-4F89-4B41-9015-0C3D49EFF4F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57B824-0527-4096-B842-E5328609125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80EC2D-13FE-4D0F-857C-A0AE28376E9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3088C1-D45E-4BFD-BC12-DF609270E85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A8A578-6015-47FA-B30B-E86BA9FF291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4327C1-B694-4305-84A7-A7E4B022C05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8CFF77-8FD4-40E2-ADEB-C49440629C0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661A6-A177-4007-BB52-C37BF816407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60D0A3-B337-4561-93A9-C4E7464C645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410D7-B2F3-48BD-8999-90370EFE1A8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252FD3-38D7-46CB-9812-1D41E4BEE548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A2C26D-FCDD-464C-860D-0460FD4D49F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C8C912-E79E-41D4-AA20-23F39E07271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189ACE-CEEF-477E-B01E-B8CDAF381DF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CE3735-5718-4737-8CFA-B5A9F2B0184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729A9D-BD7F-48D1-B48C-7CAA246F99E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03658-25B7-48D0-AC09-4144BB4B691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D9FCD7-C6D6-4C8D-A259-8F57B28AD2C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426531-1FC1-4FAE-BE3D-FDE4D40239A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5290CD-5C85-402A-A2C3-25C13156BB5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BBBBA-0A71-43A6-A75F-95AA301C5A1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666C5-6778-4C6A-AC0D-5B6B1398056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D1ED29-5C57-4D7D-934D-ACA5323173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AC16E7-75CB-476E-827C-EA2ECD1430F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55405D-DEBC-4D44-A815-C85A1FAE079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7D33DA-EC01-4094-9C87-E693F387556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D29538-C434-48A8-993C-286CEF6C9C9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D6BEC2-5497-47E8-B303-EF756043A88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B5E768-E0F9-4BB3-B22D-FA3AD9A685E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FA6ADE-B230-4320-8DE8-3006509DB07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E78FFC-D564-4481-B942-78421776F78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3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4CDEAE-8E15-4C64-A9A6-634FF853D73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3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92AA961-A2BF-465D-9AAC-1E4BD71A8E0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F352F6-41FD-4618-8B08-7FCC957CA34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9DBEBE-B011-40FA-99E4-9D41B990EA4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25A99-7D26-46DB-AC8A-C30F8E08E7F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6E0C55-7C84-4FE6-87FC-3B17C55A6E7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F5752E-F547-4D6B-946A-C3219B83AFE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44C489-CD11-41C8-B10D-E35BD85A4BF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0E0FB1-C19B-4979-A7C3-577680C6483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647F8-36AC-46CF-AEBC-E92E60F1263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B8F879-6228-4776-878C-90F2B2F1B48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DEE187-E0E2-45E0-959A-E03212DEC3F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56DC20-05F9-4529-80DA-B17DE43762F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FA7F7-7C42-46E7-848E-57C4C52CC8B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85013F-34C0-48B6-BF69-087D1F8C59D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73C985-1E2A-4129-88EB-62BFCA0B14D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5E5396-9695-44C0-9C7C-2F464F5F493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59025-C667-4CA4-862C-0408498AFE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573D5B-5879-431D-906F-2A8505C4F9A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05B383-5494-4A30-96A3-0BAFCEEE39D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17D8D6-09DF-4575-9F3F-40C30FA1D46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1AA0C-086A-46FE-A1B7-36B1A8EB9C4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FAABDD-25F5-48BD-8BBE-0C5C5E918E5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95BC84-C8E3-4DDE-97D5-70EA2DCC6F5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6D8581-EBBE-472C-98E4-2558A53056C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1C093D-24A2-41AB-8EA9-73A452F73C6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D77F5C-46A1-434C-A17F-5103F107976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3C72BB-E976-44CA-9465-0EDC2BE5E4D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2588886-A6D4-4122-8A3A-9225351DD4D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4333E-DFB9-439A-9738-C4E9D346F0F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9D3A96-EE92-44AF-BEA1-5EE40E44C77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7BB355-C365-49D1-8245-CB1228C1E5E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1A8C9C-3D0E-4DF0-93F4-B262544C614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C2FA7-6D14-4B4E-9F62-2C3265A5DCA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1995E3-7650-417E-B88C-117F134D666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746178-48F6-43FE-B180-30EC0DD3BAC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EE198E-9CEE-4B85-9BA0-713AA21C970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0C07B-17C3-4995-A980-115638A4BC1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0E85BC-F115-45AF-8ED5-24E52E6034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91E5F-8973-4146-B79E-6F5BAF87106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3D908-3CE7-4B3C-A6E2-2007142D7D1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AAFAA-0C98-4B87-BA10-0F0F3174847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B08BA9-A409-4DFF-AA0B-C7012F8374F2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CC3EE2-21C7-4293-8824-77525C116EB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640CB6-2FC8-4EC0-8D5E-C1C60A4E1CE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16EF8-2E2F-450A-9347-A979FF89913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0F11C6-5B12-47FE-86B5-26EF25A6CE6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CE507-6493-4E5D-B644-257215C55F8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9FD5BF-0769-4CC6-8DD5-3FD6216D519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B8CFAE-62F8-482E-B13A-4C38004C4980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6B11AE-D1A6-4BEC-8860-628F4CCFA43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1B65FA-F7E5-4109-864E-E255D8AE18A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D6D066-AD31-46DA-81E1-0D0F00A4FEC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680F60-F35A-428D-BCC6-A05D4E456E4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967421-1A36-4914-9BE6-2D986FA6A97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2AA15A-235D-45D5-B6A9-64651309D83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9DF30A-AE3D-4B64-A9D4-56F2022C890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A24429-EF82-445B-9769-C8F65C95D84D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7508D3-9C50-4198-ABA4-3C82F4A2471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7328AD-2ADE-47B3-9742-24DD1944D23E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45BB4B-13B2-45C1-91F1-A61620D316F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67A505-ADD6-4C22-B4DC-D6C47C30512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23607C-67D7-4B0B-BFB8-E10FCC473B2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05447A-77DC-4A19-9F79-9DF109A1CCF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E23885-0069-4EC6-AD77-690E8BF334F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9C1DE0-0DB1-4874-B883-4E49B104EE9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2ED46E-5169-416F-9C5A-C4983F54FF2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942659-179C-4A9A-B448-63C747FB9AD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D298F8-D2CE-4619-9C74-225CCE6F84C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386528-47D1-475B-8A80-1E571CB3CEB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F6E211A-38AA-47FC-9C35-B150D131B0C6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C676BA-C869-4EAD-B690-76C8DC89CFE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0873A5-C747-4F6E-8DF3-6534ED33F9A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B8C9E9-71CF-4220-8FE0-1E744A59EA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0C571D-AC5B-4D76-844C-21B797B240F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E9452-8A69-4E70-B031-6182F78B6F0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93AFC0-07E3-4BED-ACA2-4D159F3ED25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FAB9B88-1650-4616-9010-56B37FCB6622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9D7974-00A1-42BE-AD72-6C84FAFA2EA4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97802-61AC-43A5-9D10-148939FBC78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7CDC03-E04E-4C2B-8F8C-27FD979B23BE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3E1030-361F-4A8F-9177-B82122C0E34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48B377-C161-4961-B99C-0561007353B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0F0D13-9281-497E-87D3-8C62D422DA1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B082F6-CB29-42AE-998A-E648C17CB06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9D184A-08E2-458F-A86E-85C5CB16D30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1BB1B4-673B-4600-998C-931819B1EEA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22F5AE-58C6-4EC0-917F-63632FF8514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B92CBD-EA81-45CD-9BD5-9449C9511B2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73519C-FFBD-4A6D-9FF5-4A745441F16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7E0D17-E8C0-4F9F-82F7-B0A9C0528AB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17C499-4D7F-49F2-B2D4-782FAB408A0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5B2A87-7B78-4532-AF47-59C71519643A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CA5878-2C6D-4546-8D64-E399409C8D2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80C273-0AE3-4EC0-B607-147712B745A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4ED7C3-BB9D-4DBD-A0D6-71E77C02FD8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263AC6-7DCD-4874-9D65-C8EB2FF94F8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031600-926E-4E0D-B2F4-5B97CBC6947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4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14D57E-CC2A-442C-9B00-B08A2EE74A0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4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A95725-0173-491A-A0B4-162A6D64142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253F6-3D7B-4AB4-9293-E748CA03E78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4E610-B16A-4925-8E28-0697A0FF46F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2D5118-B5D3-41AD-A736-DAAB81694FA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5033AF-E972-44C7-AC0A-FE02AB7AD20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D8639-A766-4843-9F7A-138A601EB45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5CE2D1-B9F2-4196-8ADA-74928572D754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1D9047-72D9-416F-B79C-FE5D2AE38F14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89CDC4-4F71-442D-BF37-66F702DF3B0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99EF60-AC4F-4D9F-B4C5-2BCAA288DA4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982D41-273E-49AC-827C-41B782CD419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D8879-4F06-4AED-8046-D21ED7313AA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C24D7E-D49B-44C9-A6C5-D4F2B5C3CDA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A18B4A-C359-4EA9-87B6-7CFB3D83B97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C3132C-461A-425C-82BE-2D09A1EA536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2CF725-5876-42DC-8A1C-D135937FE25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A1D592-9F82-4366-8E42-71A53CF19ED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FC37E3-1F33-4EF5-B306-A4F15716E7A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213AAF-524A-48DB-B413-D36A8A413B1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56D9E-14BC-437E-8C0B-337C9DECCD4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AAB8AC-2D99-437C-9C61-1CC0A288676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9453D1-D5EA-4A1C-90CA-04CA8FF9185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D33C9E-0C15-495A-BFEF-0D7B17333F2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E00EDC-C271-4023-BF38-E9153D74C20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13F696-0AB2-4469-B4E4-7C6B465DFB4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1912BE-A7D4-4867-99FA-227C8BC7433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C49276-9657-4374-AB17-73A6C537D4D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BBCB5AC-4662-456A-A74B-AF0AB8BB7E5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384C74-7DDE-4299-BD98-368C26FB8B3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D09E99-E2E5-47D7-AF4F-DC138DCC95D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55E4A4-78DA-4C9A-9A46-6F84B9C93FE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9267AC-0351-41C9-850B-770706959D6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2F2D10-0F23-42D9-BDEE-E22DB77129C0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38C2A8-8311-43F9-8D48-C1916233222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291C03-3A37-48EE-A8F2-BA63FF4E2E8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9C69F3-A623-4FD0-9538-6CB97DB2D71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9426B-AE88-41EF-8E01-BE5F28F5CBC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D834E-652A-48C7-9B7E-5E67C478369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8B484-D67E-4D20-9C98-87C6EEF5170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72C72E-31FC-4FEF-AD2C-A6DF25F5718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5426A9-4A69-42C3-A368-D6FC238EEDA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1F8692-BD9C-44AF-8BF3-5C2D81DD08E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305C58-D8A0-4F8C-816F-D969FC2B006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1A65CA-AE2F-4052-8449-6653C4AC565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B57271-232A-4290-A74C-2029E0AAB97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2664B0-8823-410B-8C18-8E8E8D9F0FC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9C4CE0-EA70-4CE6-89C7-5EC679E8AAD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E88574-3AF0-4E0F-8B7C-896F49CA996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07F82C-8B9F-4B90-9AAD-9042A4B748D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708AB1-5163-4DDB-A2BD-FD8CFCB49D4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5B6C95-19D1-48F2-9533-17815D4522C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3F32F3-5C54-4E2D-AD1C-938386DB11D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E0D8E5-625A-482F-8EAF-31476E17D27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9DCD67-4D89-4521-86BA-470F5213CB1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9FCBC4-B2E9-4822-8490-63398F49E71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D8C2C9-8FC9-472C-89F8-A76A2D47754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52EAE7-D318-4678-9DE5-7AEDF4D9072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53FD6-C961-44EB-92C9-9B4C285A682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EA2DA2-F9D7-4685-9F51-B468EFA76FDB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833556-0492-4DB7-B800-C5B0AD3EE00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EC5F06-A5C3-4386-89EB-6579D9CBB60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D27FA1-0CE4-449C-A3D9-7A6E5E0A420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CBA5EB-4550-469A-B42C-6DF17DD8932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6E5D67-C014-4272-AD1C-29F9274E172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87BD8-D91A-45DB-B91C-88E0BF39488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B296CD-F2CC-4A75-9F6D-3AE7DCB4602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DE234E-E28D-458E-BA5E-80B0F6EC27F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7E1A8-3591-44BD-A042-70B43A5833B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268010-5AC9-4E40-BD10-E1BE2E320DE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38E0C1-739D-437E-9B63-CBD02B8B5468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13F896-7C7D-4366-A4CC-42AA693261E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6C87A4-73AF-4DF5-A2AA-CEE4491600D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E2D5BD-1E05-4BC6-AB0B-4B1D9DF1E1F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157681-3FBC-410E-9166-8C3E9EDA732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6ED602-DD00-4E13-9775-D4AB5DAC352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BEF654-843C-42A3-B916-B9EC51AC57B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5CAE2E-8611-4496-B2FF-721ED4E926BD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D08D48-C723-4876-BABA-8F0266EE481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47B55-A12A-49B9-9061-8744A32FABC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3CD75-AFE8-4265-9486-2E5E9BD19A8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3ED966-D508-4D54-8620-FA80B498CC0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2C4666-EF25-4796-8558-B1E6C9E29E7B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7CAB90-5D84-4268-AB26-734E8ADAF1C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66E0E5-CC4B-4FD5-84C9-A0E65878D9B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4D96BE-CC5F-44B3-B404-5D97D1C7B17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9E267-40F6-4436-A521-7AE138A864C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044379-208D-47C8-B591-EDE5EE8E0F6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07B663-EDD8-4526-AE27-DA2F73B752B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3696A3-137E-4851-B46D-22F32DCBECC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5DEE1-86DB-4EC1-9AB4-5C4E9AA9837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1208FD-8191-4A0F-B917-FF45DF221C1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12BC50-BC86-4D4D-80E4-F8A6D3FE360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6A1412-E1A6-42CD-9B27-7D9D016D085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85F7B-B362-4E5C-B1DA-004D73934D1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6B2ED0-B20B-4109-A107-3F7A4F35445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1E26DE-90CE-4D74-A644-0B79001346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88C27-5439-4D2F-878E-91C03675D4B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5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5ADA88-79A4-477E-BD01-1051885713EB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5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D329EA-6438-4688-B928-0D07B92A7A57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7BDE16-4D69-4D8F-83B0-99A83093418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B6A17F-644C-4146-B3EC-B9C3D261BCE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95E7D1-63A0-4DF8-8AB4-DA47399BC56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A866AC-3FC6-40F0-8DCA-9A1982C6083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6CB569-6416-4335-B7A3-014D2B93456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6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234BA2-EE40-4D92-9270-F16A037E9EC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BCC421-FC6B-4626-A520-B783316E1E8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9EBE1D-2456-4076-A2A5-FB55B13CC7E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1719C-0891-4D28-9B40-FFA8483CEF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4C0B48-8E13-495C-8C02-1572595D996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117F0-BB03-4BE9-B783-BC2E55AAEB3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C3FFA3-A0ED-4FD2-975B-01EF1F980F8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328</xdr:row>
      <xdr:rowOff>0</xdr:rowOff>
    </xdr:from>
    <xdr:ext cx="1921468" cy="195685"/>
    <xdr:sp macro="" textlink="">
      <xdr:nvSpPr>
        <xdr:cNvPr id="56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43A39A-6421-4381-A0E1-92F41642F17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EBF055-CB56-4EE9-8D72-9E1505AEBA2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B1EDA2-44F2-4C2B-805D-5479A566C09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05AA97-BEAE-4D26-9E1A-DC6B660B047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328</xdr:row>
      <xdr:rowOff>0</xdr:rowOff>
    </xdr:from>
    <xdr:ext cx="2529840" cy="195685"/>
    <xdr:sp macro="" textlink="">
      <xdr:nvSpPr>
        <xdr:cNvPr id="5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948E55-2A99-41BC-9126-B18AD0A0747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328</xdr:row>
      <xdr:rowOff>0</xdr:rowOff>
    </xdr:from>
    <xdr:ext cx="2529840" cy="195685"/>
    <xdr:sp macro="" textlink="">
      <xdr:nvSpPr>
        <xdr:cNvPr id="5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2402B0-240C-4190-8C34-71F54CE304B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11D677-D7E7-4B13-8A40-67D74817B887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682F3F-E080-4EAD-926A-94347351809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2EF79C-36EC-4C87-AD06-B77E450254C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676898-991C-44EB-8A03-7AAAD1A7B59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90BBB6-BE6F-4A76-B4F5-97FA234ABC9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61B562-74A9-4FDB-A481-05D631CBC17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A7AC09-9E67-4695-894E-2C7A378E609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25662-C9CE-49DC-8BD6-71301E91047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3E47F7-7853-4A6B-AC0E-DE073EE52FB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D6F009-D862-44D9-A57F-705BFCD8A81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FDFF45-3293-422A-8354-74FE52D7505A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AA8012-094A-4B21-A157-81EBE912CB1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37DBF0-E203-46AA-BAA9-FA1DDEE2BC3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7E5A6C-DB09-41EA-AD4E-423796B2805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514013-B8EE-4835-B6AA-4019679E770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DB50D2-89B9-4430-B056-7482D313AF5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00B7B-A04C-42EB-887D-2556E294D78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1321B3-CFAB-469F-AF5E-A8E2E87CDA6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328</xdr:row>
      <xdr:rowOff>0</xdr:rowOff>
    </xdr:from>
    <xdr:ext cx="2476500" cy="199970"/>
    <xdr:sp macro="" textlink="">
      <xdr:nvSpPr>
        <xdr:cNvPr id="56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A55303-00F3-4408-B9EA-C852930F521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B93B83-FA8A-4482-94AE-7E25DC49A3C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0EAACF-E62F-4F8C-8636-5E4640AE3EF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C5D434-D5DE-434A-BBC8-B34A76E37E9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4B4E23-5A63-4FC6-9D29-F9FCF3194FD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22D429-156E-4142-8F3F-C783D6D8E4A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AD29C-ED10-42C3-A978-EE9B26B3F9F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2B1AE6-7376-4DE8-9942-FA450AFCCBE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2D099D-CB8D-4D54-A24F-CEBADDF2DF9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929E8D-6A52-4593-8908-4931298411C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1EB8DF-3F79-4BA1-9D29-6FD12C81101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DB8D64-9121-4EE7-9BC6-B5BBEA01098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16A1CC-41F6-43C7-9F90-4391675110D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3956A1-2626-4812-9C8A-43B3DA37A1E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654D3C-993A-4FE0-A8DB-9CA390F7D9A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6FAB51-9D3C-47E1-8BB7-71370E3C5CC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EC4195-EACB-4592-8EDD-D1E60AB741B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8B5802-9462-4997-9370-4DF139D23BF4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041D6D-DE12-440E-A0AC-29D4FE57E18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E454A7-D096-4512-9BED-72170883364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8D1F4-5392-4BE0-B947-3BC19672151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4C5EAB-C015-4211-B38C-0D75C99D587A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544140-C552-45EA-B8A3-06F1D51F53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0CFC3A-F5F7-47C1-898D-3E4C2C3C221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D74E58-1573-4E72-8181-AC751C420CC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EBFDD7-50D7-4770-97F9-20A5C9B37E9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C748E0-092A-45B6-87F8-1EC104C7DFB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CB1D37-F9B4-4D81-81AD-6157E6EDE4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514545-339C-4959-AF47-E99EEE97C6B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DBBEFF-6E53-4B3C-8005-952B1D09F43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90CBE7-B023-4D74-A812-34E02B85AD0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44608B-C8BD-460C-88C2-40E031B8A64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621A9-30FA-4010-9AAE-2C9D7491C07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E71632-7E47-4163-A407-BB0EA54ECAB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2781F0-C10C-43B5-B5AB-637B053E02B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194C9-1DE7-42B6-8E4B-3A84FD93846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2DFBA3-BE16-46D5-AA62-D31C8174650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30BF2E9-FE1E-4D54-BE6D-E3F1F7EBF93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7EC550-D147-4FD9-87ED-A55F17275A5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53CE46-F5E0-4EFA-952B-72F6948E119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BBAEC-2DF6-42E9-9B95-992F78BA495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AA12CD-3DD7-4C93-8C89-57C3BF1DA82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4508C9-B0EF-424F-A6C0-0CDA6E295E7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59D286-6F1D-4D37-9BB8-FC50E6FD906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08A0E44-846F-4DCF-B7FF-0AB96D02CE9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3955E9-7C0F-4465-A2E7-25C35ECBC10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59B48F-D1F3-47C0-861D-EFA7F82FCD3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170320-7279-41A8-89D4-A67E5BEA80C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866252-9237-4786-AC84-109CCB3372B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D07B4-F81F-4F15-A2E7-CB063ADAC6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29D5CD-9EAD-4A19-98BB-2DD62EDFDF9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89DC2DB-C43A-471F-A41E-9885497A0424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5531BC-9046-4A75-8111-754E5DEBD24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6684E7-44FF-4FB3-BB11-31333CF6A8D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535901-E7D0-441C-90F0-2BEF0CCDF1F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3A7B3-06B4-4791-AE76-D3B1C407D3A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1ED66-CCBE-46C0-BA1D-C1E5005B0D0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1A488-6D8B-4AE4-A79E-747507DCB8C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039C19F-EFC4-4BDF-B3D6-7F57EB7E613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49FF4C-E5A5-4B23-A38D-20ACA66560A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D772C8-6F0B-4132-A35E-4CC505597B6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F1A2AA-6FEF-4839-BBC5-A83E95020E6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029770-99F1-49CA-BB4A-41B495339F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08F0A4-4480-4CE6-9440-BAC8B022DD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14F73A-D8AA-491F-8D3A-A1FD2D93A00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6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B039C9-ADD8-49F2-BF7F-C86DABE501E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6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2D75DE-ADBA-49D5-AD66-AAD0B9B1F85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9E4EFE-F5F8-406A-BBFC-941B3C0E184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CD7A8-E964-4030-97C9-E3FEE5D1D85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19516B-C315-43FE-98D7-3A2000E2A87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B6412E-E5DA-441F-9275-FED8B3CF802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490792-873C-4564-85EE-1432511C3EF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E45BFE-A0B9-450F-8DA9-421736CF8CB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58CC2A-817D-4BBD-A511-45CF08DFB96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A565DF-66BF-4A6D-ABAA-13E75B1EA3C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0AD259-47D9-46D2-A3B1-48A1988A4BC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A87AC-512B-480C-8E7E-974E519965D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97ECCA-EE64-40DC-B1A6-F42C0B973B7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BAE15-86DA-4207-A0C4-A516EF8A88F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89D9B3-3F32-459B-9F98-1F035CDEEB4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913649-09E5-45D5-9666-AC707103356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EEF12-374B-4D84-AA40-6FD85B692F8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A0CE14-5AAA-45BE-A782-C43D471C764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C6BACC-E7F0-4F79-A90C-F1AB2CC7E3D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FB17B6-B872-4571-B07E-830D02090CD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D56DCC-5A11-41CC-B9FB-633806E926A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70663B-3978-44E5-BE9A-C3FE7FBAEB4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9811A8-03AD-4E56-8882-D51850F730E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7721E7-C9B0-4BE0-B765-9FE778D8205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63ABE-F387-4A41-8B7C-78A8ADEBB82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94E421-02AD-470E-9A5D-F3D71C481E1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CAB93-7B08-44AA-84C3-ED3C97BB4DC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EA21BA-AF3E-4EA5-B59A-BDFC3BBD752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8D4A387-7669-4491-9B56-9C4EDB248666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227D7C-CAC2-4F2E-A99A-352119F51C0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A39BDD-0B48-4DFD-853B-0628C0B5D0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4F3C2-06A8-4713-B425-B42C2585C33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E46F2C-5BCC-41BD-9B31-A2E367B27C5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CD6A05-A742-4920-91CB-0E9E704ECF5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7BF92-E60C-4D3A-9938-C05FBA29CE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A09457-3178-43F6-9F68-FAD6D684706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283251-2DE5-4D49-9270-EE968779CC7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03DB7B-C74D-44B7-AE2C-85E24A6F26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64DC86-B137-4ECE-919E-A2D389D7BA2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9636E-86E7-44CA-BE46-9C501A20D1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C799E0-C723-4835-9EE5-20754986B88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C8E14A-3594-4D3C-AE1B-B070F6B11BB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727F87-A28B-40EA-BBAF-96D7CD7B615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7DB0E4-B663-4DFE-BD93-3D9DCE87F75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37681E-5EFE-4B7E-BAD8-A1DC088F3F7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A3F4C-108E-4AAD-BB7E-862DBE7D35A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EE12D4-8387-455B-8366-ACCD5C8835E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0CF3B5-E87F-4F39-A2F9-0026EDDB4CE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60595C-6606-45AB-B6BF-A6576659409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8E8FDB-3F6C-4AD0-84AD-13F4EBB1A72F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D7F91A-DBCD-4034-9423-02C8EF5B6B2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F3FB4B-DEA2-4786-AFD3-9D176ED94CE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DBFDD5-BD3A-4AFC-B5CB-6D6F32C0D2D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D2936B-8BD4-4843-B65D-70C32802717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04F003-9004-4D7A-8E25-57E7529F8A2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20F32C-D969-4C27-BDC5-052C741FE3D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81B3EC-563C-4B22-898D-2534708EAFC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5284FD-471C-4688-BED3-BC3FAF73DE1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A15696-F2C1-457B-A5EA-7B7A0C6F61D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E4EEF6-92F4-4969-8F5D-09BF19B135E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8777F-DC09-456D-92A6-5EF254B0135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80681A-FF92-4B90-A2DD-AFEC84395AC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F2746-05D4-40A0-9E1C-AFAED30FE8D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BD6FB9-7EAB-4F2C-8B6F-3EF1B9170B3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F5E59B-8FFA-43C1-96A2-DD5A6A2A16D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9A0B1E-B371-4AC8-BE79-11D61AF0785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23E396-034F-424B-8341-C528AF4B3F94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EAB2D9-7AEE-4CCA-82EC-D4534844F94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5B0967-0A7E-4665-932D-54A707F33F7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1E8152-A210-4702-8E37-BD1224F9B1C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059FD4-4697-4891-8CB2-26D567C0CD1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98907F-1455-4D7F-9E0C-C07C534CF6E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647DE1-6ACA-4E8D-9DD6-ABFA4E167A6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8D85FB-C158-4DC3-96F7-A51D4D46109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F36C24-B847-4E52-B622-F8DA8AD58DD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90E1D-6339-48DA-B6B2-74E32F6DE73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54A229-2003-4D11-98C1-C24F3380273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91A0CE-7F97-46E1-A462-492B7976AD89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B1D650-F8F0-42B4-BD04-681C7AC644F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21B712-179F-4C31-8A2B-3E27BF7D371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AA28DC-392E-44F8-93F2-51217FF33E8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C671DF-D630-4515-96C7-B78365636F2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276C17-E1D6-47E1-9D0E-DD5DF988F9A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95C802-020D-4016-806C-C71D44CFBAA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0F1FCA-2E3F-4FB5-8868-0B2A476A371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360761-06E7-456F-941E-321593773FC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45F13-7E36-45D3-983E-FDAB84DD0CE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5308C9-CAAA-4FE4-AB1C-D995B735D6B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5E915A-81AA-49E3-9B7C-0E13F35B7FA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1BA130-96D8-4710-A538-E4C02B9C542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A52D49-969E-470A-AE04-637512820C8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1C4240-7FDE-4ECF-8EE6-3E0E45AF473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89CC4B-86D3-4995-8529-715A40C9772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04F66F-F03F-4BE3-9E70-495089A7D0D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3E950-314E-494B-B5C6-2844BA0201E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774F34-352E-4E6E-9774-19524D06203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7AB995-C057-4C65-9758-9DDED6A325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8CB429-2DC8-46BD-8863-B0B74048016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7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EEFCB-EF14-44AA-B7C1-519BC287F0EF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7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7505F2-BF9C-4FCF-8E5F-CCC24128B87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B63CA9-D455-42A8-BFCE-E8C15FBFFA3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8E77F3-4D7A-4CCE-9A0C-F6110DB9921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7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1BA621-07C4-421D-B6EA-FB8FFEE7202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629C0-0E91-4941-BFC8-57BF7A53E07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E8067-A8CA-44DA-A352-376555B055C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802904-1BAC-4FCF-9E2E-8B10594B03A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C797A-8B0A-487B-A5A6-187413E7A62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4AB900-38D5-480C-866C-4B7FE8C56A6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27D62E-679E-47D0-8502-B00F9FC521A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855876-F804-4313-B195-9D0619744B0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C66DC6-008C-4E93-81D4-9DD81DBE195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736F2D-533D-4D96-9FAB-71DF6FACB3D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92C71B-7D6F-4FD1-86DC-268D9291337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1AEB00-B111-4AB5-ABC5-0C69C304D66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5AE86F-D761-4078-9026-89BFAAE1B84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B7E1C8-05B4-4378-8070-CD149609D2A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D7999D-5533-4238-9971-1C191872075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83BFBC-10BB-48A2-AB6A-6866CFCB4AC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506381-0CAD-453F-967A-8EA49A40E37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A6A4EB-34C7-46DC-A286-7E64E610D3A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29347B-ADB8-4543-BE33-BD9D9E0CA9E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8BC81D-B240-4BC5-A230-4BFAFB9E827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7A2512-BEC3-43AD-9F99-EC98658F8C4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34377D-1759-46CA-974E-0DC9FEDD71C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E559FD-CC58-4551-BE12-14FD6C1C5FC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543396-C069-45B4-BFB3-309612953C8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5BEA05-3CC2-4165-B1D5-D86586E545D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38E896-F465-40D3-931A-1016AD35E49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364BE-7B88-4261-8810-347083CE65F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11B904-2746-4116-AD00-B60FD39D7BC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6FEF8C-6860-484B-97E9-71AC4A896CF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BB2291-74D1-4372-BDF4-545D3BCA64B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1C0DE0-1CC9-40D7-B60B-A2C3A4D7294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C5DB2A-DC8B-40D5-9B54-DF7BA1CE034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220DCD-E40F-42C1-8339-9B60B3B9DA3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A014CF-A5AF-4B60-9B26-744F9E1BB20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28DD6D-0628-47AF-B61D-94CF2240204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D3FAD3-CBB0-4750-A9B4-8E4C0771DE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0E9A68-414E-4D90-9926-C0B82302E3F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4DD3DF-B8C0-4175-BA75-39694F02885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4FDC7-4519-4A2A-BC01-A9207B89801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CA88FA-6E74-4CDC-B523-E76A101570B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458BE8-0E32-4ECC-B569-66E800B374D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07A74-A1AD-4FE6-A4DA-4614EFF4A8D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0FEAA-2629-44A7-A332-BF24E6E9F49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99D359-EEA8-47A5-B4F3-26D661A5C874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AA14C-30B1-402C-8692-C0A921DF137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9F40AA-87E8-4BB5-860F-4FB27AF8CDB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32E683-6FA4-4714-B276-B9E74C8398A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16398-08B9-4D9D-BBB1-2A3C575616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FF117-A490-468D-B934-D9C5931DE57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9ED135-93ED-45D9-8BD3-F48D937E4DD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8F53BB-EC8F-49AC-9EA7-73338296CBA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772362-F391-42CE-817D-55DDBFAFBEA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00C2AF-9DAF-4414-AD8B-167953E2EF1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AC16FB-41EC-4282-BC61-DEF7E9FC94E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C8B84E-C997-400A-ABAF-9CBCC1AFEC1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749F1-0E96-456B-9FCE-60BF014FE2A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97C71D-3820-49B3-8169-BF554CA7DB0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270488-C055-49DA-B683-5D0FEFFB448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19E513-3E2C-480B-B431-FF74BBC0A0F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E97AF0-6815-43AB-8181-601F97140BB2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7FB14C-D00F-4304-8892-C234E70493A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AC1776-A6BB-4D0D-9D26-4AD7334F10E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5AAFC9-2190-42F6-A2D8-E74CED74BC9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F2D9F0-5728-4FA6-A7BD-2AFDF02A0AB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D654D1-532F-4B80-B839-4EE10E43355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BDB9AF-8942-4380-A8F2-10A7CB71F93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E1832D-5CE1-47E6-967C-01940958EAA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4F2090-D9C9-4B8B-A8AB-4AA99B65EFA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03256-726B-451C-9A0F-6519B9B5158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2CC501-24D4-40F5-963E-DCC21EFDE03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80F5E-1A29-4B20-89AB-9EFE9B9B85D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F0E01D-503E-4DE4-9C6C-63E03C327EB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48325-C605-4D7F-8205-05EE83F7172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F8F393-3F0B-4396-B6CC-609F0AD0390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E630E5-8A69-4ABC-8FC9-6042FD8ACD6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72380C-EA4A-43EE-90AC-7E4D4B8499C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C1A97-535D-4DBB-94C0-0E5207D4637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0A5B8-31C4-4387-8025-F30512E9BE9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23848-4B68-4D36-B82C-EDA05AB8958A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27AB0-7C5E-43CB-8A8F-0838984CC21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9F9BE1-FA96-4795-A073-9BC4668C274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A0BE8F-3971-4A5F-8ECE-AB126E9BD39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1A4E2-14EE-410D-A388-D53B6EACDB3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4F44EB-433D-4911-97A7-DCBAECB9BEC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582113-5E18-4424-9D84-82602A45675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2B4C6-FD83-4C4C-9449-6865D3AC04C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0EE567-1753-4B30-A7CD-E77B00B28F5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3BA86B-4AB7-49C0-BF88-D14A2FBD94C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6C3D19-C06E-4891-8714-5A148777DBD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710C91-4D46-40DC-9606-13C42B45C48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584DCF-A1BF-436A-A292-29C5895A048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E8B9AE-AA8A-4F46-BB43-85956E8714B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E72E16-235A-480B-B804-11614E71800F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307AE-13DA-49BD-BD45-02581C14825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352</xdr:row>
      <xdr:rowOff>0</xdr:rowOff>
    </xdr:from>
    <xdr:ext cx="1921468" cy="195685"/>
    <xdr:sp macro="" textlink="">
      <xdr:nvSpPr>
        <xdr:cNvPr id="58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6FE1FE-EDE9-4747-86B2-6FBCCF207ED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5F85BB-969E-497E-B476-7D30C8D1FE2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269443-1722-46A6-A8AB-4BBF1507D36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163F47-FD2B-45CC-8E60-9011B4C140B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352</xdr:row>
      <xdr:rowOff>0</xdr:rowOff>
    </xdr:from>
    <xdr:ext cx="2529840" cy="195685"/>
    <xdr:sp macro="" textlink="">
      <xdr:nvSpPr>
        <xdr:cNvPr id="58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AB1698-E1CF-47D2-ACE4-7237BF25C2D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352</xdr:row>
      <xdr:rowOff>0</xdr:rowOff>
    </xdr:from>
    <xdr:ext cx="2529840" cy="195685"/>
    <xdr:sp macro="" textlink="">
      <xdr:nvSpPr>
        <xdr:cNvPr id="5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6539E-8F49-4D76-BB04-77DF8C975F8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8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AD7A22-253C-44E9-B46F-DA2FDD0067F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408557-285A-4C98-A2FD-AC859E1C6FC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9E69DE-5517-4B48-9FC4-5FDC10D1C69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9076B8-EAAC-45EB-B731-B6EDCC02778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D0C8BC-9073-411B-A328-F777DC4BF38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2B9F29-71D6-4599-B70D-A9B522C30B2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D08D98-C784-4874-AE65-38E580E8C8F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1E14D1-F832-46B0-878D-9D7A5BCAF53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3D6C88-B860-48B3-BCD7-6126744CFB8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D5A292-F6AA-469E-9193-24A964F93234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1823A9-7FC2-42F0-880E-81E5F1D1207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9F0110-C7B8-452D-BE81-E688E6B9279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D023CC-35E3-43AE-A4E2-25C4C5AB326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43327C-FB1F-400B-89D1-7F4104A1006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2E0566-E7AB-4DD0-9DE7-9C4B998B211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151C65-16AB-4D3C-ADC6-A7D6ACA4A44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1981F9-54F8-4E90-BFC5-3C8A39123C6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0C149D-9E88-4D22-AA21-B97C007B06C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352</xdr:row>
      <xdr:rowOff>0</xdr:rowOff>
    </xdr:from>
    <xdr:ext cx="2476500" cy="199970"/>
    <xdr:sp macro="" textlink="">
      <xdr:nvSpPr>
        <xdr:cNvPr id="59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5A3C7E-D939-419D-A96A-1E4E1358F2E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2E726-571C-490D-A53B-43868A7C06C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DA3871-31C8-4B3F-AB7B-EF0175FC4667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9A5455-6C42-4E39-B8A0-F474F9D5A588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0B35F-3441-4CCB-B804-B509257A8DB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D5FC36-F7E5-460D-BCDB-37B37DCC9DC4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EDE53D-90B5-40F6-8501-EF10399F8B54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A40DFA-EF70-43FE-966A-31579C6AB6D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4BDBE-1DCD-4E79-8BB3-EDF5875C435F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22CC19-386A-4BFF-85BC-1CAD8185E13C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35429F-3AA7-4E0B-938B-B725DBFF3826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39A31E-462E-495A-B4B1-6751146D91A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019995-EAE9-4A12-9BF9-BD8D53D2FCA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694DF-162E-461D-8175-ED28674DFC93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B0EE0-D6A3-49D8-A600-CC5FC99C19D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955436-30A8-4C66-A2EF-4A1CEE2C8BE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7C4594A-E098-4231-811E-1A5837C781A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C91F10-34F2-419C-9799-E7575C0C386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E78731-A6B2-46A1-9F83-64771DFE532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2F2A00-1C98-416E-B7A4-48AEC063419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53B23C-EE31-47AD-B7BC-BF8872F69E9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D0E6E7-C768-45F1-BD46-A9DC5E45452D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D4DA93-A42C-47B2-893A-F125C160B10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42F70D-88FA-4B64-B3EF-D4CB11F07BE2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9BE4E0-9984-41A9-97F7-39BD8ED3BE95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F092D-BCE8-4E54-97B8-DEC0A6EC69E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6D3A4-B212-4FEF-8E58-B5D6729996FF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BEC51E-2881-4774-A300-2419D56333A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0CAC5-6014-4909-8256-32ADEC4B9D3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D998D4-4F30-46DD-8232-C7DD4A60E29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45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B7063D-04A8-4305-B6BD-78C2E744171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45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B05F56-FAF8-41B7-8D07-A89059D1352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8E98D3-BDF2-4676-AA17-9A91F2E4755C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CF900C-D48F-4C30-B529-9AFBD0AA5B7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44E9DA-88A5-4555-B83F-6CC56B57EE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CDCBA9-9EF5-4DA1-B56C-E0933C405A6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27BF30-3980-49D7-9BDF-C69BE8D3E88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45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DA2465-FAB3-4A58-A97F-832419F8F53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45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A57DCA-8D50-4AAC-BE08-8D32C095BBCD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3C884-878B-42B9-82A5-C7116988E0B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72459F-D697-4201-A5C5-3A6D67F2455D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59A99-E295-444F-81C7-ED093C073E0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866435-F914-48AC-BF52-BDFE5C3E760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8C898B-9796-4B36-A9D4-8BDDDF996A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45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87083F-9555-4531-A54E-996C525C14AC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45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986141-3CE4-4A99-8D86-17CDDE585FD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B5E57-DE7A-420D-BA3E-1A20BDB589D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9D9EE8-7AE3-4AF3-9D47-2DD4B700DA90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9F5BD-4047-4966-BE0C-CFF4CF2D723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C139BB-1BC0-418D-829E-33783D31007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1CD00-6AE5-4721-8852-5254CA5774F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45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07AD23-AE30-442E-80AC-383BF61508B8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45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826A46-D175-46AF-9F9F-3051F7600FFC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4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67871-AA62-47DC-BD6B-9F163DA142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4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45376B-A739-4834-A966-E4DD6DE7C14B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F2500C-CD90-43AF-BC72-8E46D9BA98D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7C4E13-4B41-427B-8CB9-781813AAFF3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233AE7-91E1-4B99-BE32-6D1C50E4212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AE0692-CF12-4497-AA93-ABCAED38947F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5386053-4577-4EE0-9996-B37A5C1674D1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CE6A12-7F23-40F9-A59B-1F01D5D39A7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AFFF5C-8713-4678-B3B3-80171C283A14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0D273-FBD5-41E9-BD76-EA47A592B61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E77B0-CFBD-4A95-9659-44130324F79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8F5426-CC14-4960-9FA4-CFB88321E07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E4908D-E4FD-4723-964A-1B8F2B94BF0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9596BF-2D12-4064-A7B6-E207D9638A29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9C943C-DF4C-40C0-9B1A-A8DC57C4740C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3419AB-2A44-4168-B977-CE184CAD585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9FE764-DF5B-45BF-831C-716FB43C89B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231083-E632-48A7-A143-231F3AF5332F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88CE57-2D3C-419B-9063-2DBC1C929EB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3666D-448B-48DE-AAB6-A4651AB09D1D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DDA99D-C8CE-4746-9FD1-C1788E0D2977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19B93B-AA35-43A2-9227-A1D92E2116D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19FBA-F6A1-48C6-B63D-58DE6815674C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C085CE-CECD-43C9-806E-8983D692673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ED01FE-2FED-4A8B-BD62-81A8AAC0B456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B12C2E-6D4E-4A8D-9C0F-5F0EBFFF6323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47FD15-F1C8-4CAE-BC6E-E7BAE51DEA9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5A432E-6397-4F63-AF4F-0918738A28F0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0B626-D23C-47F3-9984-754856EC9D8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C57EE4-2486-4870-8618-7D4FD1E26A9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5988D-5A4B-4B32-B627-CCA50FC4543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9BA6D1-1440-4FB3-BAE3-F8550054F40A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8071D-F6EA-423D-A8EC-1547D4A8773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6BB87C-11E3-41CB-ADCE-6973F2CEED49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4F5D42-D3B9-4581-8D79-8379D1D5A3FB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6050EE-E997-4AA1-91F7-D068E1596C8D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1413AC-4E9F-4155-8A3B-0E2B51755228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422788-767A-40FC-92AC-E98505B2470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EA6C33-A6F7-4877-A132-BC581FDECBAC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B9CF1F-B4CF-44B9-98AC-0D98FA11E55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8F8E67-2058-466C-951E-FBFC7A3B8024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CFE614-2A70-49CC-AB8A-41FD3D820287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9C8DEE-8429-4D3A-8E29-AD74ECF2203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23F3EE-7529-48F7-B407-9B044988B2D6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F0E309-E2D9-4AD4-A35E-22D268AAB1F4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CE6CF7-5729-4BDC-AC57-6AE09B4BEEA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59D509-5404-40D0-8C8F-25552B1DEBA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7D9D47-0568-4A69-84EE-719C5962AC4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A6D7D2-9A9C-4DEE-9FAA-6FC93BAA982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9107FE-3FF4-4711-A36E-191004AE55B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E66D92-EB1A-4C3E-9C96-EDF3F59F783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ECC760-BEB2-4BBD-BAC6-AA8852FDDF2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CC3A11-C74F-447F-93AE-FF10BE9C3682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F1B738-5733-4A86-993D-9A381362C16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EC699A-BC87-4103-9C10-CA6E98409D9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65E3D2-35E2-447A-ACBA-93F9E543146B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6BE93C-11E6-4545-A27D-1481ED68D45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4190F6-8D26-4412-BB77-4B65FD257B3B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A6CA1-D4CE-4DB7-9666-2A0A474DB9BD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52D9C2-DA55-43B9-AA7E-6261D6A2E902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CC44C-2047-4380-A641-358E95938FD8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F6DCB1-EBC2-4E2A-BBEF-B752F79C2FA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FD05FF-632A-4F10-A57E-6113191D8CD0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46E4CF-688E-4C5E-A16D-68FD3AE1960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50DE1E-69F2-4137-B713-D535A3D8A9C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F11948-C173-4224-BDD3-F70DFAA684DF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E3811E-92BA-49E4-ACAE-A502B4C07E8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5AA8F-6367-4902-BFF4-9DE4DF1245F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C98D9C-CF64-4D60-A59A-6302A51C909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1CEFCD-735B-48E5-BF47-8F81A6EFC78A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FED78F-83BA-43CD-BDE0-294F91E0A6A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D1ECC9-F074-4CBB-A368-476E90570008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CFE55D-74AC-4C06-9138-CD9F76498CB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D499E9-3E2A-4828-A3E3-7FF52730EBF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44CF8-0225-49C6-9F4C-ED2B095B4A9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244</xdr:row>
      <xdr:rowOff>0</xdr:rowOff>
    </xdr:from>
    <xdr:ext cx="1921468" cy="195685"/>
    <xdr:sp macro="" textlink="">
      <xdr:nvSpPr>
        <xdr:cNvPr id="59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18D7AEC-34B1-470D-B6DA-62F393A6F46B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244</xdr:row>
      <xdr:rowOff>0</xdr:rowOff>
    </xdr:from>
    <xdr:ext cx="2476500" cy="199970"/>
    <xdr:sp macro="" textlink="">
      <xdr:nvSpPr>
        <xdr:cNvPr id="59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61C7FB-3571-4AC1-90F6-2B7BA52355C6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3B7DA7-B569-40A0-815A-CDF78B73A53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41E9A-9E16-406F-9C50-E5F7C0CB654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244</xdr:row>
      <xdr:rowOff>0</xdr:rowOff>
    </xdr:from>
    <xdr:ext cx="2529840" cy="195685"/>
    <xdr:sp macro="" textlink="">
      <xdr:nvSpPr>
        <xdr:cNvPr id="5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2F3824-1A24-4EA4-A1FA-7CB050605B2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244</xdr:row>
      <xdr:rowOff>0</xdr:rowOff>
    </xdr:from>
    <xdr:ext cx="2529840" cy="195685"/>
    <xdr:sp macro="" textlink="">
      <xdr:nvSpPr>
        <xdr:cNvPr id="5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CBCA87-6ECD-4C1D-8F9D-23B2FB1869A9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176</xdr:row>
      <xdr:rowOff>0</xdr:rowOff>
    </xdr:from>
    <xdr:ext cx="2529840" cy="195685"/>
    <xdr:sp macro="" textlink="">
      <xdr:nvSpPr>
        <xdr:cNvPr id="5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E2AE26-3418-45C3-97FB-7762D5A39A7E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176</xdr:row>
      <xdr:rowOff>0</xdr:rowOff>
    </xdr:from>
    <xdr:ext cx="1921468" cy="195685"/>
    <xdr:sp macro="" textlink="">
      <xdr:nvSpPr>
        <xdr:cNvPr id="60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C8A5F4-16CC-4D24-A222-AD9DC1D77721}"/>
            </a:ext>
          </a:extLst>
        </xdr:cNvPr>
        <xdr:cNvSpPr/>
      </xdr:nvSpPr>
      <xdr:spPr bwMode="auto">
        <a:xfrm>
          <a:off x="5974080" y="28514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176</xdr:row>
      <xdr:rowOff>0</xdr:rowOff>
    </xdr:from>
    <xdr:ext cx="2476500" cy="199970"/>
    <xdr:sp macro="" textlink="">
      <xdr:nvSpPr>
        <xdr:cNvPr id="60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BB85F7-1558-4DF2-B0E5-768012D590E9}"/>
            </a:ext>
          </a:extLst>
        </xdr:cNvPr>
        <xdr:cNvSpPr/>
      </xdr:nvSpPr>
      <xdr:spPr bwMode="auto">
        <a:xfrm>
          <a:off x="3901440" y="28514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176</xdr:row>
      <xdr:rowOff>0</xdr:rowOff>
    </xdr:from>
    <xdr:ext cx="2529840" cy="195685"/>
    <xdr:sp macro="" textlink="">
      <xdr:nvSpPr>
        <xdr:cNvPr id="60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AF9360-340A-4E91-8FD2-D9E404C89FD8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176</xdr:row>
      <xdr:rowOff>0</xdr:rowOff>
    </xdr:from>
    <xdr:ext cx="2529840" cy="195685"/>
    <xdr:sp macro="" textlink="">
      <xdr:nvSpPr>
        <xdr:cNvPr id="6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D83918-B8B6-49BA-93E2-AEA4E76243F8}"/>
            </a:ext>
          </a:extLst>
        </xdr:cNvPr>
        <xdr:cNvSpPr/>
      </xdr:nvSpPr>
      <xdr:spPr bwMode="auto">
        <a:xfrm>
          <a:off x="522732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176</xdr:row>
      <xdr:rowOff>0</xdr:rowOff>
    </xdr:from>
    <xdr:ext cx="2529840" cy="195685"/>
    <xdr:sp macro="" textlink="">
      <xdr:nvSpPr>
        <xdr:cNvPr id="6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F57A9-B9B1-44A9-8414-E4DDA36FD762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176</xdr:row>
      <xdr:rowOff>0</xdr:rowOff>
    </xdr:from>
    <xdr:ext cx="2529840" cy="195685"/>
    <xdr:sp macro="" textlink="">
      <xdr:nvSpPr>
        <xdr:cNvPr id="6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E2E987-C355-4B54-869C-559B9A1C4DCA}"/>
            </a:ext>
          </a:extLst>
        </xdr:cNvPr>
        <xdr:cNvSpPr/>
      </xdr:nvSpPr>
      <xdr:spPr bwMode="auto">
        <a:xfrm>
          <a:off x="522732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208</xdr:row>
      <xdr:rowOff>0</xdr:rowOff>
    </xdr:from>
    <xdr:ext cx="2529840" cy="195685"/>
    <xdr:sp macro="" textlink="">
      <xdr:nvSpPr>
        <xdr:cNvPr id="6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6B7B6-F0F0-4B55-A45A-6DECE8C37721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208</xdr:row>
      <xdr:rowOff>0</xdr:rowOff>
    </xdr:from>
    <xdr:ext cx="1921468" cy="195685"/>
    <xdr:sp macro="" textlink="">
      <xdr:nvSpPr>
        <xdr:cNvPr id="60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1EDE6E-3570-4545-8A8D-7180F099BFB1}"/>
            </a:ext>
          </a:extLst>
        </xdr:cNvPr>
        <xdr:cNvSpPr/>
      </xdr:nvSpPr>
      <xdr:spPr bwMode="auto">
        <a:xfrm>
          <a:off x="5974080" y="32278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208</xdr:row>
      <xdr:rowOff>0</xdr:rowOff>
    </xdr:from>
    <xdr:ext cx="2476500" cy="199970"/>
    <xdr:sp macro="" textlink="">
      <xdr:nvSpPr>
        <xdr:cNvPr id="60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5CD2C3-C799-4510-99DA-516BB8C7FFDE}"/>
            </a:ext>
          </a:extLst>
        </xdr:cNvPr>
        <xdr:cNvSpPr/>
      </xdr:nvSpPr>
      <xdr:spPr bwMode="auto">
        <a:xfrm>
          <a:off x="3901440" y="32278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208</xdr:row>
      <xdr:rowOff>0</xdr:rowOff>
    </xdr:from>
    <xdr:ext cx="2529840" cy="195685"/>
    <xdr:sp macro="" textlink="">
      <xdr:nvSpPr>
        <xdr:cNvPr id="60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3E7C1-F677-4465-A6AC-BC98E2C7F2E5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208</xdr:row>
      <xdr:rowOff>0</xdr:rowOff>
    </xdr:from>
    <xdr:ext cx="2529840" cy="195685"/>
    <xdr:sp macro="" textlink="">
      <xdr:nvSpPr>
        <xdr:cNvPr id="6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674450-E7B0-4BB9-9FE4-3407BBEF3D39}"/>
            </a:ext>
          </a:extLst>
        </xdr:cNvPr>
        <xdr:cNvSpPr/>
      </xdr:nvSpPr>
      <xdr:spPr bwMode="auto">
        <a:xfrm>
          <a:off x="522732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208</xdr:row>
      <xdr:rowOff>0</xdr:rowOff>
    </xdr:from>
    <xdr:ext cx="2529840" cy="195685"/>
    <xdr:sp macro="" textlink="">
      <xdr:nvSpPr>
        <xdr:cNvPr id="6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CBCC41-D261-44E0-AE11-FAC5CE36A68A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208</xdr:row>
      <xdr:rowOff>0</xdr:rowOff>
    </xdr:from>
    <xdr:ext cx="2529840" cy="195685"/>
    <xdr:sp macro="" textlink="">
      <xdr:nvSpPr>
        <xdr:cNvPr id="6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960E1-23E3-44C2-B157-E20BF215EE83}"/>
            </a:ext>
          </a:extLst>
        </xdr:cNvPr>
        <xdr:cNvSpPr/>
      </xdr:nvSpPr>
      <xdr:spPr bwMode="auto">
        <a:xfrm>
          <a:off x="522732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ABAEEC-1047-4301-976D-4B56978468FB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EA7D85A-0B24-4A24-AE67-53948EF2E670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A7EB82-5AE6-4C5C-9BEB-9AA71ECFE707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D63EB8-8843-4DBE-8E02-F1B924A9E8B4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44FFE-3E4B-4901-B884-1C59C83AA695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1FD78-D268-4205-8044-CC1520584FB2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BB71E-5096-4498-894A-5650542E24AA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068BD7-7CD6-4882-9FF3-21F6723564F0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4286E6-4848-4CB7-A1C4-F719EC5ABD5A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DBE007-4F34-40D5-A74F-DD2624766024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A6B694-A762-4049-B75C-BDCE3364D42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267E04-2F88-4526-B80F-B25370EC7B79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B92AF8-0898-474D-9460-3CE663FBA17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7C6D9B-84B9-4204-BF43-09C113DD655E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B16123-54DD-468C-8A8D-AD76F8722AEC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D56C40-95BA-4F59-AF50-1310172B2943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C01359-99AA-4790-81B7-3FAEA433FFB2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B3CC5-5484-4B63-A043-DBEA581B02E3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691A3C-013E-4D09-BF6B-71E7E985E37C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C0A658-C51B-49D9-8044-D6E7263FA3FC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2915CC-EFBE-410A-BAF9-60F7A5992B49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503450-C3F7-4F82-8614-10C87B8B913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7DBFDA-F4BF-485D-BE35-ABAC8F33B9F7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5239E2-F4AA-4AC3-A0F1-943AF8D920D3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D49ABC-D683-419C-96C8-8F3EA280B66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C3A19D-8DD0-4178-A780-A235AEE853E0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DBD758-9CEA-4724-8C22-FC02DDACAB73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8A8ACA-6C79-477F-A68A-D2190DC58731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500C7E-8055-4D8F-A245-A36E8D4004A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DD0F229-89EB-493E-899A-30369459772A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6FAC1-2653-4D92-B476-FE9D213F9A14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8845C-0F42-4768-9E10-326424431137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1DE00-B362-4265-8EE5-004C816A33DB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439442-83C5-43CC-8F28-9969FB35465F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5198D-5373-4A16-ACB5-6A7FF1B89728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FC340-1BF2-4F11-ADB2-368D586D536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0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4ABCD5-D0B7-485E-A705-A1A0FDE2A212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0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C36294-E03C-4CA0-A9ED-CEB4196B8EFE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F36DB-A71A-41DE-B90C-3EA55494E328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FC7CA-FBDF-4E7D-8854-A09BAAA701C2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6F0A77-D078-49E0-B09A-202992DCA60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5D4FAF-E949-4512-997B-D8EF47518BEB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6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DCDCB-F035-48DF-B14C-1E1B9DA885BB}"/>
            </a:ext>
          </a:extLst>
        </xdr:cNvPr>
        <xdr:cNvSpPr/>
      </xdr:nvSpPr>
      <xdr:spPr bwMode="auto">
        <a:xfrm>
          <a:off x="5540403" y="52243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6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78570B-F789-482E-8FA0-428E1D30CDD7}"/>
            </a:ext>
          </a:extLst>
        </xdr:cNvPr>
        <xdr:cNvSpPr/>
      </xdr:nvSpPr>
      <xdr:spPr bwMode="auto">
        <a:xfrm>
          <a:off x="5540403" y="5400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CE270-45B5-4A9F-AEEE-6A74E6A145B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CE5D70-4BF0-4713-8239-6DBD63C02A9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9A907C-3D17-461E-952B-53033BF4731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82012C-B6D0-41A2-A8B7-3B66E2FFA70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D22C20-65E4-4E3D-947B-2C9F3CE1D80A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2141F6-72E7-4743-BB58-C0852E38346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0F16A0-0C5A-4C4B-A7F8-8AB56127AB74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885633-052D-4CE2-8833-044E8B43972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41FCD5-9A7A-4010-96CD-732F49F23500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F3549A-25BE-4EEE-8C28-CCF7FC3A04BC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28356-12AE-4B10-AC95-FB247F3EBC9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285A02-1122-483F-8AF3-1A47F57CB6A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0B14CE-A012-4FA4-86C0-6FDB91BA423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98E3E3-6BBD-4D72-A51F-8B0E46DF6A2C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580D0-B681-4C6C-889D-6CED8ED8EF2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A8D384-2018-4541-A4D5-93DBC1DE755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11EA28-731F-4622-9134-DB6A21E8CA56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C59AEC-B601-4EC5-AE3A-F7C3067A1C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B03DB0-434F-4707-B295-E216BC55CD5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2E121-1F4A-4043-B77B-399190F972F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A84B8F-3DEE-42C4-94F6-265E319CE99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56C36-B0DB-4B95-812C-13A71EF9104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D98B24-3D8D-439E-8C6C-5754782675DA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06E921-5F3F-43C1-AB24-5F68E2F9E8BA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D24F39-F74C-4DA2-9667-527F12E63F2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F4971C-5F86-4DF6-B89C-AF324F470EC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4C326-5FE4-4308-8C6C-432471294A12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9020FA-8BA5-428D-9A03-CCD7689A327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51CE35-4BD4-40E6-A509-8F39CA0C6F6A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DF7EBB-942D-45AE-A516-6C6260FB4FE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1FC47C-C985-4A86-AAA6-985D07A76DA7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B29186-E53F-48C0-BB85-49A62E2E3C3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069B9-5EE8-4296-B3D7-CA1EC30ED48F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64BA6-8F0B-458D-A714-391564A8FF1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AE93A5-4FA3-4752-BEF2-B6F9CDB8056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7676C4-C8C4-4743-A990-8FC95A11E44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FB89A0-1A0B-4ABC-82E5-667AD44E384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92272D-C636-408E-ABAE-F863EAC0984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DA1DF-7E93-4D7C-B387-B2AFE52F535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959272-0FA0-4A2C-A5F4-943DD049078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C15F41-B1C1-495D-B6A5-49CDA284BDA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5AB9D4-2C5F-48C2-8440-7339A1EBC3A6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F84394-52CA-4185-88E0-66834DD75B3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F6E8E57-3549-40FC-8530-E38B31A63A56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2AF8E3-D1CD-4CDB-B96B-E8280F48BC3D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045CAC-3BF1-48B3-80A7-AC4776DCCF2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96747-C308-459D-B661-9C62A0791DC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81A009-8A8F-444B-8C6E-3B14F12154B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ABE2A3-263F-43FC-B15E-E6B3F343E6E8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19B57-6A2B-4A41-B19F-849BAE416587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1C6C32-F35F-4A50-8F6B-56C565E30658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19B14D-FA81-4290-B06F-111A0555159D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698EC8-C62F-4289-9578-6B3FB4E7CE3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E286E0-A422-4615-AD45-A898FFC416FA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2FF5C-C5C4-4946-963B-572FC8C16D3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ABEFD-0052-4360-8AE8-64523A788D5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FA8964-0B55-463A-83C8-5DFA435A45A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440FBA-42B6-484F-954E-2BF8536508AB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961B01-19FA-420A-93EF-139EF14DCC4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6EEAF8-A3F7-4F40-BF95-A8EF2DC53C72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1335E-6C28-4A75-8319-E39B2397B60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870716-C787-4B83-9101-17446A6575D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C9154-2761-499C-878A-B482613DEE87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69BFD2-E563-4143-A39F-CEAF31B1AEE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8A7031-76C4-4973-821C-7C7BC1D708A1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509DD0-257D-440D-900A-1BDA70FACD5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56032F-05B6-4B55-B1D7-3AECF94E59A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FD39F-00BA-40B2-962A-21BDAF333B9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81A383-645B-417B-A0F7-1EB27CAA952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BC2B9A-0D7E-4F59-BD8C-C391B9E0A16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FD70A-81C5-447D-A7E7-9BCAA761A62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697F34-A0D6-4BBE-8A47-5C8D62C2941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C225AB-C041-4220-BA35-CFAB579C601E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7740A5-3841-4A26-9B1C-5F669AF3536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5233E-DE28-4338-B8AE-6706F98294BC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50C5FB-BE39-4496-8FDA-11DE590D0CB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FA186D-9CE3-4EA8-8FEF-5EFFD6EDDCE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A6646-ADE0-48B5-A6FD-0F81FED4141B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0DDCE3-826E-424C-B313-A53E139E5DDA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89E28C-B43F-4C35-818E-94C7D0C6F3CF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0E8C63-4716-43AF-A672-B6CC4E86F62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8A4955-C2F7-412E-B2F0-690BACCA498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6D0EEA-735D-4CBE-B881-326FEFF776F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3BA03C-A831-4205-A67A-452824176E2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9A8AEF-B5F4-4B0E-95BD-986329A050A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92E7333-DE0F-46F7-84CC-C7C90A0F310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864545-D796-4915-A9F1-8C907E990C9F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A88E34-DBA9-43B1-B262-C64D7A1A4A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FEB57-9767-4AA6-A15F-CE11B0861C8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1FBC6-49D6-48CB-919F-3710B4400427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085438-EFAD-40E4-B49B-3CEE3D74190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68D9F0-1EAC-4E6C-9D40-BD3DC431484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8FBF70-2174-4421-A8DF-A0E36C21E358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CEC984-8237-4AA7-BBA9-D883DD73BCA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1A5DF4-2B61-4631-A054-4E187FF8044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61BF41-2F16-4A0B-9550-6110B61D538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C2DACD-CE4E-4110-A6FB-2C76900F76B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7F589-014E-4F29-8BDD-ABF58C9C7C08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3C1A40-24DA-493D-A3EA-A72AE985C50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E41A85-D23B-47A9-875D-292E3688CC6B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84D8B-4320-4072-ADCF-5A700B127E5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FB345-36AC-4FCA-9651-B28522F8A50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D6AC22-BC77-493A-A086-128F23C58FF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4C543-EEE5-4095-B3C4-8020FE6B5B6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7AD536-5C85-4C73-8714-9E1D96D469FB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9FA354-610C-49E8-96AF-137B04B66C8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A6C90E-A199-4434-871E-CBD189C65A5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254615-E0B7-418D-B964-DFC9FD35A43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8F725F-EDE1-4B65-8B77-C039EC68EC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A2FA7A-590A-4BA0-B252-5CBFE393C63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783C7E-F339-4B05-847F-6A69A3D8EC5B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AA591-85A0-4E04-AA98-6CB6A611E8C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F71D2-2401-45C8-80C5-92446AC4C62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BD5AA8-3C15-488F-9BC4-52AC88F8E67F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A2BD88-A993-4847-A858-9A54CFB6F04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1EA415-480B-4008-921C-82A8B0C48CC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5817B0-7A60-434B-B210-05176F196C0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79AF5-B417-4931-8CF6-F2852C2F985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1BAB96-0239-43D7-9043-4FE6EB987367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E1E233-F664-488F-B6EE-03F5A7FBB24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B019ED0-737A-4D39-957B-E50CC58FD86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C7AC04-7F48-4776-9A95-4888A5B0094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D7D46E-7272-49E6-8FDA-73CC399B873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ECF03E-AA87-48BC-B456-5577620875F5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4A4EC9-CD15-4D51-BF5A-8AC7A09860C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2EBBC-DD8A-4AEA-A8D7-DCC73038E2B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4F2E9-50D6-4064-8CDA-095EA2C5010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6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CF0A40-1291-42F2-AF9B-72176455044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61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E70C6B-5F04-4543-AC96-B2E5DBAE289B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9FF04-C27C-444B-917E-2085F74B643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EA401B-A222-4E8C-80EB-0E8C20F4E044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6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0A1663-E2B6-485F-8BF6-2234B7BA255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6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037EAF-2477-436C-99F5-67DD632E995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CC0FBD-7B21-483C-A269-C47779ACA59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2C0677-B297-425D-BC43-2AA99F20F508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1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640E4C-AED0-467D-AC10-16EF6A8F45C2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9FC40A-1E98-4C7B-A9B1-52A4D7B0CF7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2786E-3178-491A-9B8A-1287056FE0A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AC0DD8-AC70-42D8-963B-581734B0A2C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53A29-BDE3-4D65-9EFE-DF95A20599C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AAF34-A25A-4697-9087-011282A3F11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2D6251-F947-49E3-8DDB-036D7FC9AFD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1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F74E04-57AD-4BCC-942B-64FEBD03D1FD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BDB9C-994F-4FF5-A7B3-654F333461B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FD441E-7100-4E22-8338-124C35764F4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A5B2A6-A2F8-43C0-9809-E6410825178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03A66A-6F7E-422A-9626-57C1FE08DCC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28C10-B067-44ED-852F-29B759EA0FF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652F61-1455-4324-9C89-6C370B0255FF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793759-45D1-4F70-B4E6-8F2B1AD0BC25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D18ACC-3977-4376-9DE6-9A59864BDA0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18EDB5-C841-4865-9FF9-185AA743878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53D954-190E-4929-A6C4-BF8968D6EF2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8DD11-F330-42B7-ABC0-D0080A8391F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021CE-E18D-4AAC-A267-65BEA4C1166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6931BC-42E9-49E2-9AB1-554BEE52B385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2F37FE-A887-4555-816E-EE4A31C08573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DA42F2-89B7-450A-91A0-014C9967ADD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6768E-3361-4372-8C30-E1736B1B823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3633E0-DE12-42ED-8995-E927B6A60A1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84E9FE-A64D-4A70-9CEF-18E6869D344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66E2FD-D79D-4588-8684-EE96F93BF7B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9C6B1D-0E49-4BA0-9CD6-0233ED3F227E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F7232A-37BB-4258-B4EE-3D6034D7F26B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189DF3-0A74-454F-A710-8B8189C3E3F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3AB395-09EA-4438-8C2C-317EF08FC106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23845C-8FAC-4524-B2A8-08AF0BCAEB3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CDF46C-6292-47EB-BCF8-0198C36B27B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FA8ADA-5EE1-421A-BD35-5B5E4C4E465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2F1416-C8E1-4ACF-80F7-9D146BE8B2A5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5B0EAE-3B6B-474D-BB0C-DFDBBD54A05D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82A2E-6C2B-4471-8679-EDADD9ABD46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40ACC4-6E3C-4BA1-B8C6-BDDC14B32AE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836C62-EC9C-4AD7-ADCA-544D91BE9E5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12EDA-9E65-429F-BD1F-2B6420145F8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642FF1-462A-4A24-813E-8230AF1EE33F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EE289A-AC71-4886-8381-8614A1E3F9D0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1019B6-41DA-47E3-B944-BFD1C102A993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A2EAC6-C1D0-442A-B7A2-37CC29187AC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CFE97-0853-42C0-9BBF-1F83AD16833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4635B0-CD4A-45F0-A16F-A6699B01271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F10192-2640-4FCB-9B8A-A1409D612BE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4C422-6087-44A9-BDB6-5D87DF64A457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4F6FC2-75AA-4F32-B899-998614DB524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A8E544-F7C7-47FC-AC8A-BEEB442D24C6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57B6FF-33E1-4FDE-A771-76B9B58CF1C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A25A7-B855-420B-904A-24A219A6964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B25EB4-B329-4F11-B377-7D773852304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E6724-7A26-4711-AEB5-2152E269498E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A095B-4700-4E1D-895E-424E3D41173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A17BCE-D111-4398-A42B-B9D56027D0D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9E9F03-AF0F-42F3-8DF4-9999B8D210D0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B25902-DC0F-47C8-899C-25C03F94E35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8CC9E-9AA2-4048-A6CC-77A0AE0575B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F81AF2-FE45-4A76-9378-7A419BEA5D3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AB9E5D-5850-4540-9167-334A1EE35C5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70C79-F3EB-4A20-8DBF-260D116414AB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C03D09-7F9F-4ACD-A3AB-7C4C04B3B98A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2CE67C-5537-4603-8787-2F05675C332B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A5E1D-5351-4590-BEA2-F3E7854A43C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12B73F-46C5-4031-9265-B28A7892868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CC10DD-DA91-424B-9909-732AD30DB63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3C2763-8810-4BD8-AE46-1D87FA33E65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F02CEA-CBC9-4130-B613-CE9E981B500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491278-BBDD-45B0-9980-76E7756DF7E7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50D907-D43C-45CC-AB80-CF9B8A583BDF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CF6FB-5B81-4464-AD09-FEC9ABB47CF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B9DEAF-42C3-41FB-AD73-33030449E16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7AFD43-E450-4E84-A6A4-7D5EC779F26C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7C41F-A21F-4FFA-BEAD-C697555A775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F430B9-B56E-4D6B-B7EA-26ED2974740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73F9D0-D946-4314-8891-24A7AD59BC1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B4B624-0673-48E2-AF00-9678CD86301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71A61D-5544-4923-AC5C-A9D0AFF4DBA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D5A1DC-0BF1-4FBD-A5CA-5EF3BECA77F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FD376E-22F2-48F8-9022-43856352935B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C38A8-71DB-4265-B3F8-9A9A30B337D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E2EA21-DD87-4105-81BD-AE8C6974262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76E9D7-8BE0-40D5-84E3-7435EFF2B557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5CF4B2-3C98-469A-A7E1-A5C6ED287315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449199-2E0D-4EB6-A4A2-FA351088F9A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46567C-229C-420E-9F77-01D7F91DD8D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FCAF3D-76A8-4AB0-89CE-773A0F3E405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05391-2D40-40E5-A305-95A126C6723D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732DCA-2D5E-46C2-8275-A4EFA647DFB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A214FB-DDC2-478E-A8BF-BFF23E8E6799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487F4A-E45F-4EBE-87B1-BC47B26482C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B3E976-3349-4623-9CF0-AFC73C416DD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40C8B-B04A-4C62-A856-AFD5411C7DF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4F4FDF-6AD0-428E-AF49-4789110A4E7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F532E3-0931-4F37-9704-5A3DD3F93D3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83C90F-9F52-450C-AB2F-40EB447F783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A7E0B0-6E2F-448C-A2F5-A1CEA76DAF6A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60678C-3FFE-48AF-A528-B65A2908162A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C8A83-758C-4F74-BB6B-6E443E3306E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8043E7-B3BB-40F2-BC28-08D222F1F44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F42F27-95CD-490F-AD70-1DBCE53AFC9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7ABB3-87CE-4EE5-ACAC-F62CA3961D0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60502E-42C2-4CA9-AAB0-DA86C96E408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2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4CD9F3-57E6-4282-B3CE-B622AAD43FF2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2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4DB1B9-67A9-40B7-A9D9-21E61FB2813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5EF681-7B27-445D-9690-EBC992BF62C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38AD6F-54F2-427C-A0CF-4BA66DD3CC7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CB0DAF-0434-4472-AFC7-7C651C778D3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1DD8BD-14FD-4F1F-A582-834A6CC089E6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CD0806-9A60-4568-9A28-154ADAD4A55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3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D47CD4-160C-49D7-9391-6F1B2A0E258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4729DB-4707-46CB-B9C5-4B247E155E82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27676E-4A18-460B-9C37-E6C6C9C9B80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07CBE0-DEC4-40F0-AD4F-0815203AACBB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7A9194-4A92-47F2-9BE6-031160B849C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67EE31-8A8C-40A2-87E2-6D59C9355CD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2A8DA-2D32-454C-AFE1-7424C93AA6EF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DF097D-5F5D-432E-AB9E-34850CC7B830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2576B0-573A-4956-9E0C-D085F28C0D1A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54A56C-173F-4D76-9269-8FDDF941AEB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A790F9-8502-4974-8E13-ADAB94CFA1A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8E92E8-8F5C-453A-AA8D-45E63C07E67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CD3335-7BC6-44C8-848E-E9FCB96E235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99073-A58C-4D53-AF84-770B742717B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63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684AC-2FD1-47B9-9511-9B9F3ED46AA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6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1EE825-D2A3-4177-9509-4894488E60F6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E40436-3458-4BC3-B19E-5795CB0CACD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13D7C-C815-45AA-A871-629EBD85CF6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6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B6B684-A219-426E-96FC-97DA7CC0C1D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6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9E81D8-8F34-409C-821B-049BF6A072DB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F1CCEA-EF28-4F5E-B553-C35445D62CE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22663C-61DE-4CEA-8C02-0FD6D015A90D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FB581B-FE08-4ADD-AF6A-0B3C744639DA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64765D-F315-45FF-A82F-EB4286EEB68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EF8B0F-AEB3-431C-8620-386FABF7AF5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26A7F0-EA79-42FC-BDC8-726B99CD369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2996DD-CC34-422E-9498-00E603C3F709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F8184F-BD49-4B9F-9F9C-6C0D2F687B0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BA0A06-2466-4D73-A533-7AAD1542180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959FCB-6D78-4A95-8E99-5AAF24B66982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7F7C82-2331-4DA6-AD23-F23DD2D1A5D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14A845-436D-49B4-AFBB-0304296CB06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C64191-CDA2-49E6-949E-16F15F25B90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BF108-CFA7-445A-B5E0-95B5F746DC2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E8B0C6-8668-4673-AEDE-AD9EA92B51F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16DFED-81FB-4C37-B2CD-B4D34B44795F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A94CE3-E2A6-44CF-BAD0-44EAA24F9229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A05E7-74F9-402B-B8E4-5C73658E01D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AD20EC-5160-4880-9810-A5F1D62205DC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E24C4-994F-4BBF-880D-D9DE21D7031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1A20A3-0756-4CA4-8DE7-4A579AF355B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C0A9AC-3890-4477-8F8F-B5C83CA1BE7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25F5E0-F8C7-440A-AD17-538CE3BD9CBA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B00B1E-75BE-47C9-92AE-1D9F04E135FC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6D7A7C-6DAC-4EA2-9311-482612F7BB4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1FEF54-6C2E-44BB-B709-AA3102E45FD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0ECB3-B56D-42F9-8646-C94938C2067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477052-B8C7-409E-B8C8-F58EAB7329A6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B8FA4-C9D9-4894-8D63-F48D498CD4E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D8CD8A-3024-412E-A357-15C3DD2C0F57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8A57B0-1845-42B5-A91F-09EB77FAD606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3F8AF-F1C3-4B3D-85E3-DF31AB59E18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F0C634-71A1-4E0E-B2F0-931BE0B4C88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DAF65C-229A-4830-8762-7173C9EAEA0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D8421C-5A2F-4ED8-9F45-6265FC19AFA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2494F-599F-4DA7-8AD5-9F51697F77B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659084E-B49F-4FF1-9F19-CA560022D292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F683F4-8B4A-4A5F-B922-B8685208A48B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2B04C-E7DE-481E-BF61-E4A873DA23A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52D765-C885-4270-8A5A-C1CFC90F464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F67AC2-069F-49BE-B9AC-F1A35AE2011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A440D5-C7E0-42B2-9DD4-45E6165FFC1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1DC204-954B-4AAE-9C93-3299125A647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AF6C64-0C75-4BED-9B35-8F754AD5977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CC2D8B-3697-473E-B4B6-CADAB1DD0A7A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161702-284B-4833-9452-345C9FC3618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02D72-3A15-4812-8F27-D402F9F52459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F41250-53E6-4CBA-BE22-95D0D69A34E7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C6EF59-DED2-4795-B0B0-F3F931371E3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FC3C62-3D2C-4366-9E3A-6E0DB767182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6C0318-92D3-422A-A775-14C32502DC5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960888-A884-42B5-9EE9-EE26161DE86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42065-C50C-4E05-82F2-573D837F1F5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F95D92-DCC0-41C3-BEB4-CB7DCF717E15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804023-19FC-4BBC-B4A1-4F331455D1E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31C63-EBBC-424E-84FB-B1E1D8ED5D4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874DDC-6D5B-408B-B76B-B1FD8D57DE9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F3562F-2E2B-4E21-8C72-E8A72FF6F37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2FFDAC-EBF3-48D9-9FB0-D06E2BE4D3F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F69B2-7DA3-47C4-A300-44297A43DA4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90D8AF-26A1-4C21-8B6C-853F400AC6A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461D2-7D53-47C9-8B0A-90E8DC445A6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FC1E56-7277-43CE-B22B-9DCB4CDE263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5FF2BB-0ACD-4C52-8407-2FCB35F557B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B606183-961A-4153-8564-4F9CF4F5496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3B672E-E173-4937-A76E-FC758958568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87B91B-530E-40FE-BF67-D9D6025DBE1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DD6EEF-5E8B-415C-8547-0086B2B83AD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B1741-77B4-4045-8493-93C1513CCCA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1ACB45-8159-4855-B70D-EC50485D762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FFE5F-2647-4551-ACC1-37E92D492BF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3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58896F-1E79-4BAA-9DF4-70BF83B9DBC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3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2F42ED-8596-4288-8897-A68B978FB811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4F8FB2-FFB2-4D0A-BEF2-3C062606196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D8B787-A505-40CA-B61B-A2BA519F54AD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967F8-E750-4021-A1A7-2965BD88429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691AA-094F-4CA4-9DB2-00601EE5577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1C755-FCB8-4284-BFCF-8DDAC9FA7E2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4048B81-8263-4468-95D8-F38CA2796151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36A1D3-8028-457B-891F-1DBF524C7169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74F472-D6F5-4B11-966D-9875579FBC9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7D8C3A-DCDA-4872-B71A-B4F045C85090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BF4940-EDF0-477D-B4EF-0737855EB49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818621-6BB2-4DA0-8C1E-92D14A5DF67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8C976-D660-4C54-986C-4A5DF8ABA0D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3B7050-FDD1-4EFB-B0DC-7EB855616691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092C1B-A9A3-42F8-A09A-6B6D0186D488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34C251-56B6-441B-86E3-65966248014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F079C8-7F84-42D0-80DB-B512223DDD6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99E6F8-19F3-43C8-8FE1-525ABE5DD71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9211E-A00E-46DC-965D-5AF79009C61C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B7B374-BB15-4C8E-8460-6A8AD04CD7A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6B7A915-D899-4FF6-9F58-AB97483EA6CE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4A1808-FA74-4945-A65D-1EACBF33B301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FF27C9-9BC5-4BEC-A195-BCB580E332D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7E0B36-DE9B-42E0-B40E-46D854D4D126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9A37C3-266B-46C8-A5BD-D6AB8A299DA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F9982C-5D0C-46D4-810A-CBDE2CF2D2C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563B60-91DD-4179-B9A8-3CD8792EB923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4327FB-1AC1-4065-9055-F88D6AC7E45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49CA9E-BFD8-40D0-9DE0-823BD3FC46D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C27A0F-9D27-4A02-8F05-840C8E64F21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15F826-2658-4093-87EB-6E2D1FBC96D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F6D6C-16F0-49AE-AAA2-D4AF2A73D6C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0BBB03-A2E6-4117-9494-DF21C5A2674F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0A8BCC-9F93-4B2A-8F78-84483BEAA94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6B3BA1-4188-4741-84E5-734E2C7F321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2E20EE-CB9A-4D87-BFFE-9C7550AF844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F2D0A-325B-430B-A9BA-6FFB37BF8BB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4C4CE7-7594-4F5D-BC7F-0DB4D824D38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E54F7E-8D50-47D3-B4D3-AC7A37B9880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C7477C-74B4-4225-82C3-96D3831A341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7F926-7152-4E38-83ED-C29CF16DCC27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909785-C57B-4A80-95E1-79BCDB2A8B63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69A348-1735-45E5-954E-F9E04551C68E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3597AA-FAC3-473B-ACEB-11DC9D69A63B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C2198F-EF9D-42F7-BAAB-1EFD757FD280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727399-75ED-417F-8512-D3050A57691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81464B-1CF0-4D37-BD58-8526A29D3B7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F09194-58D5-46AB-9751-61B0D7A545B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C606C9-BEE3-41DA-970E-C43B047B094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75A2A0-8BAE-4413-9EFF-2DB737BA518B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9A1565-C5F7-44A2-B3DC-83F1F615148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7D252-FB15-4696-8803-EEFA397DF6B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0E713D-605A-48E8-91EE-832E96BDE5B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AF94CF-F2FA-48AB-A6D7-6E6ED16E46B5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E9DC9-D7E7-41F9-A81B-F5FA2687BBC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64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ED0360-4771-49B2-B831-3B0C947FDF9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64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844079-3A73-4D8D-81DA-B5D876A9AB8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FEAA11-8837-4781-AC58-64318AF8DA4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D9FCB-8C17-4EB6-8AC0-66C71197C24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6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CB37A8-9195-4260-B419-76E98FAD5E8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6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21E287-9C95-4E54-BABF-72B1C7CC0908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1EA64E-D580-4A25-8486-47B8A8D1E5B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75E92B-37DF-4A86-BA1D-A561604CEA98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AF7346C-045B-48D4-A241-925927913D7F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36B592-6430-4B5A-81A1-B14CA4C12D9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15E10-E3DB-41F8-97B7-4760AB4CB22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CBDEA4-4C17-43B3-9129-D6DF943C5717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12392-146D-4BA0-8F9A-258B22A7112C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9FA74C-A5B2-4776-BCEF-736383E7DB7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44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89C17F-CE6E-44AF-B009-30E1E3CE7C4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832E6C-CE5F-4C00-A885-E57375ED76FD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639432-90C1-42F1-83B9-6FD81458412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B1AE5D-C3D0-4BBF-A0E5-F1A751B9A08C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F75D0E-8BAF-4BA2-9168-933A4F6FBE5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D581AF-32A8-4989-BEB5-10D887DE1C6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4AA3F5-8748-4785-8865-5E35C3B05C9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55CDFD-35F9-4705-BD79-B99BB313269C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35003F-49E5-40C4-A8D8-473C7A89A19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D619A1-FF52-42DB-8225-D2CABD62D7B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270B9A-398B-4984-9631-19A7393932E0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1717C7-7B94-4E30-ABD1-714FC51D12C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4A6F6C-3336-405B-A1C6-C3B82FB0BE0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C010CA-3249-4822-9A1B-6E03AF528AA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B38700-2CEF-497C-B898-A11F997A1BCD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2B092D-B947-4D94-8A47-3D5E1E8306BB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DE4B7F-3DB0-4BE4-80C3-0E66E07B334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A998E4-2E79-4520-B07A-F97E1AEB01A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9D31EA-F41A-440C-BBD8-4FE5C39C930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0C9770-501B-444D-8BF9-BFD99BEFAFC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F0E463-46C3-4395-9DBF-356873BF8D0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4FB55C-0E03-4E5B-968D-679355475CAB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AB857A-3730-4BFA-A973-5E7F58E3BD7C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E2972-8B3E-4A97-BEB5-A8AE6C5CBE9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87AC49-1547-4B13-9326-77580E7105F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B215E1-7476-4F61-9637-1417C7E38AE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AF850-9370-4E82-84A8-7744149FB226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3A2E3C-5EED-4326-9C50-872AD59FEFF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62B476-C4A2-4F8E-A9D1-BABE65885D8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B568E6-7353-41DB-8836-2260DABA3A2F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3E9D2-C1DD-4B2F-9C60-5FD56B31872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E34129-D8C3-42B2-A4D2-CEF0D02577F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413922-51EB-49DF-B73B-9C16E3244C6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150938-60D1-445C-8448-69E7059839FA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43FDE5-21AB-439C-9448-9F574603C60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4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A4B4AC-4D71-4AD4-AC68-EBB2AE06B772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4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F38ED-E793-472E-8370-69F51AE86C59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E0B738-BDA6-49F5-96C4-54674127F9B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E7BC3C-3F81-44A4-AA10-CB5A6D540AE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A5A77E-3E19-4622-B7A8-84ECC97AAFD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F9EFC1-8DE4-4A26-A098-BFC6997F548F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A1990-48DA-4A86-A5E4-1CF23760C0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175A2A6-3D2F-430E-B997-C482E6D6B461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DBF3B9-01EA-40FC-9732-4E64AF2C4F69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EA9EB4-26E3-40D7-A501-16323617CAA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147FB2-5D9B-4ECE-B849-D8F5AE209373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AA5C60-F084-4B8F-AA75-55086789EC54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353437-5F81-40E1-B44A-E04B68FB4A5A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8EAB6-FE72-4343-A189-C9DEEC38D2C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D9681F-5DF3-4769-9783-0BBC012C49D1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1C7D85-6D7B-4DF7-939C-7BE9C0F77207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AA6A0-7B72-4C6C-8EB5-58FAF2A5852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291DA6-A4D4-42DB-9E2D-ED3522EF352B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28C06A-F8EA-4FD1-AE7C-F62420EA37A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03E9FC-A173-480C-A92F-F57D7D9E2FD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177BB1-5EFD-4A82-A5D4-8A24FA742DF9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5A56B07-D47B-4597-9F28-745001C040BC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089BF3-AC8A-4419-94B6-2338E3273254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DAF8A7-BBA7-41CB-91E5-98292E89EB5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B5DC5A-9D01-436B-9911-038A037FC26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CD723-4BAE-48AA-9140-68CF14C7CD5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C21FB-11D1-4E9C-9555-CA0D94099BF8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8FAEF9-5BF9-43C0-B865-52F35533BE3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6D127F-ED62-4E3C-884B-F1C7532BEEA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900F58-B5F7-4A22-9562-5F502ADF8E06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4F4940-AE20-4EFB-AD8B-177BC78A6F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391DCE-D52F-4028-AE41-E6A807B7B57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77F283-B4BA-4AAD-A442-BE6D59E06A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07A3E-9F36-43CC-BF71-01F2C2336858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3327D-E97E-45EA-992E-AA765D98615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E1B052-0748-4C2B-BD85-79D3FD54C9C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4976ED-D325-44AB-AF71-3DB31A0804E2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227826-F68F-4306-86C7-1AD45D4C601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5E6402-4C28-46C5-92F7-619D4F429BA3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BCEE44-B1BE-44C9-8B70-779E1EAEA83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26825-AE48-40E1-9F2F-38D97308A00E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EF732E-A02F-49E7-9FC2-EE58BAE9B4A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01708D-90D4-4402-B7F7-053BE126FE13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A7CA1D-003F-4255-9D7C-8591ADD36963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71843F-1542-4369-A358-16335622DBD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0DDCA-BAD6-4315-8B0F-C430FD9F061F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F232E-607E-4D00-9589-ADFDEB3786F9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BD2198-B47C-4B00-A2DB-FA719551FFD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73A5CB-7C0B-4B02-93C6-2C356E80EE7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581548-6E31-4B99-97D0-C2E3BCC33DAA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CCFA50-FC4B-4927-BA1E-8A0FC38569F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3177D0-F4BB-4302-B339-051E1C37799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C15DCF-E5C3-4B8E-8EC6-6F438ACAEA4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7B3DF7-1269-4340-8BF4-B41EB0D80D7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A5CB09-03E0-4A09-A276-F1664F6A64F5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33385D-1D0D-4AB4-A90E-A95EC419444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69156F-5A22-45F3-B974-14E3285FBE8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5FA35D-73D7-4083-A07B-36335F67DE1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439D4A-DB4F-4D2F-B5D5-1B3D54D1742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53C924-683B-404A-A1F8-9B1EE944AD4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9680BF-9749-48A3-97A0-2EE6257DE7B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86E17-3480-4799-A59D-F01643C7F69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685BEE-4D12-47C1-8AF9-D94813EF099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B4D75-5651-4C14-AAE6-C76D9EDFDB42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BA5540-8ACF-4A61-A487-516FB56E1533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265C1E-3468-4A45-8E39-64DAE4CDAFC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327C11-3131-4239-AC1C-B7F67866EC9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A86E79-648C-426E-A10C-5B07D2BFB72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D98F9-8762-4E0B-9642-5F1E30E775A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ADB858-A54B-40F1-81EF-3E74A784BF9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7A78FE-889D-498E-AD41-2AC0A11FCB2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20C749-FE61-4E8A-A6D4-175F4F098A0A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9C68A7-00DA-421C-9A5F-59E5F634E89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EAD538-D196-4FB4-873A-3A88968B262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9DA613-6EC7-499D-86A2-5117A8363687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3FD5D-54A9-4816-944D-F35E3F38E9D6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8C90F8-1F3B-418E-970B-2333275149D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E9E43-6C1D-4A37-B5EF-BC930B985D4D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8998FF-F102-453C-8F29-C23610A6E23C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67B8AB-275B-4943-B203-43D91F71BB9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73A79D-FA04-4836-9FA1-9923B91A3CE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C663DA-861C-4C6E-8238-53B2F1E075C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C3CACB-1308-4D12-927C-2B6A4642003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781F0-2F78-45DF-ABF7-1A9B2474DB6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316</xdr:row>
      <xdr:rowOff>0</xdr:rowOff>
    </xdr:from>
    <xdr:ext cx="1921468" cy="195685"/>
    <xdr:sp macro="" textlink="">
      <xdr:nvSpPr>
        <xdr:cNvPr id="65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7D79B3-2FF2-4ACF-82F1-4D4FB0495FCA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316</xdr:row>
      <xdr:rowOff>0</xdr:rowOff>
    </xdr:from>
    <xdr:ext cx="2476500" cy="199970"/>
    <xdr:sp macro="" textlink="">
      <xdr:nvSpPr>
        <xdr:cNvPr id="65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F28685-24DA-4A69-9F27-70D0211EFBB6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A1CA3-5CDB-47E5-A7DA-7CB7A6DCD8A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EFE392-B607-48FD-A7E2-B9D54D92673B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316</xdr:row>
      <xdr:rowOff>0</xdr:rowOff>
    </xdr:from>
    <xdr:ext cx="2529840" cy="195685"/>
    <xdr:sp macro="" textlink="">
      <xdr:nvSpPr>
        <xdr:cNvPr id="6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DD507F-CD74-4410-A64F-20239219A6B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316</xdr:row>
      <xdr:rowOff>0</xdr:rowOff>
    </xdr:from>
    <xdr:ext cx="2529840" cy="195685"/>
    <xdr:sp macro="" textlink="">
      <xdr:nvSpPr>
        <xdr:cNvPr id="6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D1536-73D2-4552-9039-E8C2AA257D35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438</xdr:row>
      <xdr:rowOff>0</xdr:rowOff>
    </xdr:from>
    <xdr:ext cx="2476500" cy="199970"/>
    <xdr:sp macro="" textlink="">
      <xdr:nvSpPr>
        <xdr:cNvPr id="65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8E12D7-9F9B-4BF8-94F0-D52A37867C5D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438</xdr:row>
      <xdr:rowOff>0</xdr:rowOff>
    </xdr:from>
    <xdr:ext cx="2476500" cy="199970"/>
    <xdr:sp macro="" textlink="">
      <xdr:nvSpPr>
        <xdr:cNvPr id="65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EE3803-98D6-408E-A166-E4018BEBB7E1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438</xdr:row>
      <xdr:rowOff>0</xdr:rowOff>
    </xdr:from>
    <xdr:ext cx="2476500" cy="199970"/>
    <xdr:sp macro="" textlink="">
      <xdr:nvSpPr>
        <xdr:cNvPr id="65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57749C-D4AB-4578-AC90-3D60FB466610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450</xdr:row>
      <xdr:rowOff>0</xdr:rowOff>
    </xdr:from>
    <xdr:ext cx="2476500" cy="199970"/>
    <xdr:sp macro="" textlink="">
      <xdr:nvSpPr>
        <xdr:cNvPr id="65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1C247B-061E-4772-8FEB-E62213BE9FA8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450</xdr:row>
      <xdr:rowOff>0</xdr:rowOff>
    </xdr:from>
    <xdr:ext cx="2476500" cy="199970"/>
    <xdr:sp macro="" textlink="">
      <xdr:nvSpPr>
        <xdr:cNvPr id="65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9EE501-C8CF-4232-AA71-4AA34DF42B0F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450</xdr:row>
      <xdr:rowOff>0</xdr:rowOff>
    </xdr:from>
    <xdr:ext cx="2476500" cy="199970"/>
    <xdr:sp macro="" textlink="">
      <xdr:nvSpPr>
        <xdr:cNvPr id="6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032CEE-2D4A-475F-B3FB-527C73BD4CAC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413</xdr:row>
      <xdr:rowOff>0</xdr:rowOff>
    </xdr:from>
    <xdr:ext cx="2476500" cy="199970"/>
    <xdr:sp macro="" textlink="">
      <xdr:nvSpPr>
        <xdr:cNvPr id="66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078174-D0AC-436A-8659-9F6E9EB441E4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413</xdr:row>
      <xdr:rowOff>0</xdr:rowOff>
    </xdr:from>
    <xdr:ext cx="2476500" cy="199970"/>
    <xdr:sp macro="" textlink="">
      <xdr:nvSpPr>
        <xdr:cNvPr id="66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4B0BB7-CE4C-4428-A6E5-7E89E0381218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413</xdr:row>
      <xdr:rowOff>0</xdr:rowOff>
    </xdr:from>
    <xdr:ext cx="2476500" cy="199970"/>
    <xdr:sp macro="" textlink="">
      <xdr:nvSpPr>
        <xdr:cNvPr id="66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3CE20F-28B2-4617-A561-7415B89C2A73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568D32-A95F-4B7A-98FB-9E8480AD4871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5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D5D989-4347-4141-9E8F-455D32EE9624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5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C72032-D135-4AA6-B302-CE7C7F2B20F0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20EF98-1E9C-4122-9E2D-19B33A7A9581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3B414-813E-47C2-9A28-6E0447EBDAF6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EE7D2-52D3-4C29-8A14-84556F4B5D92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42919B-5AC7-4340-B2AD-4BEEC81360BA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EBAB40-B20D-4456-8002-E275C2117FB4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6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79E020-6764-46D4-AB3F-4CD53BF37FE0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6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25938-EDCA-4B87-92CD-6FC1EACEB9FB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40C40-9565-4365-A92A-B623D0ADD57D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97CAB5-D42E-418F-B517-720D71B7D5F3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A6E978-E679-474B-A391-8EF4E68158BB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EB33A2-24BF-4EF2-B973-FA0C66CEFB8B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3A9C56-5075-4485-8200-2F3CE941C194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6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3BA461-12EC-4A33-A7E3-185E8034D3B9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6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8C605B-E809-476E-A6E7-07B16E603674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C0AFBB-6407-44AB-983E-801D87A4A52E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6487ED-C040-44F4-A381-1C76E855BA54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209672-4405-4204-8011-0C886BAA62D5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BB285-A1FA-433A-89C2-A3CAFF3C3B31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B0C9C9-4DA9-4D67-94EA-EC3BC3DA872C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6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635B66-8223-4885-B451-B1376F3E24FC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98AAEE-C559-424C-A024-858152C455F8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BFC34A-2AD7-466A-BEA3-21665F3C041A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93D2E-7D61-407B-9E39-D70CF9679BEA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8AB914-7408-474B-9D65-67132FD8C715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0B93D7-1E0B-4604-8095-2B7441874AA2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B28421-CFD1-4621-8936-859F07C337CC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6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AD5B05-A3E7-4B13-8139-54BBDCACF796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E83A2A-E776-484F-84AF-56AEBD3281F1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7541F3-0AFD-48B3-B0A0-1D0FCDA69DA7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5F84CF-3AFE-4043-8457-62B1C59F3DD5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F4EAE0-3DBA-4EC0-8E52-C9282C96E492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0BF33B-F7A8-4F26-8E4B-CA8974280D29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FFEB47-ED51-4E0A-8829-401DA04F5ED6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66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3C6D529-05A3-4EA8-BD8D-8CE524B11D79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388</xdr:row>
      <xdr:rowOff>0</xdr:rowOff>
    </xdr:from>
    <xdr:ext cx="2476500" cy="199970"/>
    <xdr:sp macro="" textlink="">
      <xdr:nvSpPr>
        <xdr:cNvPr id="66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494D69-85D3-494F-8260-2469E54E600F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AF78E0-4C3D-4FFD-A6BA-3EDBB3D4AB9B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15FCCC-A2DB-4771-B043-C986B26E5090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388</xdr:row>
      <xdr:rowOff>0</xdr:rowOff>
    </xdr:from>
    <xdr:ext cx="2529840" cy="195685"/>
    <xdr:sp macro="" textlink="">
      <xdr:nvSpPr>
        <xdr:cNvPr id="6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2C7EA1-0053-41B2-A419-351BABF1E3D0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388</xdr:row>
      <xdr:rowOff>0</xdr:rowOff>
    </xdr:from>
    <xdr:ext cx="2529840" cy="195685"/>
    <xdr:sp macro="" textlink="">
      <xdr:nvSpPr>
        <xdr:cNvPr id="6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C84EB-09FD-40B8-BD12-281FA15A4AFF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390</xdr:row>
      <xdr:rowOff>0</xdr:rowOff>
    </xdr:from>
    <xdr:ext cx="2476500" cy="199970"/>
    <xdr:sp macro="" textlink="">
      <xdr:nvSpPr>
        <xdr:cNvPr id="66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DA7C2-997F-4043-861B-73FAB3BCDFC2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390</xdr:row>
      <xdr:rowOff>0</xdr:rowOff>
    </xdr:from>
    <xdr:ext cx="2476500" cy="199970"/>
    <xdr:sp macro="" textlink="">
      <xdr:nvSpPr>
        <xdr:cNvPr id="66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B19151-8626-41F4-9AF8-C9A550BEE170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390</xdr:row>
      <xdr:rowOff>0</xdr:rowOff>
    </xdr:from>
    <xdr:ext cx="2476500" cy="199970"/>
    <xdr:sp macro="" textlink="">
      <xdr:nvSpPr>
        <xdr:cNvPr id="66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A9A496-0412-437D-A6B2-B76D31D22FF9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378</xdr:row>
      <xdr:rowOff>0</xdr:rowOff>
    </xdr:from>
    <xdr:ext cx="2476500" cy="199970"/>
    <xdr:sp macro="" textlink="">
      <xdr:nvSpPr>
        <xdr:cNvPr id="66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81ED20-CFC7-40C5-958E-56F136B5A882}"/>
            </a:ext>
          </a:extLst>
        </xdr:cNvPr>
        <xdr:cNvSpPr/>
      </xdr:nvSpPr>
      <xdr:spPr bwMode="auto">
        <a:xfrm>
          <a:off x="4160520" y="147751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181</xdr:row>
      <xdr:rowOff>0</xdr:rowOff>
    </xdr:from>
    <xdr:ext cx="2529840" cy="195685"/>
    <xdr:sp macro="" textlink="">
      <xdr:nvSpPr>
        <xdr:cNvPr id="6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596767-537C-4C50-AD09-2CEB8A67DF7B}"/>
            </a:ext>
          </a:extLst>
        </xdr:cNvPr>
        <xdr:cNvSpPr/>
      </xdr:nvSpPr>
      <xdr:spPr bwMode="auto">
        <a:xfrm>
          <a:off x="5775960" y="29580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181</xdr:row>
      <xdr:rowOff>0</xdr:rowOff>
    </xdr:from>
    <xdr:ext cx="1921468" cy="195685"/>
    <xdr:sp macro="" textlink="">
      <xdr:nvSpPr>
        <xdr:cNvPr id="66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43EA8B-057A-4DAA-A0B4-425CA48385B2}"/>
            </a:ext>
          </a:extLst>
        </xdr:cNvPr>
        <xdr:cNvSpPr/>
      </xdr:nvSpPr>
      <xdr:spPr bwMode="auto">
        <a:xfrm>
          <a:off x="6309360" y="29580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181</xdr:row>
      <xdr:rowOff>0</xdr:rowOff>
    </xdr:from>
    <xdr:ext cx="2476500" cy="199970"/>
    <xdr:sp macro="" textlink="">
      <xdr:nvSpPr>
        <xdr:cNvPr id="66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38934C-97CB-4D60-8EDE-B149E48CC8CE}"/>
            </a:ext>
          </a:extLst>
        </xdr:cNvPr>
        <xdr:cNvSpPr/>
      </xdr:nvSpPr>
      <xdr:spPr bwMode="auto">
        <a:xfrm>
          <a:off x="4160520" y="29580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181</xdr:row>
      <xdr:rowOff>0</xdr:rowOff>
    </xdr:from>
    <xdr:ext cx="2529840" cy="195685"/>
    <xdr:sp macro="" textlink="">
      <xdr:nvSpPr>
        <xdr:cNvPr id="6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2BDB4F-3F4C-4E33-AA34-D426A579E907}"/>
            </a:ext>
          </a:extLst>
        </xdr:cNvPr>
        <xdr:cNvSpPr/>
      </xdr:nvSpPr>
      <xdr:spPr bwMode="auto">
        <a:xfrm>
          <a:off x="5775960" y="29580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181</xdr:row>
      <xdr:rowOff>0</xdr:rowOff>
    </xdr:from>
    <xdr:ext cx="2529840" cy="195685"/>
    <xdr:sp macro="" textlink="">
      <xdr:nvSpPr>
        <xdr:cNvPr id="6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C4059D-21E6-4771-B148-5EB993C80437}"/>
            </a:ext>
          </a:extLst>
        </xdr:cNvPr>
        <xdr:cNvSpPr/>
      </xdr:nvSpPr>
      <xdr:spPr bwMode="auto">
        <a:xfrm>
          <a:off x="5463540" y="29580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181</xdr:row>
      <xdr:rowOff>0</xdr:rowOff>
    </xdr:from>
    <xdr:ext cx="2529840" cy="195685"/>
    <xdr:sp macro="" textlink="">
      <xdr:nvSpPr>
        <xdr:cNvPr id="66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D82E6C-FD4A-4D1F-BCEC-0B71F935F0C7}"/>
            </a:ext>
          </a:extLst>
        </xdr:cNvPr>
        <xdr:cNvSpPr/>
      </xdr:nvSpPr>
      <xdr:spPr bwMode="auto">
        <a:xfrm>
          <a:off x="5775960" y="29580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181</xdr:row>
      <xdr:rowOff>0</xdr:rowOff>
    </xdr:from>
    <xdr:ext cx="2529840" cy="195685"/>
    <xdr:sp macro="" textlink="">
      <xdr:nvSpPr>
        <xdr:cNvPr id="6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A29508-F08C-47B4-97C9-ED17E791F4DA}"/>
            </a:ext>
          </a:extLst>
        </xdr:cNvPr>
        <xdr:cNvSpPr/>
      </xdr:nvSpPr>
      <xdr:spPr bwMode="auto">
        <a:xfrm>
          <a:off x="5463540" y="29580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8CB853-43DA-4EF8-88E5-F88E7914BA37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F4025A-1889-4DD6-AD5B-44EE6B64457D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53C3E7-4E0C-4016-B68E-2C7D67A86C76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21ADE7-F600-4CDA-B8D6-1D4DD36303F4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DE4E26-261E-473E-A54B-35082F6F62D6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801CB70-1857-488E-A441-FFB3F867784D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01C69C-2084-4212-925C-54032FC9F190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4D8062-1DC1-45F7-BCA2-4F7EFCDE76C4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7D97C4-53AA-4489-B325-2A0E9BFACE99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9863F90-4692-4879-80D8-E8CF1AEF8CC2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3C2A6C-CC29-4ED6-8256-EC2CA2C672AD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6CAC30-71B2-4D4D-9793-EAEAA82A23D6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541CFD-4CF2-4D64-998F-A25FB7955160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6C9DF7-33FA-403D-A3B9-C36EA19CB06C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5A4408-EF11-4949-808D-A53BB8E553E5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323BC6-3A5F-49AF-AF47-12E227866E13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9D3BF3-B73F-41FA-BEB4-82FDE148EE2F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7F7528-9AC8-4FC6-9DED-A651970FC5FB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66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8FEEE0-65B7-45AA-A07E-8E4B459D967E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2CB5B9-09A4-4D45-8567-8D72BC8EA6E0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1F87AA-B5DD-4195-ACBF-CBC88CB0A902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9C3B5C3-B9D6-44C9-9268-F55B99490C21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AD75B3-8FF1-456C-8212-C2BED13D8D56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AFA94B-6B53-4219-94B9-58955F00FC1E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E6C9E6-D188-432A-8419-9C26DC985CD9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B5E166-3BA0-49A5-BAE2-555527C00C11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D1C955-9BC6-49DE-BD1A-08604773A4BA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FC1F9C-73E7-4862-B955-7B5F7FFC80D5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71DB37-295A-4AE2-8E40-0704BB56C2A2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5FBB31-61A6-4B29-82CF-DAE8732D9622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E5D0CA-CCBF-4208-B40D-F45284E0D71B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053259-7428-4620-9B58-0DCD19434E33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3ABFB0-47C3-42A7-A0E4-799A0AB9C24F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5444A6-83EE-433B-B689-35EC1D0FEFEF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18A128-3E6A-4E69-87DF-957440E794B7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FCDA33-2380-4764-A5D6-96B77952558F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B20126-63C7-4323-BAB7-E7198CC6981F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350</xdr:row>
      <xdr:rowOff>0</xdr:rowOff>
    </xdr:from>
    <xdr:ext cx="2476500" cy="199970"/>
    <xdr:sp macro="" textlink="">
      <xdr:nvSpPr>
        <xdr:cNvPr id="67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19ED95-285D-4B25-B0F9-BEB86C0DAE80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2F9FFE-05BF-4CE2-88FF-5EBA2091A11A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EBC78C-CED9-4024-9C22-DDE485AF6859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FBBBBC-0098-47AA-8965-D38A9FDA183C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2E1540-695D-42A3-803F-7D74D5CB7D45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034D44-EDF9-41FC-A721-87B4518AE264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BBE958-E56F-4251-8FC7-8A486F55B031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99F458-DBEF-493E-A822-2AFDF937485C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342F4F-91B9-48A4-882C-38D428F5A035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1A0976-94CF-4FC4-B944-B1710C513BF8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2EED05-6545-4486-A7A4-93C953CD626F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DD51FD-2125-4518-96DC-50ECB5F3E1E6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3F04F4-740C-4688-B6F4-AC923EEC079E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64ACB4-CBDB-4053-B8C7-B9BB0FD2B5FE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5789FD-814D-47D1-BDB2-8943ED9FD6AE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851BC1-32C0-43C9-B77B-BA18E0167A9F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97A25C-676B-4333-BE90-AD879E5CE54F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14235D-F9AE-4DAD-B735-CB2A26E6EE10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C4D2FF-2B63-43FB-A08B-F7377CBF9879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67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944C22-C11B-461D-BB2D-18FAD985FFAD}"/>
            </a:ext>
          </a:extLst>
        </xdr:cNvPr>
        <xdr:cNvSpPr/>
      </xdr:nvSpPr>
      <xdr:spPr bwMode="auto">
        <a:xfrm>
          <a:off x="4160520" y="558317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E6A992-772B-4891-ABAD-0829517CAEDF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BD6F49-86B9-4AAF-8BDC-552FCBB60A8B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164653-B566-4BFB-B387-329A95691E35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2B25C6-2A19-47E6-ACBC-AECB5A024924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463BA9-3B62-4C40-B584-43380FB12186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8724CA-F2EB-4B98-AFA9-9E25FC2E6DD4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3AAD07-AF36-4100-9A0A-ED940A7CDB1A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3259D0-0F8E-425A-98F4-DFA658A00BF9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4C9598-616E-4773-BE0E-427B83A79EB9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BF21A2-CED9-4DAC-8136-ECE75C23031E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A4B588-1396-471E-9E42-669FE0E2E0A8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A0E024-25D0-4CA2-B7D5-FA4927C40B43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0B196E-C3D1-4E4E-9BF4-58B125486DCE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3A5FBA-4ADC-43E5-AAA8-0763E0D21FDA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41CE4E-3945-4D7D-9504-47E8B4CD5B9E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5155A3-E54B-4FD6-B2B8-B3A39C0B4267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8C16AC-8B5B-4DBE-8396-B7715F9E5FF4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CFF28B-FDB7-423C-902C-A081F6710502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343</xdr:row>
      <xdr:rowOff>0</xdr:rowOff>
    </xdr:from>
    <xdr:ext cx="2476500" cy="199970"/>
    <xdr:sp macro="" textlink="">
      <xdr:nvSpPr>
        <xdr:cNvPr id="67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F8BE0B-7AE2-40BE-A447-2988725A2613}"/>
            </a:ext>
          </a:extLst>
        </xdr:cNvPr>
        <xdr:cNvSpPr/>
      </xdr:nvSpPr>
      <xdr:spPr bwMode="auto">
        <a:xfrm>
          <a:off x="4160520" y="56029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4EEC096-1564-4BCC-823F-B46AB824E9CD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1A09B1-40F3-4F3B-8E77-06F80F419E3A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2D83675-A796-486E-AAF2-2CCE77E7E3F0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16915D-001B-4796-9390-8F1AF19179A7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F83AAF-A5E1-4595-BE67-D1A0E72699D0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268A1F-BC85-4DCC-8779-070BCB41831A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F93741-0891-4561-A2B8-8BD8B74C4391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2DBC266-99C6-4D0B-94F7-EB8960D443AD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F47547-4CF0-4DB8-8DB7-B432727E0D1A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ABFBAC-421D-4FB7-AB6D-A93096074041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46C740-18A7-4EF3-8334-3F995BB3E1D2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3E2F07-5EDE-4518-ADDF-0A7BC31E8BC0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503E44-D494-4B86-B969-147E2C5AD8EE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67E9A6-B299-467A-B371-299E0749D8AD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BE397C-8113-42DA-B549-C65010D58C8B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955A2B-C09A-4B75-837E-55239F31286D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669D1A-1022-481D-BAA2-D52DBBE6FA3C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47CE35-2A1F-440D-BBAE-8C91DFE7517F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67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10198F-1231-47FA-A8EB-01DB733E3957}"/>
            </a:ext>
          </a:extLst>
        </xdr:cNvPr>
        <xdr:cNvSpPr/>
      </xdr:nvSpPr>
      <xdr:spPr bwMode="auto">
        <a:xfrm>
          <a:off x="4160520" y="56227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0BCC8C-8FC6-4B0A-AE2C-0ECEB7971FB8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95ADF8-BB02-4D40-8646-DE3C587BD791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81280C-788D-400D-B5A6-896F81078E74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59BE59-93F5-4CC4-ACE4-7DE0E8AC98CC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1527BE-5481-40C8-94BC-7385DDA4DD10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2FADDC-D3D9-4575-8AAF-38908F8F025C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203EBC-80B1-4091-BB5D-A8C49D64FE90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587AFD-0215-424A-99A0-2BE3B24B58AC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3471AE-8FF3-408A-B057-628DB47B2542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F85F46-F613-4B78-AC24-5EDEE5952530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13C459-7E9E-4772-A4DD-631C88CCC441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07C808-021E-4257-9574-4C3CDBC5ED5E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9C0005-FFFD-4A15-96CB-82770699CF2C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C9E56B-8E1C-4A8E-BCF5-08683467047E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98DB21-550F-45E5-B5C9-285BC5A0E220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CDA392-62E1-45D7-8789-85773ED0C5E3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7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3B1047-30AA-4814-80C2-9162A19D0C85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8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ADEC33-EEBA-4FB5-8C3E-A1AE6F96E576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68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D505E5-782C-49EB-8657-43562AB84115}"/>
            </a:ext>
          </a:extLst>
        </xdr:cNvPr>
        <xdr:cNvSpPr/>
      </xdr:nvSpPr>
      <xdr:spPr bwMode="auto">
        <a:xfrm>
          <a:off x="4160520" y="568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BAB683-581F-4C11-B2E6-AD94266293C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86287B-E394-400B-AB05-D8F6FCC768F5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75633C-C27C-40B8-AE8A-9BF5A56ABF30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776D47-BB5C-44BF-96EB-2390A5B7EF24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854A09-1A1A-4AC3-B7C9-67F876FA9AE0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9C2B9D-8ABE-4D07-9C2B-6509BA8DC123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2D0AEC-8BB4-4DA9-B996-1612B766CA4E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1F15D6-34D3-4003-8662-BF8A456C702D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5B89A4-944F-410B-98A7-082363401DB3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262F58-59E9-4093-B073-A534DFA73258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56233C-F212-45C9-8403-D2B88BB38BF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2E9AE5-BB49-46E5-9B5E-A6E12D76260D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31DBF5-214A-463A-9671-FD1477B5A8A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0C475F-5646-4E4C-90F9-E3E22C4D3F6A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8EF0FC-89F3-4C91-96F0-00F9FDFE46A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77BC66-81D7-4DFB-B6D2-637F7757C11C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572CF8-F1E0-41A0-9FDD-84874BC2E252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62527-6C59-4850-B656-77579A12272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1714F9-4435-40CB-9CBB-CA385CA9BEDD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0E58E0-700D-4324-8ABF-9678DEC6390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256281-8795-4EE0-9080-AA232F92D677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B909A8-3087-4FE4-9472-9F90EFBAF531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5112C4-A06A-4A17-BA24-D409E0364801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617EF9-2C46-4928-AEBC-5395123D7A9A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A8B543-5AD2-486E-A4DF-312D23F4352C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A67DA7-F1A3-45E3-9C1A-19EDEAA964B4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C53A4D-9BDB-4B91-861D-3B1E50229517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B9DBE1-451A-4683-B134-226BDCE84947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8B586A-27FA-4C77-AD66-FAB6FA9D4B3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DD0DC13-5CB0-4642-AE33-0B7C10DA1792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481EB6-CD09-4F92-BBC3-38678038593F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AB461-E427-4C90-8A06-B5631611BFD0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0FA0BF-5599-4CB5-94CC-7BC7C777B9C6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02CA8A-986F-4C6D-A9CB-7A9CC5D92DFF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EB8FF9-7FAB-455B-8FB1-62DAC94AC7A9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74F10B-C5C4-4F2C-80DD-621545E9FC9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5F587F-B114-4363-BF52-5AB9103A2BF9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836390-B17C-4BAE-B4F0-652F47785F5D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96DBD6-8C51-411E-BE47-E8AD5621BEF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1DD3AA-622D-49D1-9C9C-B723A0DE9A43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ABC145-B5B3-4003-AFF5-07711106983F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D7B0D1-187C-4246-87DC-F83842631599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A352D0-8D6A-4F5A-957D-B2DBF3C41797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BAD71FB-48FA-4836-B4F3-E0E564CCF3E0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219B36-EE1D-47DA-BEAF-58CC75BF38FE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7986F5-F98E-45D7-B490-5DF1DDB4395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8B54C2-63B0-4443-8A54-A9D3427ABA9E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DE0FB0-ADD1-447A-A4ED-7F6D5E32D787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D0AD7C-90E3-40F1-9057-FE49D910F03A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3F334F-3C50-42FF-938A-1BBEB1412FB6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32DCDA0-3D2E-410C-804D-2B0A631F5B8D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365751-B873-4D95-B47B-74F6F34C6960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EAB67-60D4-4909-AC05-D33B2BCD8196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851B85-037A-4900-8C01-518D31F155A3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8DE413-E835-42AA-97A7-9C21352A23F5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F491D3-C239-4EEA-A6AC-602B5AE23526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2D228B-2092-4046-BD59-15424C1D06AC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8093F1-1CE1-49C8-BD1D-E8E46E9CEBCA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624DA2-328E-40CA-A0FA-336CB2E45AA5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754F87-D568-41F3-937D-93C41A2294C5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1BD564-F0F8-4E94-A395-03292AA89842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E04343-43C0-49A6-AEE6-8056F79877C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D36261-014D-4665-9E70-C8F50AB3CEB3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FEFAE5-8455-44EE-AE32-63349F8B1AEC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7D4BA1-D4EC-4261-9E4B-05476BE55468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99C0CD-4454-41C5-8940-F09A1194DF01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D6BF13-5F11-4054-88AD-5F2398C3E2DF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A32FE-8A13-4B71-8255-E071E30811A0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EB7949-4662-45D6-A50B-E2A14304B46D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39EC2E-AD98-450A-8F7D-315F81AAB7F6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456A35-BC37-4599-81F2-D51E27A18CB7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4BA639-372E-42B5-918D-2AA2C416FE5C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400F25-97EE-49D6-A6E6-38F090377C04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A80D44-868E-4272-91B1-2A32C13314D8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A9A07E-F254-4521-8B07-74F7F03CE67C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FEE444-A492-4819-8A3B-6ADFADDB7B8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60337E-6BEA-4229-BAD7-8E63DEB85922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78F09A-5CF5-4F0D-A8BC-18708F45F962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939441-EBBC-4A1C-8D66-14B783FB507B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00AF3E-88C2-4DA6-A34D-479207B3FFCD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3843E8-F48C-42C2-87E9-E168F8B1687B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287560-11D0-4973-9F64-80BAEB109F05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6AE1F5-D4F9-4132-8E3B-311C71B78EFB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DFEC52-A92C-49B1-B6B8-6F7259656CFE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1BF2EE-69DB-4A92-BECE-389B4BDE45DF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372EF7D-B80A-4D28-8337-612CF27ED987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EE3F82-43F8-4A69-9024-A0B0E384D7AB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0CD410-776F-4E60-9013-156727D8E952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0653DD-FA68-4E28-8EAF-CFA1A7613FEA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76AC4-7C41-4CCA-829B-3264BDD69003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922971-FC94-4ECA-9219-4E9F5E58C1F9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A023C3-C291-470C-A0DB-093FE7CF37A8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8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C1E7C4F-723B-4AA4-9A44-8F5A7343B8A0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8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BEB95F-6B36-4EDB-9253-27A31DED7754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747672-5824-47DB-913A-DE033AF98C73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34FAFE-A6E7-46A7-83A5-3AB2D7ACD8DF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A7194A-7602-4CF7-BA6E-411B54126117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6DDD83-4F84-4E94-9321-4216BF72420D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705275-FE48-455C-8434-FA4685E9DB16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9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2529F49-D946-4891-9160-4D0610A37508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9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5A2FC65-1246-44BC-8306-DDA962C124F8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715DE6-D810-4D6A-9917-1069D275BD51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F26898-4C77-48C3-87AE-08FBE75E6BA1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8B7EF2-88EC-4304-8A2F-766037D27C1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394D50-DC6B-45AC-8D8F-CE8748D3E22F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858936-D73D-4E33-BC8E-5DBC953097D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9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4380C0-937E-495D-BD51-43957B49E534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9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6DE53C-E881-4FFB-9E35-09628A5F9232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BFF60E-27E6-410F-9496-8042E185AFA4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4BCE56-B2AC-489D-AE84-ED6C59579C49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A817E-B71E-426E-986D-5B877ABD6002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24BF8-6F74-498C-91F9-E9B237E593E4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9EBA78-85A5-4741-9E41-447C4D58068A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9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4ACCE6C-8894-40A9-AEE6-76051874A67F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9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C7443D-86E6-491D-BA98-BD58DA10C49B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EC9C0B-43EE-40E1-AD31-EB45755B3DAE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FB1C7B-E961-4DF5-AE16-211DF99E2E72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12EDB9-99B5-4361-9D5A-35C70AAD1DA1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C8144B-4C97-4B89-AC33-A4AA1204CAD9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8E178-D67C-4A6F-96AF-9A24D70AE27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9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70F5E3-1AC5-4536-B974-BDE30D7E07D3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9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C666BF-D778-4168-899D-7308AA014692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0037F9-8C6F-43DE-ACF7-A33587F68659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A12AF6-2A69-43A0-8B3D-B03D41DA375E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208EF7-EAD0-49FB-8948-8AEB054A7091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CAF83C-6845-4605-8DD2-466995D73AE6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AA60DA-2E28-4642-B8A9-E5767430C99A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298</xdr:row>
      <xdr:rowOff>0</xdr:rowOff>
    </xdr:from>
    <xdr:ext cx="1921468" cy="195685"/>
    <xdr:sp macro="" textlink="">
      <xdr:nvSpPr>
        <xdr:cNvPr id="69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2D1AE7-6994-428D-81AE-D81932B2DFAF}"/>
            </a:ext>
          </a:extLst>
        </xdr:cNvPr>
        <xdr:cNvSpPr/>
      </xdr:nvSpPr>
      <xdr:spPr bwMode="auto">
        <a:xfrm>
          <a:off x="6309360" y="55968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298</xdr:row>
      <xdr:rowOff>0</xdr:rowOff>
    </xdr:from>
    <xdr:ext cx="2476500" cy="199970"/>
    <xdr:sp macro="" textlink="">
      <xdr:nvSpPr>
        <xdr:cNvPr id="69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B61FE6-98F1-41F6-B305-0E6720B46676}"/>
            </a:ext>
          </a:extLst>
        </xdr:cNvPr>
        <xdr:cNvSpPr/>
      </xdr:nvSpPr>
      <xdr:spPr bwMode="auto">
        <a:xfrm>
          <a:off x="4160520" y="55968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BBEA68-0740-482C-9F0C-B0060CA250A8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42A879-40A3-4DB5-9868-7CDCB1AB6F7D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298</xdr:row>
      <xdr:rowOff>0</xdr:rowOff>
    </xdr:from>
    <xdr:ext cx="2529840" cy="195685"/>
    <xdr:sp macro="" textlink="">
      <xdr:nvSpPr>
        <xdr:cNvPr id="6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01332-8343-4904-82D4-D3F1E98A1C7D}"/>
            </a:ext>
          </a:extLst>
        </xdr:cNvPr>
        <xdr:cNvSpPr/>
      </xdr:nvSpPr>
      <xdr:spPr bwMode="auto">
        <a:xfrm>
          <a:off x="577596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298</xdr:row>
      <xdr:rowOff>0</xdr:rowOff>
    </xdr:from>
    <xdr:ext cx="2529840" cy="195685"/>
    <xdr:sp macro="" textlink="">
      <xdr:nvSpPr>
        <xdr:cNvPr id="6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0452BE-FCD9-48AD-A0E0-DD70C8C563C7}"/>
            </a:ext>
          </a:extLst>
        </xdr:cNvPr>
        <xdr:cNvSpPr/>
      </xdr:nvSpPr>
      <xdr:spPr bwMode="auto">
        <a:xfrm>
          <a:off x="5463540" y="55968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7D79BB5-D0E9-431E-9831-70BCDFEEA63C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14364D-D480-4627-9474-601D4ACC91A1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0B9EB1-44D9-443F-836E-70E3D533C2D3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5312E9-1E2E-4ECA-9B22-D2F610EBA2E3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F034EC-01CA-4D45-9A3C-C35862C27427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0B9455-B54A-46C0-AF02-842AF376F534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A3B127D-00E7-4272-A470-1BDEC844F6A3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C82033-229A-4FB4-BDCC-9647A47550FF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FA7EB4-46C1-40F2-A5CC-3019680A1FB5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CA99F8-A7DA-459A-A9E0-FFBFDEBBA73F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6A507A-0D1B-4895-BE3B-136A788D1B82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785685-0446-4C72-855D-F7F07732FB2D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1E7B27-5942-486B-8E6F-611AAB6FC3A5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844352-7D12-4FE1-BA62-86E7D34F8BBA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C711F-5564-432F-BB42-56F535EA7C1B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1ABC52-EB13-432A-A44C-2573A8B3DF53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3A19E7-E030-45B5-9904-6A2F64824A95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D27299-1ECA-414F-8839-FDD02A11E6BB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7D9A70-6404-446B-9302-54F53E89DFED}"/>
            </a:ext>
          </a:extLst>
        </xdr:cNvPr>
        <xdr:cNvSpPr/>
      </xdr:nvSpPr>
      <xdr:spPr bwMode="auto">
        <a:xfrm>
          <a:off x="4160520" y="56167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F75C10-62CE-4E5D-B978-E94E0F05B61B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86A97E-ACF6-4E25-8EFF-29DB79FEB96E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93A9EA-EF30-4AAD-9F0C-F1FA4D250B27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F2F70C-03FF-4AE9-8EB4-2954AFB21EA6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E4C0F0-0847-4B67-BC4D-BABCFEE7B1DB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090F53-1628-4189-A556-F2A0DE3A08AD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B36041-24ED-40EF-8467-704AA7C6634B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18E298-6FD3-484A-AF7D-37688F0ACC41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44FBDA-D8A2-443B-A1B8-CA6C0212586C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B65D19-BFE6-492B-AB7A-00D11F248F9C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170A47-3DD9-4FC6-B4D0-70EDAEB3FA6D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AA354C-5EDE-45CD-9D7E-B818A4DC5B3C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92BB7B-E95C-4AEA-9431-5924593C1288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DC15EC-074A-4AF2-BDEB-32B5E92C60AA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E8079A-1C7B-4CE2-85BD-B13A9C80201B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82888A-D62E-4D76-9A51-B85F07900CD7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B1438D-4E74-49A5-B728-17473B700208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7A2825-401C-4954-8A6A-F808324B0D56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C87DA5-28E5-4D1F-BEE4-C07C84DA2648}"/>
            </a:ext>
          </a:extLst>
        </xdr:cNvPr>
        <xdr:cNvSpPr/>
      </xdr:nvSpPr>
      <xdr:spPr bwMode="auto">
        <a:xfrm>
          <a:off x="4160520" y="56365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C6129D-CD90-402B-918C-0460DDC3D2A8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8F2DC57-1901-4EA6-9DA2-89631975160C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C44DE5-0188-4DEA-94D0-49AB06146200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E040EE-A4BE-44AD-9EC3-3BEEEB719FEE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72DA34-27E4-43AC-9797-521BF38EA892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CBAAFC-29D4-4915-876A-33B98FA8174D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8DA9EA-D99A-4936-AEBB-C1E87A17C0B4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2451BC-7B95-4762-A5E3-DEF55AFD6140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1CC98D-01F3-44C5-8891-CE01CBDDB0FB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98CD8D-F91E-40B7-B491-24539E750C91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6386ED-7A0F-4CE6-AB8B-E02878E4A8E8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D4162A-66C5-4068-8569-F677FA701778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8322FF-8473-477B-9334-6CD42572EC3D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A27CE6-706C-49B0-9A31-0DBF2246B631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9B511A-4A56-4F62-9D53-43A3CE0F1455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37D3F6-8BF5-4651-8919-42C59431CA08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B4CA34-E494-45FE-8920-F5B9A083F029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1AF7982-1317-408D-A7DE-CB3C8C6B0D2A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AC36A9-D705-44AB-B1A2-9D7E5BD12A03}"/>
            </a:ext>
          </a:extLst>
        </xdr:cNvPr>
        <xdr:cNvSpPr/>
      </xdr:nvSpPr>
      <xdr:spPr bwMode="auto">
        <a:xfrm>
          <a:off x="4160520" y="56563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2D631DE-FDCC-4EDD-8421-C82AEE2A944D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756035-DCF4-40CD-B0F4-C5EE32710F8A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074EE2-7EE3-480C-B3B4-E07A8216A20D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DACCC6-F36E-4F73-977B-8C34DE5E078C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6F6676-88FB-49CD-BFCC-20384756CACD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B583BA-7A1A-431F-AEAF-6D4FDEC17483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F2735A-E242-4268-85BB-974FEFC6D2F3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69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255064-AC35-4AAF-B6DF-D55E1FEA77F9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1B5DC2-3278-4526-9A8E-CBF4664FBF56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9B157F-BE1F-4FA7-9875-5629C4C95305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14DDBA-EB32-4533-8427-53FC39ADB713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2C2AA9-9CA4-4B67-946A-D7F6B3CC9696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16D23B-6051-4C3A-A1BC-CAE5AC85C867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18E827-A89C-4E1B-8324-193A01894137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313F48-BBAE-456A-972D-E89F6A04CCCE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5827B5-0377-44CB-90C4-E8AD86665BE9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CF0676-DD61-449D-B7FB-72A14B363EB1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F4A842-E66B-4177-BC7B-67F0383C083D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299</xdr:row>
      <xdr:rowOff>0</xdr:rowOff>
    </xdr:from>
    <xdr:ext cx="2476500" cy="199970"/>
    <xdr:sp macro="" textlink="">
      <xdr:nvSpPr>
        <xdr:cNvPr id="70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8D62B5-4BCC-4978-9BC1-0296C5B5E0EB}"/>
            </a:ext>
          </a:extLst>
        </xdr:cNvPr>
        <xdr:cNvSpPr/>
      </xdr:nvSpPr>
      <xdr:spPr bwMode="auto">
        <a:xfrm>
          <a:off x="4160520" y="56761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DAA698-6B09-4B49-A84A-D6A30C2ED330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82AC9B-0DEF-44C7-8788-1BA0656DF203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E0A647-39D1-4262-B5D0-A6448AAC3EC2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25C185-588E-4629-A784-B9B7B0E7F95F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D47EE0-F8AD-4329-865B-BC4BBD7B9C58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6CD64F-B190-48A9-BA45-62800C11F525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D3BE48-4BF0-41A5-AC1E-413AEBE11AF6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D5F97A-4DA4-42A3-A46A-4A8435F59A22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9AED24-D4C4-4305-926D-77B52177BC6C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6E5CBB-AA13-43B0-AAB8-D298B00A4446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9C76C8-C8BD-49D1-90CE-AA7A2E5EFAAA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871346-6E5E-4091-8F4B-094A1529AF2E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0984A3-C7EC-4C17-9D92-4D9C8DB3C5DD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8A470D-3EB4-49EA-9325-E466AF258F90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EE51B5-09DC-4DF0-A833-BFD51B5523C3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ABC2F2-376A-490E-AE0D-43AB8C40F495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7F6747-78D2-4914-95A8-F8A0497CA421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A8D3B2-65E6-4723-A671-308B51967327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300</xdr:row>
      <xdr:rowOff>0</xdr:rowOff>
    </xdr:from>
    <xdr:ext cx="2476500" cy="199970"/>
    <xdr:sp macro="" textlink="">
      <xdr:nvSpPr>
        <xdr:cNvPr id="70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3BD747-8758-4D91-8418-A739F9B4AD9A}"/>
            </a:ext>
          </a:extLst>
        </xdr:cNvPr>
        <xdr:cNvSpPr/>
      </xdr:nvSpPr>
      <xdr:spPr bwMode="auto">
        <a:xfrm>
          <a:off x="4160520" y="56959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C720D1-201A-4A6B-8659-F396617E664C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A3056A-6915-423A-910B-EC48F1778800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BC54A-2656-40FC-83CA-879358E20A9D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E1034A-F2D7-45B6-8DBA-AF4FCDFA5A88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2E3CB1-A08C-4C2B-9A15-DC748A915D5B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77482A-2F1E-400E-9470-FA4868F600C8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A7F0DE0-5DE5-47C3-BDD7-9B7572334EC0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C44121-1A3F-4727-8710-F2201F50B02D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B71C63-92D8-4AB7-9BD1-A9EDD531672B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1118F9-28A2-4A1E-BB24-C5900AF0951B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CB13C9-46BB-48D4-9B37-B03E34BDA5AC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6CD361-46A2-4947-B055-5A836792E5C4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00D2D8-472E-4DFA-BCA1-79CC1714E5E9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63CE39-9000-433A-9784-B2D5C19BF00A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A5A942-4DF2-4D45-B3E8-C960AEC154F4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169330-2F2F-4DFE-A14C-A2F6F01CA30D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1BF6D5-4F90-4DEF-B358-64B388675C7F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512E37-189A-4FF7-9CCA-BB55459C1E6D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301</xdr:row>
      <xdr:rowOff>0</xdr:rowOff>
    </xdr:from>
    <xdr:ext cx="2476500" cy="199970"/>
    <xdr:sp macro="" textlink="">
      <xdr:nvSpPr>
        <xdr:cNvPr id="70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DAB9A2-97B4-4B13-BF66-1804F8C97C54}"/>
            </a:ext>
          </a:extLst>
        </xdr:cNvPr>
        <xdr:cNvSpPr/>
      </xdr:nvSpPr>
      <xdr:spPr bwMode="auto">
        <a:xfrm>
          <a:off x="4160520" y="57157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8E73F4-6942-4E1E-9E1B-AEA32603D07F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66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9A3D3C5-60FE-4E1B-8557-B4D5A6B06529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66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849C23-F7EC-4877-BB8B-03A907EECDA4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4BA732-E397-4B4D-B5AD-AD58DC3A01B2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804771-A475-4B2C-A0E7-471696E4D8B4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CA58CF-18D3-4E75-97AA-6E1EE4C13559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D4311C-86D3-4B26-AF93-694E1F0E0715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4D2CD3-651B-47A9-A6B6-6788AC9A5FB6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66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759E92-94EA-403A-89DF-D678294CD172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66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2FF646B-D3EB-494D-BBBD-154977C49E01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667792-2212-4ADD-A82E-4371A67E4E9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5DFBD3-303A-487D-AFD3-4674D17C4B01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0BE598-FE12-4981-947A-630B5C1D7279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3DBB7E-529B-4279-A7EC-402053493346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89C4D1-294A-4E90-8B4B-A5FDF55681E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66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E12CFC-8732-49C0-97A1-ED2AC04BBFD1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6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DAEB2E-325F-4F40-9717-D51E175BBAD0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3B9DCD-BF0C-4575-881A-91EFC87080FD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ED3C58-77EC-484E-AAEC-9BE63AD81227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EE3045-3233-42DD-8CDB-9D9C088F3A5E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74424D-13D6-485A-B5A6-62A8F72238B2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0BBB18-70C9-48A6-B88E-F2950005C1E8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66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B5FCB4-BDCC-45AC-B357-2C79FF97C54D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6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98AC6E-1B52-42DC-A37A-64E815C171C0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3DD9C0-9016-4B0A-A2ED-92F99DBC8F1F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DB911A-80B4-4FC9-90B0-506B3F271ACD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11A73D-AD1A-4546-A5BA-1E34D8B9A552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808237-E064-4D99-BFF5-5001A9DB02A0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A64662-74EB-4BDC-BFB4-F2555F7419FA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67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0189BD-3C58-4067-921C-C835FBA7874A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6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60F362-D198-4ABE-921C-770AA3ACAFAD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CD707D-7F0D-4B50-A6EB-1F3011208518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417593-E798-4170-9875-0C7A45598215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7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2CFD06-B0C3-4308-9DDB-29668AB5F11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6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531D8-6246-4703-97AC-A096FF38B9A6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6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39D47F-FD4A-4719-9EA3-2A1114879629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AE9158-F944-4407-9C6A-DE94012D1F1C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DB9C5B6-1DE8-4214-8560-CE333070B10B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E48917-818F-4F6F-9068-4DE4AB0F8EA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262449-A6A7-4124-A25D-A5930FC9FCDD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186277-CF2C-4421-8E96-44F984C90C6E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52F621-7A84-4841-8CC9-759BD879FD46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AE5F6C-D8AC-4068-AC43-3D0FA0F6847F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6BAD65B-55C4-4194-B89D-0C5497BCF7FD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784D71-1B23-4873-8044-87F7373F5892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E207CD-42D4-40DC-901A-56259FDFFFDA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2DEBC8-70DC-430E-B76D-AD058E068281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96ACB3-41D0-47D3-88BF-016F98682DE4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7F696-D572-4A34-AB1A-0A28094833E1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EDE403-9950-40FE-8FC4-FD8665610AA9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0456FA-3652-4065-9C3C-5265FD3365A5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9AC7A34-17F3-4F3B-96C9-3885139F91E3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665B5D-B1DA-430E-82DE-9933BBB71DF6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70D67E-899F-47D4-9685-EB284C037592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35DFE8-6496-4009-8587-7F8B68A1F6ED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C898B5-924B-470F-8EBE-F492C6C0DC0D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F16192-5C71-4F1D-88EE-A718CC96EAA8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6B2F50-B2FA-4F0B-8927-5C60BB87560C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30BF3D-81C7-4176-98D1-63D914DF15E0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03F9EE-31CF-45DB-8163-D49F9A210A9E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0F0410-523E-4075-9FFD-C31CD42CB47E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F1B950-4614-4DBD-86DB-6690C3E07E31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8D46C0-36A3-4F38-809A-FB80503A9EAF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40BED-DDC6-4820-B6F9-3E03BDA70262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FE9A74E-5021-47D9-A6A7-9391319A5C8E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749D1C-3042-462D-B283-0AE119D70B72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E1EEE7-2064-4583-BBF2-4EC00395DF43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DDAD98-9B82-4CDD-B5A2-96F46E56CA9C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45F7A6-8891-494D-921E-325BAC04576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D7E9C1-0F18-4206-8EA2-A5B706D21113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F70DFE-77EC-47A5-A80F-E59856744B61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275AE9E-B582-4CBF-B107-E2B61A5F9057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19E39C-6E0D-45F3-9F95-C877099E9E6C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D2A8EA-58E0-4F0E-A0BB-EFBC74D92BC7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AE7FF7-0037-4BFB-AB77-B9AA44B8E798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234218-4021-40BB-B60C-639A457636DC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FAA2BD-1CA9-46EB-8398-91A07B49AB43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E05993-932F-4908-8F5D-F632C6D2B368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C1B937-016C-44AF-B1FE-5A8034A445D9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2199BB-769A-4704-9FB0-CEA68E0B7604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87FB25-ACC0-4193-96DD-F5F99B7ADB97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EB6C5A-651F-4994-9541-153FCC0F7601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24E209-FB04-4B25-B7DE-8E17643464C2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0B1067-B601-4B1B-B5EB-AFE08BBF6DB3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F742AF-E352-4BE7-AB40-8A0E91A8466F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0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5500E8-F63E-4672-8DBE-4C55DA5A89DF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0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A1C49E-C9A8-4726-92B3-CF820824420C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44BC79-FFDE-4345-BB36-AD64B880198E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BC3CE0-5929-4BE8-958D-6CB75B776621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50F429-8108-4EE6-A251-629AD0D9ACC9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F6E03D-8438-4FAD-BE41-93A1B64F8F24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62FE65-4524-4340-BCF0-927475A1FB6A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C997AC-DED0-4223-821D-AFE061843023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47B0FA-50EE-4E25-AB80-D078A8365F29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80AE0C-FCA7-46AE-93FD-92313FEC860A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BB0B1E-5B62-4697-B067-FB6327A39163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03CFC3-E400-4113-BF9A-4A907EF8AD57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B0A405-800F-4E06-B8EB-8CBB1C402E6E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FBC0E8-74DA-431F-AEA9-1FAD28F9464A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777761A-DD5B-425D-A97F-99A483AF978B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1276BE-7CEB-4E89-8B82-4C356CAA28A5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080DB5-E5FF-422E-BB23-8D07DC119CE8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C08DFD-C846-4E3D-8D87-06E405DF0FE7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3D7A03-DE45-499F-A870-3E0ABCEC68FB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1326F4-303C-44B2-87B3-C9E249166592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665F43-E98A-48F4-903D-00A4BB6914F4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120AD1-BDB3-45FB-A281-2184DDEFDDD1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9506BF-CD9B-4B46-959B-B247E4D84519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BCA5CC-A4CE-49C2-9F4F-6D274970771D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A67A6B-520F-42DA-9937-D30B1D914FF0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1EB5CC-C446-4BEB-93F2-AF57341C8AFB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6D0E1F-F86F-4094-83E3-9223AD0B133C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AD180F-B87A-4A13-92EF-ADE7A90AEAA4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E1BD1DE-9D23-401C-BAAF-74A02D12D959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FDEF7A-B767-4D6C-A2BB-F79829E538FB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5F998F-F2CA-415A-A11A-8DCB3AAC57E6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5A60FB-9EFD-4927-BB54-BC268000D56A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78752C-CBA9-47C6-979B-E1BFF15B2BE2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02FC89-2603-42FB-8B36-2E3FF4892DD4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8D2CED-144F-45F5-A236-8E101E93C8A5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E89374-F16C-44F0-BC87-3339860BEA13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408B3A-7A69-48E8-9F78-A1DC6F8F72ED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EAEE8B-2124-4D44-B989-0BF9CDA44920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180266-625B-49C2-BE54-AC09A3F01A0F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1D1164-037F-4C07-9222-379492D41FDD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F9ACB7-CEEC-4640-9B53-CAE9E59F6BFA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C48469-E91F-42E4-B741-F5C3E09FEC04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311</xdr:row>
      <xdr:rowOff>0</xdr:rowOff>
    </xdr:from>
    <xdr:ext cx="1921468" cy="195685"/>
    <xdr:sp macro="" textlink="">
      <xdr:nvSpPr>
        <xdr:cNvPr id="71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1BD7E1-EE9F-4EF6-A71C-F7E27A5AEBEA}"/>
            </a:ext>
          </a:extLst>
        </xdr:cNvPr>
        <xdr:cNvSpPr/>
      </xdr:nvSpPr>
      <xdr:spPr bwMode="auto">
        <a:xfrm>
          <a:off x="6309360" y="52738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247CA8-A7E7-4095-8493-C74F943B844E}"/>
            </a:ext>
          </a:extLst>
        </xdr:cNvPr>
        <xdr:cNvSpPr/>
      </xdr:nvSpPr>
      <xdr:spPr bwMode="auto">
        <a:xfrm>
          <a:off x="4160520" y="52738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B4BC0D-2FE2-4C9E-9A02-C5CAA08E1D8C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078FE9-AFF3-421A-B890-2954834AB5A8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311</xdr:row>
      <xdr:rowOff>0</xdr:rowOff>
    </xdr:from>
    <xdr:ext cx="2529840" cy="195685"/>
    <xdr:sp macro="" textlink="">
      <xdr:nvSpPr>
        <xdr:cNvPr id="7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D69AB6-47AC-4D71-9011-496B3ACBAEDF}"/>
            </a:ext>
          </a:extLst>
        </xdr:cNvPr>
        <xdr:cNvSpPr/>
      </xdr:nvSpPr>
      <xdr:spPr bwMode="auto">
        <a:xfrm>
          <a:off x="577596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311</xdr:row>
      <xdr:rowOff>0</xdr:rowOff>
    </xdr:from>
    <xdr:ext cx="2529840" cy="195685"/>
    <xdr:sp macro="" textlink="">
      <xdr:nvSpPr>
        <xdr:cNvPr id="7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CC8854-28AB-4E20-9C3D-4FB6353E5353}"/>
            </a:ext>
          </a:extLst>
        </xdr:cNvPr>
        <xdr:cNvSpPr/>
      </xdr:nvSpPr>
      <xdr:spPr bwMode="auto">
        <a:xfrm>
          <a:off x="5463540" y="52738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B97FC9-4678-4A72-9C5D-5F9969648ACB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3FE629-B998-46D1-887B-AFEDB1905B10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1168D1-16A7-4353-BFD5-8957914002BE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60E6F9-3CB7-4BA5-AC89-5D645C0D3BB5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6188DC-655E-40CB-B9C0-FB5ED3319C09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904D9F-254F-41B1-9C19-62213BC163DF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699CB4-F11E-4EBC-9F87-0F2C0F8D12C9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F7489D-CC36-4C47-BB8D-CB447F433D98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BB55CB-2BBF-48BA-876C-622831D16F17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621B8F-4A37-46B3-B150-2BD7921DB2B1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B4C3F1-02EF-4D0D-A908-90C273114222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749CABA-C2AE-472E-A580-FF3C1866F489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54A2E5-ED3B-4281-A7CB-614AAE84202B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891760C-AC4A-4C73-AC5D-FCF2E966D356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43DF184-939E-4DEF-8433-EC2B26655456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3089A6D-DD8A-42D9-A2A6-2F02E7EFE963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3B4E95A-78FD-47E3-AAC8-0D8AEA6C8436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FA9B77-74E1-4817-BD70-B52669AC6FFC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4D4F14-1E34-4358-BE66-FE6848B65475}"/>
            </a:ext>
          </a:extLst>
        </xdr:cNvPr>
        <xdr:cNvSpPr/>
      </xdr:nvSpPr>
      <xdr:spPr bwMode="auto">
        <a:xfrm>
          <a:off x="4160520" y="53286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0D4A1B-40D5-44EC-88D5-D071A5F86291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CEF77E-873E-4063-B3FD-79592F3C9613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22E3BB-7ADA-459B-9F62-C7E1E77DC8C3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059DCA-B587-4A42-9150-80ED1BF2FBA5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07C20D-5E56-40D0-AD80-D3FD4C508E75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F7F23F2-76F8-4590-BE30-2C913D2F3504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277056-4888-4C0A-807C-B0EF602C3BD3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29B45C-19D4-444B-9ED8-D09D4F20F8DD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B6ECB0-4EFA-4DA9-B67C-6CE5C0EF6644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0F7710-4CEB-4204-931A-28042DD67501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44D243-B4C2-4359-A630-F93A230D5048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E5FBC4-B9E5-4189-98EB-40B307C54F9B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048878-CEC8-46E6-8F46-2970543E99C5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0947B2-48F7-421F-914A-E1115A28F91B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490FAC-0F0D-4FDC-8211-895764668A77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13C582-2368-45B5-8180-C08924204020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5BCB6C-202D-47DC-8860-DF5A867A21B6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4996A8-9A43-4EB0-8C42-B50E8A3EF6E4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315</xdr:row>
      <xdr:rowOff>0</xdr:rowOff>
    </xdr:from>
    <xdr:ext cx="2476500" cy="199970"/>
    <xdr:sp macro="" textlink="">
      <xdr:nvSpPr>
        <xdr:cNvPr id="71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EFABBB-6DBE-4096-B38C-66428EF71C85}"/>
            </a:ext>
          </a:extLst>
        </xdr:cNvPr>
        <xdr:cNvSpPr/>
      </xdr:nvSpPr>
      <xdr:spPr bwMode="auto">
        <a:xfrm>
          <a:off x="4160520" y="5348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463120-3173-47B2-8CFD-B35C31930EF0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7F1DDD-08F8-4127-A5D3-F300AFBAACA3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DDD738-A015-4F9C-B9AD-1FD52722BC13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28B62E-197E-40D1-B0D5-F9DB1ADE7DBF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C106DC-FAD5-40D0-82E6-B078709597B0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D7C78F-AF12-41ED-9C83-412B432EFD1E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4A59D4-56EE-4839-BEEB-AA35E6056271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B33B7D-8CF8-4EF5-AA2A-6546A99C0BAD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ED2517-7E02-453C-8171-982984A15688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8B25CC-2230-46DA-8B4D-C3CB5A5DCFDF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060682-77A1-4EC3-90D3-FE54F7ECD314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47F47D-3260-4943-8112-D05EE84D8523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1DB1E9-C459-442F-817D-97D9FEB13054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1D5101-4538-4D79-ACD6-D15F6F3EB35F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9FED84-209C-408E-B449-8719AE364301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1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D6D38C-6673-4272-88C6-5914B9CB4FAE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2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3FDC8A-175D-4B5A-A520-64FCFB99CA5F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2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9EA43C-8BFB-4C23-9DC5-8A742F5793F8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311</xdr:row>
      <xdr:rowOff>0</xdr:rowOff>
    </xdr:from>
    <xdr:ext cx="2476500" cy="199970"/>
    <xdr:sp macro="" textlink="">
      <xdr:nvSpPr>
        <xdr:cNvPr id="72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1DF558-8995-4042-8CE5-A903BDF3FACA}"/>
            </a:ext>
          </a:extLst>
        </xdr:cNvPr>
        <xdr:cNvSpPr/>
      </xdr:nvSpPr>
      <xdr:spPr bwMode="auto">
        <a:xfrm>
          <a:off x="4160520" y="50604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806B40-51ED-4504-949A-A94910174AD0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3A4E0E-8442-4130-8D5D-656C39176A97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FAEA72-5952-45A7-8B31-FFC09717E2DF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470861-137F-4C39-A6A1-7D83686D4C81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0BD8E4-1885-4A99-8B73-974168448DA4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3736B9-2187-4808-9621-4AF56F5DB1AA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850B34-B6D3-490D-9BF7-3B7CB0D2A3E6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6300FC1-D67C-41A8-8198-43C96441DB8C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BA9600-A085-4CE1-B4B8-1DEF808D9B0E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96236-FC5F-490C-83F4-5BA6247D33E0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BC4A69-21AE-485F-B187-B6C50132AD3E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B324D7-564C-4AEB-BDFC-927ECBE6D78B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C50093-3A96-4BC9-82D7-3876C4AEC87A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4D9383-0A4F-4303-9F51-5562F13AAF98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CB6871-09E8-48F0-A235-040A7B45BEA3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7C06D5-9C6B-41AF-8C2D-AF07283D1F79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FCD85C-5C74-4B98-8780-2AEE57381975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D92B1C-1069-46E2-AD0F-10FE36FDC7A6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312</xdr:row>
      <xdr:rowOff>0</xdr:rowOff>
    </xdr:from>
    <xdr:ext cx="2476500" cy="199970"/>
    <xdr:sp macro="" textlink="">
      <xdr:nvSpPr>
        <xdr:cNvPr id="72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E8ACCD-283B-43A4-803C-A556F795BD30}"/>
            </a:ext>
          </a:extLst>
        </xdr:cNvPr>
        <xdr:cNvSpPr/>
      </xdr:nvSpPr>
      <xdr:spPr bwMode="auto">
        <a:xfrm>
          <a:off x="4160520" y="50802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70AD48-4A0A-4A6F-91EC-6D9E67691807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54B409E-8562-4C80-A38E-CB9AA7AE6B7A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F3A364-28AA-4C7B-A84D-39E2C53282B7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949147-B375-47DB-809C-FF73A52438EC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29D609-07B8-45C4-BA57-B48E154F81E4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291356-1B30-4B5E-A07B-E7FD0097062C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E10AB5-0D59-4CFF-9F3E-3740F03FC70A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B2EE0C-5A9B-40B5-9681-AAF65EDC804A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FCA3E2-BBB0-4B0A-996E-2588F1007431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C4A980-00BB-4AC3-8732-1F7BBD463BFA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CE0E4A-1C0B-4D0B-B474-4EFD93D97B0B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32A0AA-36A5-4225-88DD-D40366FA3B94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A9CB0E-A4D9-44AA-8455-474DEC76BBC4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F22098-2860-4DC6-A7FE-9FB6E17868A3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99A662-B015-4630-8A32-9314C5740781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33E61E-7106-42C9-AF0F-D1BEA29612B0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BA6B72-00E8-4529-BEE8-C944FF3FAEB4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588D23-BF98-4E16-8D4D-B388F0BC5552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313</xdr:row>
      <xdr:rowOff>0</xdr:rowOff>
    </xdr:from>
    <xdr:ext cx="2476500" cy="199970"/>
    <xdr:sp macro="" textlink="">
      <xdr:nvSpPr>
        <xdr:cNvPr id="72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8A47F8-0CED-41DB-A607-5D8493084E03}"/>
            </a:ext>
          </a:extLst>
        </xdr:cNvPr>
        <xdr:cNvSpPr/>
      </xdr:nvSpPr>
      <xdr:spPr bwMode="auto">
        <a:xfrm>
          <a:off x="4160520" y="510006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87A24A-B6A1-471D-8921-50BC241E6D95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C9E3F8-76A6-4278-BDD7-F0CC573A4016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02558A-F10E-413D-B16D-2CFBF055A02C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E2EF1D-856C-4463-8893-1C5914FE6747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F4E8DA-66DF-45F1-A621-98A62CBF35FB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29A3A8-ECE5-4AAB-A354-3288A3496F88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8B41CC2-A236-41D0-B653-18ECBA9BD1CC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8F5FA2C-9D83-4037-9736-729B7963865F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623A07-811C-4727-86F7-76239B694B27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5626A3-490A-49D8-B9F9-1CF49316E8E8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4011EE-08B8-4623-AB0B-F53039EBCFD3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2ED41B-0E7A-4ADF-9B29-E4CF747E47C6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F7306C-3CCD-4E62-9AF9-D220ECBD054D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7FCBA7-19C7-4C09-A1A2-F08BA9EABCEA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E3DC7C-4B7B-4F16-95F8-A5CCE8AB4882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0D1D04-43C1-4DE1-AB0B-0C644D8CB56C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986EB9-8A43-40CE-8507-C988B766651A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245366-BC0F-4AFE-93EC-20FC26B6FFAC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314</xdr:row>
      <xdr:rowOff>0</xdr:rowOff>
    </xdr:from>
    <xdr:ext cx="2476500" cy="199970"/>
    <xdr:sp macro="" textlink="">
      <xdr:nvSpPr>
        <xdr:cNvPr id="72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1F7CDC-9489-478C-8E6A-A17454CC6823}"/>
            </a:ext>
          </a:extLst>
        </xdr:cNvPr>
        <xdr:cNvSpPr/>
      </xdr:nvSpPr>
      <xdr:spPr bwMode="auto">
        <a:xfrm>
          <a:off x="4160520" y="51198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444</xdr:row>
      <xdr:rowOff>0</xdr:rowOff>
    </xdr:from>
    <xdr:ext cx="2476500" cy="199970"/>
    <xdr:sp macro="" textlink="">
      <xdr:nvSpPr>
        <xdr:cNvPr id="72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E8F9DB-198D-48E8-B95A-0EFD4C481DB9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444</xdr:row>
      <xdr:rowOff>0</xdr:rowOff>
    </xdr:from>
    <xdr:ext cx="2476500" cy="199970"/>
    <xdr:sp macro="" textlink="">
      <xdr:nvSpPr>
        <xdr:cNvPr id="66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C5CA8D-0856-483D-86CC-BCA8D9765306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444</xdr:row>
      <xdr:rowOff>0</xdr:rowOff>
    </xdr:from>
    <xdr:ext cx="2476500" cy="199970"/>
    <xdr:sp macro="" textlink="">
      <xdr:nvSpPr>
        <xdr:cNvPr id="66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59A28A-D0B1-4C22-86C2-BF90FFC3DA00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456</xdr:row>
      <xdr:rowOff>0</xdr:rowOff>
    </xdr:from>
    <xdr:ext cx="2476500" cy="199970"/>
    <xdr:sp macro="" textlink="">
      <xdr:nvSpPr>
        <xdr:cNvPr id="72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C8E7E2-0322-4456-80F9-F5B6A789B1A2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456</xdr:row>
      <xdr:rowOff>0</xdr:rowOff>
    </xdr:from>
    <xdr:ext cx="2476500" cy="199970"/>
    <xdr:sp macro="" textlink="">
      <xdr:nvSpPr>
        <xdr:cNvPr id="72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8AC028-BE6F-4B94-A8D8-B0E0E5D61D0A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456</xdr:row>
      <xdr:rowOff>0</xdr:rowOff>
    </xdr:from>
    <xdr:ext cx="2476500" cy="199970"/>
    <xdr:sp macro="" textlink="">
      <xdr:nvSpPr>
        <xdr:cNvPr id="72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F3EF45-7C00-431B-8E59-4B06AD37E843}"/>
            </a:ext>
          </a:extLst>
        </xdr:cNvPr>
        <xdr:cNvSpPr/>
      </xdr:nvSpPr>
      <xdr:spPr bwMode="auto">
        <a:xfrm>
          <a:off x="4160520" y="76962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4B9E6E-BB90-4A76-BEE2-ED08DBA64664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ED97D4-9A22-4579-869D-76F93E26CED8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40017-0A74-450D-BC6C-B16F43A869E7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52C2ED-85F7-477B-96B4-5383D19AEDA0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F7F9BE-47D3-4A8D-BF2D-E0ED16D27420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462</xdr:row>
      <xdr:rowOff>0</xdr:rowOff>
    </xdr:from>
    <xdr:ext cx="2476500" cy="199970"/>
    <xdr:sp macro="" textlink="">
      <xdr:nvSpPr>
        <xdr:cNvPr id="72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CD1D0D-443F-42D9-AFC9-99C3A2988A74}"/>
            </a:ext>
          </a:extLst>
        </xdr:cNvPr>
        <xdr:cNvSpPr/>
      </xdr:nvSpPr>
      <xdr:spPr bwMode="auto">
        <a:xfrm>
          <a:off x="4160520" y="7802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E49762-1DA5-4812-8975-32341B009315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AD8446-E688-431E-9CF8-1995D26DFC76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150734-704B-461C-9F5B-E2E6645E17F8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F0F1EB-9475-4838-BC6A-95ACF8E5F11E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595A4F-8B68-4702-8072-A6361B391D22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468</xdr:row>
      <xdr:rowOff>0</xdr:rowOff>
    </xdr:from>
    <xdr:ext cx="2476500" cy="199970"/>
    <xdr:sp macro="" textlink="">
      <xdr:nvSpPr>
        <xdr:cNvPr id="72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318A61-0959-45AB-AD8C-0678ADB5248D}"/>
            </a:ext>
          </a:extLst>
        </xdr:cNvPr>
        <xdr:cNvSpPr/>
      </xdr:nvSpPr>
      <xdr:spPr bwMode="auto">
        <a:xfrm>
          <a:off x="4160520" y="79095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6AF95A-DF42-48BC-A9B9-B6FBAF438113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004524-7575-485B-80C2-6FEF9F26ADA6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FD8590-5067-40E5-B3BE-11F0B74CC835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570F5B-FE0D-4A43-9400-BAD8792F37F7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385FAE-24DB-4ECD-A5A5-CCC1B6DC3192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474</xdr:row>
      <xdr:rowOff>0</xdr:rowOff>
    </xdr:from>
    <xdr:ext cx="2476500" cy="199970"/>
    <xdr:sp macro="" textlink="">
      <xdr:nvSpPr>
        <xdr:cNvPr id="72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DFC402-C171-4C47-B347-835A7D53BC5F}"/>
            </a:ext>
          </a:extLst>
        </xdr:cNvPr>
        <xdr:cNvSpPr/>
      </xdr:nvSpPr>
      <xdr:spPr bwMode="auto">
        <a:xfrm>
          <a:off x="4160520" y="801624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161B16-AD0E-4771-8E56-90E7EA3F5522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C2333A-DD4C-4017-8A5F-493ED2EAEA1C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6DAE6F-6535-4C05-95BA-08730886C3A1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EA5AAB-507E-4E75-A84A-F0605D219476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190BC5-DFB0-4575-851B-6700B946AF0A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480</xdr:row>
      <xdr:rowOff>0</xdr:rowOff>
    </xdr:from>
    <xdr:ext cx="2476500" cy="199970"/>
    <xdr:sp macro="" textlink="">
      <xdr:nvSpPr>
        <xdr:cNvPr id="72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97E8CD-B593-43F4-860A-6917C8833DAD}"/>
            </a:ext>
          </a:extLst>
        </xdr:cNvPr>
        <xdr:cNvSpPr/>
      </xdr:nvSpPr>
      <xdr:spPr bwMode="auto">
        <a:xfrm>
          <a:off x="4160520" y="81229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499895</xdr:colOff>
      <xdr:row>1</xdr:row>
      <xdr:rowOff>30480</xdr:rowOff>
    </xdr:from>
    <xdr:ext cx="2514693" cy="0"/>
    <xdr:pic>
      <xdr:nvPicPr>
        <xdr:cNvPr id="2" name="Picture 1" hidden="1">
          <a:extLst>
            <a:ext uri="{FF2B5EF4-FFF2-40B4-BE49-F238E27FC236}">
              <a16:creationId xmlns:a16="http://schemas.microsoft.com/office/drawing/2014/main" id="{ADF9A92C-A485-45CD-80C4-155DE6EC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4795" y="227330"/>
          <a:ext cx="2514693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eveld, M. (Martin)" refreshedDate="45919.455966203706" createdVersion="8" refreshedVersion="8" minRefreshableVersion="3" recordCount="561" xr:uid="{F65EBDDE-4B02-497A-A640-AC18811E1842}">
  <cacheSource type="worksheet">
    <worksheetSource ref="B34:B595" sheet="Tabellen"/>
  </cacheSource>
  <cacheFields count="1">
    <cacheField name="Plaats " numFmtId="0">
      <sharedItems containsBlank="1" count="542">
        <s v="Maak keuze"/>
        <s v="Aalsum"/>
        <s v="Achterdiep"/>
        <s v="Achter-Thesinge"/>
        <s v="Adorp"/>
        <s v="Aduard"/>
        <s v="Aduarderzijl"/>
        <s v="Agodorp"/>
        <s v="Alinghuizen"/>
        <s v="Allersma"/>
        <s v="Alteveer (ged)"/>
        <s v="Amsweer"/>
        <s v="Appingedam"/>
        <s v="Arwerd"/>
        <s v="Baamsum"/>
        <s v="Baflo"/>
        <s v="Balmahuizen"/>
        <s v="Bareveld (ged)"/>
        <s v="Barlage"/>
        <s v="Barnflair"/>
        <s v="Bedum"/>
        <s v="Beersterhoogen"/>
        <s v="Beerta"/>
        <s v="Bellingwolde"/>
        <s v="Beneden Veensloot"/>
        <s v="Beswerd"/>
        <s v="Bethlehem"/>
        <s v="Bierum"/>
        <s v="Biessum"/>
        <s v="Bikkershorn"/>
        <s v="Blauw"/>
        <s v="Blekslage"/>
        <s v="Blijham"/>
        <s v="Blokum"/>
        <s v="Boerakker (ged)"/>
        <s v="Boerenstreek"/>
        <s v="Bolshuizen"/>
        <s v="Booneschans"/>
        <s v="Borgercompagnie (ged)"/>
        <s v="Borgertange"/>
        <s v="Borgerveld"/>
        <s v="Borgsweer"/>
        <s v="Borgweg"/>
        <s v="Bourtange"/>
        <s v="Boven Pekela"/>
        <s v="Boven Veensloot"/>
        <s v="Bovenrijge"/>
        <s v="Bovenstreek"/>
        <s v="Braamberg"/>
        <s v="Breede"/>
        <s v="Brillerij"/>
        <s v="Briltil"/>
        <s v="Broek"/>
        <s v="Bronsveen"/>
        <s v="Burgemeester Beinsdorp"/>
        <s v="Ceresdorp"/>
        <s v="Dallingeweer"/>
        <s v="De Bruil"/>
        <s v="De Bult"/>
        <s v="De Har"/>
        <s v="De Haspel"/>
        <s v="De Holm"/>
        <s v="De Houw"/>
        <s v="De Hunze"/>
        <s v="De Jammer"/>
        <s v="De Jouwer"/>
        <s v="De Knijp"/>
        <s v="De Lethe"/>
        <s v="De Maten"/>
        <s v="De Paauwen"/>
        <s v="De Poffert"/>
        <s v="De Ruigewaard"/>
        <s v="De Snipperij"/>
        <s v="De Streek"/>
        <s v="De Wilp"/>
        <s v="Dekkershuizen"/>
        <s v="Delfzijl"/>
        <s v="Den Andel"/>
        <s v="Den Ham"/>
        <s v="Den Horn"/>
        <s v="Denemarken"/>
        <s v="Diepswal"/>
        <s v="Dijkum"/>
        <s v="Doezum"/>
        <s v="Doodstil"/>
        <s v="Dorkwerd"/>
        <s v="Dorp"/>
        <s v="Douwen"/>
        <s v="Drieborg"/>
        <s v="Duurkenakker"/>
        <s v="Dwarsdiep"/>
        <s v="Eekeburen"/>
        <s v="Eekwerd"/>
        <s v="Eekwerderdraai"/>
        <s v="Eelderwolde (ged)"/>
        <s v="Eenrum"/>
        <s v="Eenum"/>
        <s v="Eexta"/>
        <s v="Ekamp (ged)"/>
        <s v="Electra"/>
        <s v="Elens"/>
        <s v="Ellerhuizen"/>
        <s v="Ellersinghuizen"/>
        <s v="Engelbert"/>
        <s v="Englum"/>
        <s v="Enumatil (ged)"/>
        <s v="Enzelens"/>
        <s v="Eppenhuizen"/>
        <s v="Essen"/>
        <s v="Euvelgunne"/>
        <s v="Ewer"/>
        <s v="Ezinge"/>
        <s v="Faan"/>
        <s v="Farmsum"/>
        <s v="Feerwerd"/>
        <s v="Felland"/>
        <s v="Fiemel"/>
        <s v="Finsterwolde"/>
        <s v="Finsterwolderhamrik"/>
        <s v="Foxham"/>
        <s v="Foxhol"/>
        <s v="Foxholsterbosch"/>
        <s v="Fraamklap"/>
        <s v="Fransum"/>
        <s v="Froombosch"/>
        <s v="Frytum"/>
        <s v="Gaarkeuken"/>
        <s v="Gaarland"/>
        <s v="Ganzedijk"/>
        <s v="Garmerwolde"/>
        <s v="Garnwerd"/>
        <s v="Garrelsweer"/>
        <s v="Garreweer"/>
        <s v="Garsthuizen"/>
        <s v="Geefsweer"/>
        <s v="Glimmen"/>
        <s v="Godlinze"/>
        <s v="Goldhoorn"/>
        <s v="Grijpskerk"/>
        <s v="Grijssloot"/>
        <s v="Groningen"/>
        <s v="Groot Maarslag"/>
        <s v="Groot Wetsinge"/>
        <s v="Grootegast"/>
        <s v="Hanetange"/>
        <s v="Hardeweer"/>
        <s v="Haren"/>
        <s v="Harenermolen"/>
        <s v="Harkstede"/>
        <s v="Harpel"/>
        <s v="Harssens"/>
        <s v="Hasseberg"/>
        <s v="Hebrecht"/>
        <s v="Heereburen"/>
        <s v="Hefswal"/>
        <s v="Heiligerlee"/>
        <s v="Heineburen"/>
        <s v="Hekkum"/>
        <s v="Hellum"/>
        <s v="Helwerd"/>
        <s v="Hemert"/>
        <s v="Het Reidland"/>
        <s v="Heveskes"/>
        <s v="Höchte"/>
        <s v="Hoekje"/>
        <s v="Hoeksmeer"/>
        <s v="Hoetmansmeer"/>
        <s v="Höfte"/>
        <s v="Holte"/>
        <s v="Holwierde"/>
        <s v="Holwinde"/>
        <s v="Honderd"/>
        <s v="Hongerige Wolf"/>
        <s v="Hoogezand"/>
        <s v="Hoogkerk"/>
        <s v="Hoogwatum"/>
        <s v="Hooilandseweg"/>
        <s v="Hoorn"/>
        <s v="Hoornderveen"/>
        <s v="Hoornsedijk"/>
        <s v="Hornhuizen"/>
        <s v="Horsten"/>
        <s v="Houwerzijl"/>
        <s v="Huizinge"/>
        <s v="Jagerswijk"/>
        <s v="Jipsingboermussel"/>
        <s v="Jipsingboertange"/>
        <s v="Jipsinghuizen"/>
        <s v="Jonkersvaart"/>
        <s v="Jukwerd"/>
        <s v="Kaakhorn"/>
        <s v="Kalkwijk"/>
        <s v="Kantens"/>
        <s v="Katershorn"/>
        <s v="Kenwerd"/>
        <s v="Kibbelgaarn (ged)"/>
        <s v="Kiel-Windeweer"/>
        <s v="Klei"/>
        <s v="Klein Garnwerd"/>
        <s v="Klein Harkstede"/>
        <s v="Klein Wetsinge"/>
        <s v="Kleine Huisjes"/>
        <s v="Kleinemeer"/>
        <s v="Klein-Ulsda"/>
        <s v="Kloosterburen"/>
        <s v="Kolham"/>
        <s v="Kolhol"/>
        <s v="Kommerzijl"/>
        <s v="Koningsoord"/>
        <s v="Kopaf"/>
        <s v="Kopstukken"/>
        <s v="Korengarst"/>
        <s v="Korhorn"/>
        <s v="Kornhorn"/>
        <s v="Korte Akkers"/>
        <s v="Kostverloren"/>
        <s v="Koudehoek"/>
        <s v="Krassum"/>
        <s v="Krewerd"/>
        <s v="Kroddeburen"/>
        <s v="Kromme-Elleboog"/>
        <s v="Kropswolde"/>
        <s v="Kruiselwerk"/>
        <s v="Kruisweg"/>
        <s v="Kuzemer"/>
        <s v="Kuzemerbalk"/>
        <s v="Lageland"/>
        <s v="Lageweg"/>
        <s v="Lalleweer"/>
        <s v="Lammerburen"/>
        <s v="Lammerweg"/>
        <s v="Laskwerd"/>
        <s v="Laude"/>
        <s v="Lauderbeetse"/>
        <s v="Laudermarke"/>
        <s v="Lauderzwarteveen"/>
        <s v="Lauwersoog"/>
        <s v="Lauwerzijl"/>
        <s v="Leegkerk"/>
        <s v="Leek"/>
        <s v="Leemdobben"/>
        <s v="Leens"/>
        <s v="Leermens"/>
        <s v="Lellens"/>
        <s v="Lettelbert"/>
        <s v="Loppersum"/>
        <s v="Losdorp"/>
        <s v="Lucaswolde"/>
        <s v="Luddeweer"/>
        <s v="Lula"/>
        <s v="Lutjegast"/>
        <s v="Lutjeloo"/>
        <s v="Lutjerijp"/>
        <s v="Lutjewijtwerd"/>
        <s v="Lutjewolde (ged)"/>
        <s v="Lutjewolde (ged.)"/>
        <s v="Maarhuizen"/>
        <s v="Marsum"/>
        <s v="Martenshoek"/>
        <s v="Marum"/>
        <s v="Matsloot (ged)"/>
        <s v="Meeden"/>
        <s v="Meedhuizen"/>
        <s v="Meerland"/>
        <s v="Meerwijck"/>
        <s v="Mensingeweer"/>
        <s v="Merum"/>
        <s v="Middelbert"/>
        <s v="Middelstum"/>
        <s v="Midwolda"/>
        <s v="Midwolde"/>
        <s v="Modderland"/>
        <s v="Molenrij"/>
        <s v="Molenstreek"/>
        <s v="Morige"/>
        <s v="Munnekemoer"/>
        <s v="Muntendam"/>
        <s v="Mussel"/>
        <s v="Musselkanaal"/>
        <s v="Nansum"/>
        <s v="Napels"/>
        <s v="Niebert"/>
        <s v="Niehove"/>
        <s v="Niekerk"/>
        <s v="Niesoord"/>
        <s v="Nieuw-Beerta"/>
        <s v="Nieuwe Compagnie"/>
        <s v="Nieuwe Pekela"/>
        <s v="Nieuweschans"/>
        <s v="Nieuwklap"/>
        <s v="Nieuwolda"/>
        <s v="Nieuwolda-Oost"/>
        <s v="Nieuw-Scheemda"/>
        <s v="Nieuwstad"/>
        <s v="Nieuw-Statenzijl"/>
        <s v="Niezijl"/>
        <s v="Nijenklooster"/>
        <s v="Nooitgedacht"/>
        <s v="Noordbroek"/>
        <s v="Noordbroeksterhamrik"/>
        <s v="Noorddijk"/>
        <s v="Noorderburen"/>
        <s v="Noorderhoogebrug"/>
        <s v="Noorderland"/>
        <s v="Noordhorn"/>
        <s v="Noordhornerga"/>
        <s v="Noordhornertolhek"/>
        <s v="Noordlaren"/>
        <s v="Noordpolderzijl"/>
        <s v="Noordwijk"/>
        <s v="Noordwolde"/>
        <s v="Nuis"/>
        <s v="Numero Dertien"/>
        <s v="Okswerd"/>
        <s v="Oldehove"/>
        <s v="Oldekerk"/>
        <s v="Oldenklooster"/>
        <s v="Oldenzijl"/>
        <s v="Oldorp"/>
        <s v="Oling"/>
        <s v="Ommelanderwijk"/>
        <s v="Onderdendam"/>
        <s v="Onderwierum"/>
        <s v="Onnen"/>
        <s v="Onstwedde"/>
        <s v="Oomsberg"/>
        <s v="Oosteinde"/>
        <s v="Oostereinde"/>
        <s v="Oosterhoogebrug"/>
        <s v="Oosternieland"/>
        <s v="Oosterwijtwerd"/>
        <s v="Oosterzand"/>
        <s v="Oostindië"/>
        <s v="Oostum"/>
        <s v="Oostwold"/>
        <s v="Oostwolderpolder"/>
        <s v="Opende"/>
        <s v="Opmeeden"/>
        <s v="Opwierde"/>
        <s v="Oterdum (opgeheven)"/>
        <s v="Oude Pekela"/>
        <s v="Oude Roodehaan"/>
        <s v="Oude Statenzijl"/>
        <s v="Oudedijk"/>
        <s v="Oudeschans"/>
        <s v="Oudeschip"/>
        <s v="Oudezijl"/>
        <s v="Over de Dijk"/>
        <s v="Overdiep"/>
        <s v="Overschild"/>
        <s v="Pallert"/>
        <s v="Pasop"/>
        <s v="Paterswolde (ged)"/>
        <s v="Peebos"/>
        <s v="Peizerweg"/>
        <s v="Pieterburen"/>
        <s v="Pieterzijl"/>
        <s v="Poldert"/>
        <s v="Polen"/>
        <s v="Ranum"/>
        <s v="Rasquert"/>
        <s v="Rhederbrug"/>
        <s v="Rhederveld"/>
        <s v="Rijsdam"/>
        <s v="Ripperda"/>
        <s v="Robbenoort"/>
        <s v="Roelage"/>
        <s v="Roodehaan"/>
        <s v="Roodeschool"/>
        <s v="Rottum"/>
        <s v="Rottumeroog"/>
        <s v="Ruigezand"/>
        <s v="Ruischerbrug"/>
        <s v="Ruiten"/>
        <s v="Saaksum"/>
        <s v="Saaxumhuizen"/>
        <s v="Sappemeer"/>
        <s v="Sauwerd"/>
        <s v="Schaapbulten"/>
        <s v="Schaaphok"/>
        <s v="Scharmer"/>
        <s v="Scheemda"/>
        <s v="Scheemdermeer"/>
        <s v="Scheemderzwaag"/>
        <s v="Schildwolde"/>
        <s v="Schilligeham"/>
        <s v="Schotterkamp"/>
        <s v="Schouwen"/>
        <s v="Schouwerzijl"/>
        <s v="Sebaldeburen"/>
        <s v="Sellingen"/>
        <s v="Sellingerbeetse"/>
        <s v="Sellingerzwarteveen"/>
        <s v="Selwerd"/>
        <s v="Siddeburen"/>
        <s v="Sint Annen"/>
        <s v="Sint Annerhuisjes"/>
        <s v="Sint Vitusholt"/>
        <s v="Sintmaheerdt"/>
        <s v="Slaperstil"/>
        <s v="Slegge"/>
        <s v="Slochteren"/>
        <s v="Smeerling"/>
        <s v="Smidshorn"/>
        <s v="Solwerd"/>
        <s v="Spijk"/>
        <s v="Spitsbergen"/>
        <s v="Stadskanaal"/>
        <s v="Stakenborg"/>
        <s v="Startenhuizen"/>
        <s v="Stedum"/>
        <s v="Steendam"/>
        <s v="Sterenborg"/>
        <s v="Stitswerd"/>
        <s v="Stootshorn"/>
        <s v="Stork"/>
        <s v="Suttum"/>
        <s v="'t Kret"/>
        <s v="t Lage van de weg"/>
        <s v="'t Schot"/>
        <s v="'t Stort"/>
        <s v="'t Veen"/>
        <s v="'t Waar"/>
        <s v="'t Zandstervoorwerk"/>
        <s v="'t Zandt"/>
        <s v="Ten Boer"/>
        <s v="Ten Post"/>
        <s v="Ter Apel"/>
        <s v="Ter Apelkanaal"/>
        <s v="Ter Borg"/>
        <s v="Ter Haar"/>
        <s v="Ter Laan"/>
        <s v="Ter Maarsch"/>
        <s v="Ter Walslage"/>
        <s v="Ter Wisch"/>
        <s v="Ter Wupping"/>
        <s v="Termunten"/>
        <s v="Termunterzijl"/>
        <s v="Thesinge"/>
        <s v="Tinallinge"/>
        <s v="Tjabbesstreek"/>
        <s v="Tjamsweer"/>
        <s v="Tjuchem"/>
        <s v="Tolbert"/>
        <s v="Toornwerd"/>
        <s v="Topweer"/>
        <s v="Tranendal"/>
        <s v="Tripscompagnie (ged)"/>
        <s v="Tusschenloegen"/>
        <s v="Tussenklappen"/>
        <s v="Tweehuizen"/>
        <s v="Uiteinde"/>
        <s v="Uiterburen"/>
        <s v="Uithuizen"/>
        <s v="Uithuizermeeden"/>
        <s v="Uitwierde"/>
        <s v="Ulrum"/>
        <s v="Ulsda"/>
        <s v="Usquert"/>
        <s v="Valom"/>
        <s v="Veele"/>
        <s v="Veelerveen"/>
        <s v="Veendam"/>
        <s v="Veenhuizen"/>
        <s v="Veerste Veldhuis"/>
        <s v="Veldstreek"/>
        <s v="Vierburen"/>
        <s v="Vierhuizen"/>
        <s v="Vierverlaten"/>
        <s v="Visvliet"/>
        <s v="Vlagtwedde"/>
        <s v="Vledderhuizen"/>
        <s v="Vledderveen"/>
        <s v="Vosseberg"/>
        <s v="Vriescheloo"/>
        <s v="Wadwerd"/>
        <s v="Wagenborgen"/>
        <s v="Warffum"/>
        <s v="Warfhuizen"/>
        <s v="Waterhuizen"/>
        <s v="Wedde"/>
        <s v="Wedderheide"/>
        <s v="Wedderveer"/>
        <s v="Weende"/>
        <s v="Weenderveld"/>
        <s v="Wehe-den Hoorn"/>
        <s v="Weite"/>
        <s v="Weiwerd"/>
        <s v="Wessinghuizen"/>
        <s v="Wessingtange"/>
        <s v="Westeind"/>
        <s v="Westerbroek"/>
        <s v="Westerdijkshorn"/>
        <s v="Westeremden"/>
        <s v="Westeremder Voorwerk"/>
        <s v="Westerhorn"/>
        <s v="Westerklooster"/>
        <s v="Westerlee"/>
        <s v="Westernieland"/>
        <s v="Westerwijtwerd"/>
        <s v="Westerwolder-Barlage"/>
        <s v="Westerwolder-Veldhuis"/>
        <s v="Westerzand"/>
        <s v="Wierhuizen"/>
        <s v="Wierum"/>
        <s v="Wierumerschouw (ged)"/>
        <s v="Wildeplaats"/>
        <s v="Wilderhof"/>
        <s v="Wildervank"/>
        <s v="Wildervanksterdallen"/>
        <s v="Willemstad"/>
        <s v="Winneweer (ged)"/>
        <s v="Winschoten"/>
        <s v="Winschoterhoogebrug"/>
        <s v="Winsum"/>
        <s v="Wirdum"/>
        <s v="Wirdumerdraai"/>
        <s v="Wittewierum"/>
        <s v="Woldendorp"/>
        <s v="Wolfsbarge"/>
        <s v="Wollingboermarke"/>
        <s v="Wollinghuizen"/>
        <s v="Woltersum"/>
        <s v="Woudbloem"/>
        <s v="Zandberg (ged)"/>
        <s v="Zandeweer"/>
        <s v="Zandstroom"/>
        <s v="Zeerijp"/>
        <s v="Zethuis"/>
        <s v="Zevenhuizen"/>
        <s v="Zijldijk (ged)"/>
        <s v="Zomerdijk"/>
        <s v="Zoutkamp"/>
        <s v="Zuidbroek"/>
        <s v="Zuiderburen"/>
        <s v="Zuiderveen"/>
        <s v="Zuidhorn"/>
        <s v="Zuidveld"/>
        <s v="Zuidwending"/>
        <s v="Zuidwolde"/>
        <s v="Zuurdijk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1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4"/>
  </r>
  <r>
    <x v="35"/>
  </r>
  <r>
    <x v="36"/>
  </r>
  <r>
    <x v="37"/>
  </r>
  <r>
    <x v="38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8"/>
  </r>
  <r>
    <x v="79"/>
  </r>
  <r>
    <x v="80"/>
  </r>
  <r>
    <x v="81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3"/>
  </r>
  <r>
    <x v="464"/>
  </r>
  <r>
    <x v="465"/>
  </r>
  <r>
    <x v="466"/>
  </r>
  <r>
    <x v="467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29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5DD5EE-9F27-4E41-998C-4255611B7EA6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>
  <location ref="F16" firstHeaderRow="0" firstDataRow="0" firstDataCol="0" rowPageCount="1" colPageCount="1"/>
  <pivotFields count="1">
    <pivotField axis="axisPage" compact="0" outline="0" showAll="0">
      <items count="54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0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m="1" x="541"/>
        <item t="default"/>
      </items>
    </pivotField>
  </pivotFields>
  <pageFields count="1">
    <pageField fld="0" hier="-1"/>
  </pageFields>
  <formats count="11">
    <format dxfId="333">
      <pivotArea field="0" type="button" dataOnly="0" labelOnly="1" outline="0" axis="axisPage" fieldPosition="0"/>
    </format>
    <format dxfId="332">
      <pivotArea field="0" type="button" dataOnly="0" labelOnly="1" outline="0" axis="axisPage" fieldPosition="0"/>
    </format>
    <format dxfId="331">
      <pivotArea field="0" type="button" dataOnly="0" labelOnly="1" outline="0" axis="axisPage" fieldPosition="0"/>
    </format>
    <format dxfId="330">
      <pivotArea dataOnly="0" labelOnly="1" outline="0" fieldPosition="0">
        <references count="1">
          <reference field="0" count="0"/>
        </references>
      </pivotArea>
    </format>
    <format dxfId="329">
      <pivotArea dataOnly="0" labelOnly="1" outline="0" fieldPosition="0">
        <references count="1">
          <reference field="0" count="1">
            <x v="0"/>
          </reference>
        </references>
      </pivotArea>
    </format>
    <format dxfId="328">
      <pivotArea field="0" type="button" dataOnly="0" labelOnly="1" outline="0" axis="axisPage" fieldPosition="0"/>
    </format>
    <format dxfId="327">
      <pivotArea dataOnly="0" labelOnly="1" outline="0" fieldPosition="0">
        <references count="1">
          <reference field="0" count="0"/>
        </references>
      </pivotArea>
    </format>
    <format dxfId="326">
      <pivotArea field="0" type="button" dataOnly="0" labelOnly="1" outline="0" axis="axisPage" fieldPosition="0"/>
    </format>
    <format dxfId="325">
      <pivotArea dataOnly="0" labelOnly="1" outline="0" fieldPosition="0">
        <references count="1">
          <reference field="0" count="0"/>
        </references>
      </pivotArea>
    </format>
    <format dxfId="324">
      <pivotArea field="0" type="button" dataOnly="0" labelOnly="1" outline="0" axis="axisPage" fieldPosition="0"/>
    </format>
    <format dxfId="323">
      <pivotArea field="0" type="button" dataOnly="0" labelOnly="1" outline="0" axis="axisPage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leveranciers@nijbegun.nl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hyperlink" Target="https://isolatie.nijbegun.nl/over-de-isolatieaanpak/wat-is-een-isolatieplan/" TargetMode="External"/><Relationship Id="rId5" Type="http://schemas.openxmlformats.org/officeDocument/2006/relationships/hyperlink" Target="https://www.nijbegun.nl/themas/isolatieaanpak/bedrijven/maatregelencatalogus/" TargetMode="External"/><Relationship Id="rId4" Type="http://schemas.openxmlformats.org/officeDocument/2006/relationships/hyperlink" Target="https://www.nijbegun.nl/themas/isolatieaanpak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file:///\\LNV.INTERN\Lnv.intern\grp\NCG\Algemeen\O&amp;R\Ontwerp;%20Team%20Technisch\Kostendeskundigen\2.%20Kaders\M29\M29%20kostentemplate\M29%20maatregelen%20-%20Afwerkkosten.doc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1">
    <tabColor rgb="FF1F3864"/>
    <outlinePr summaryBelow="0"/>
  </sheetPr>
  <dimension ref="A1:AL700"/>
  <sheetViews>
    <sheetView showGridLines="0" tabSelected="1" zoomScaleNormal="100" workbookViewId="0">
      <pane ySplit="5" topLeftCell="A6" activePane="bottomLeft" state="frozen"/>
      <selection pane="bottomLeft" activeCell="F394" sqref="F394"/>
    </sheetView>
  </sheetViews>
  <sheetFormatPr defaultColWidth="9" defaultRowHeight="15.75" customHeight="1" outlineLevelRow="3" x14ac:dyDescent="0.25"/>
  <cols>
    <col min="1" max="1" width="5.59765625" style="702" customWidth="1"/>
    <col min="2" max="2" width="5.59765625" style="7" hidden="1" customWidth="1"/>
    <col min="3" max="3" width="2.19921875" style="5" customWidth="1"/>
    <col min="4" max="4" width="2.19921875" style="118" customWidth="1"/>
    <col min="5" max="5" width="9.19921875" style="56" customWidth="1"/>
    <col min="6" max="6" width="42.59765625" style="5" customWidth="1"/>
    <col min="7" max="7" width="28.09765625" style="5" customWidth="1"/>
    <col min="8" max="8" width="0.59765625" style="5" customWidth="1"/>
    <col min="9" max="9" width="17" style="5" customWidth="1"/>
    <col min="10" max="10" width="5.3984375" style="5" customWidth="1"/>
    <col min="11" max="11" width="11.19921875" style="261" customWidth="1"/>
    <col min="12" max="12" width="0.3984375" style="5" customWidth="1"/>
    <col min="13" max="13" width="12" style="16" bestFit="1" customWidth="1"/>
    <col min="14" max="15" width="13.69921875" style="14" customWidth="1"/>
    <col min="16" max="16" width="15.8984375" style="14" customWidth="1"/>
    <col min="17" max="17" width="2.69921875" style="5" customWidth="1"/>
    <col min="18" max="19" width="2.19921875" style="5" customWidth="1"/>
    <col min="20" max="20" width="1.3984375" style="21" customWidth="1"/>
    <col min="21" max="21" width="15.59765625" style="767" hidden="1" customWidth="1"/>
    <col min="22" max="22" width="14.09765625" style="1185" customWidth="1"/>
    <col min="23" max="23" width="14.69921875" style="705" hidden="1" customWidth="1"/>
    <col min="24" max="24" width="2.09765625" style="314" hidden="1" customWidth="1"/>
    <col min="25" max="25" width="2.8984375" style="312" hidden="1" customWidth="1"/>
    <col min="26" max="26" width="64.19921875" style="313" hidden="1" customWidth="1"/>
    <col min="27" max="27" width="39" style="319" hidden="1" customWidth="1"/>
    <col min="28" max="28" width="16.59765625" style="312" customWidth="1"/>
    <col min="29" max="29" width="24" style="312" customWidth="1"/>
    <col min="30" max="34" width="9" style="21" customWidth="1"/>
    <col min="35" max="35" width="13" style="1151" bestFit="1" customWidth="1"/>
    <col min="36" max="36" width="14.8984375" style="1151" customWidth="1"/>
    <col min="37" max="38" width="9" style="21"/>
    <col min="39" max="16384" width="9" style="5"/>
  </cols>
  <sheetData>
    <row r="1" spans="1:38" s="8" customFormat="1" ht="12" customHeight="1" x14ac:dyDescent="0.25">
      <c r="A1" s="700" t="s">
        <v>53</v>
      </c>
      <c r="B1" s="241"/>
      <c r="C1" s="738" t="s">
        <v>1023</v>
      </c>
      <c r="D1" s="200"/>
      <c r="E1" s="201"/>
      <c r="F1" s="202"/>
      <c r="G1" s="203"/>
      <c r="H1" s="204"/>
      <c r="I1" s="205"/>
      <c r="J1" s="204"/>
      <c r="K1" s="206"/>
      <c r="L1" s="204"/>
      <c r="M1" s="207"/>
      <c r="N1" s="208"/>
      <c r="O1" s="208"/>
      <c r="P1" s="209"/>
      <c r="Q1" s="210"/>
      <c r="R1" s="209"/>
      <c r="S1" s="211"/>
      <c r="T1" s="1162"/>
      <c r="U1" s="766"/>
      <c r="V1" s="1187"/>
      <c r="W1" s="706"/>
      <c r="X1" s="311"/>
      <c r="Y1" s="312"/>
      <c r="Z1" s="313"/>
      <c r="AA1" s="312"/>
      <c r="AB1" s="312"/>
      <c r="AC1" s="312"/>
      <c r="AD1" s="21"/>
      <c r="AE1" s="21"/>
      <c r="AF1" s="21"/>
      <c r="AG1" s="21"/>
      <c r="AH1" s="21"/>
      <c r="AI1" s="1151"/>
      <c r="AJ1" s="1151"/>
      <c r="AK1" s="21"/>
      <c r="AL1" s="21"/>
    </row>
    <row r="2" spans="1:38" s="8" customFormat="1" ht="10.25" customHeight="1" x14ac:dyDescent="0.25">
      <c r="A2" s="701">
        <v>1</v>
      </c>
      <c r="B2" s="7" t="s">
        <v>54</v>
      </c>
      <c r="C2" s="212"/>
      <c r="D2" s="283"/>
      <c r="E2" s="284"/>
      <c r="F2" s="45"/>
      <c r="G2" s="46"/>
      <c r="H2" s="47"/>
      <c r="I2" s="48"/>
      <c r="J2" s="47"/>
      <c r="K2" s="49"/>
      <c r="L2" s="47"/>
      <c r="M2" s="50"/>
      <c r="N2" s="49"/>
      <c r="O2" s="49"/>
      <c r="P2" s="4"/>
      <c r="Q2" s="3"/>
      <c r="R2" s="4"/>
      <c r="S2" s="213"/>
      <c r="T2" s="1162"/>
      <c r="U2" s="766"/>
      <c r="V2" s="1187"/>
      <c r="W2" s="706"/>
      <c r="X2" s="311"/>
      <c r="Y2" s="312"/>
      <c r="Z2" s="313"/>
      <c r="AA2" s="312"/>
      <c r="AB2" s="312"/>
      <c r="AC2" s="312"/>
      <c r="AD2" s="21"/>
      <c r="AE2" s="21"/>
      <c r="AF2" s="21"/>
      <c r="AG2" s="21"/>
      <c r="AH2" s="21"/>
      <c r="AI2" s="1151"/>
      <c r="AJ2" s="1151"/>
      <c r="AK2" s="21"/>
      <c r="AL2" s="21"/>
    </row>
    <row r="3" spans="1:38" s="8" customFormat="1" ht="30" customHeight="1" x14ac:dyDescent="0.25">
      <c r="A3" s="701">
        <v>1</v>
      </c>
      <c r="B3" s="7" t="s">
        <v>54</v>
      </c>
      <c r="C3" s="214"/>
      <c r="D3" s="283"/>
      <c r="E3" s="236"/>
      <c r="F3" s="177"/>
      <c r="G3" s="276" t="s">
        <v>1367</v>
      </c>
      <c r="H3" s="178"/>
      <c r="I3" s="275"/>
      <c r="J3" s="242"/>
      <c r="K3" s="247"/>
      <c r="L3" s="179"/>
      <c r="M3" s="179"/>
      <c r="N3" s="180"/>
      <c r="O3" s="180"/>
      <c r="P3" s="1068"/>
      <c r="Q3" s="181"/>
      <c r="R3" s="285"/>
      <c r="S3" s="213"/>
      <c r="U3" s="89"/>
      <c r="V3" s="1184"/>
      <c r="W3" s="707"/>
      <c r="X3" s="314"/>
      <c r="Y3" s="312"/>
      <c r="Z3" s="313"/>
      <c r="AA3" s="312"/>
      <c r="AB3" s="312"/>
      <c r="AC3" s="312"/>
      <c r="AD3" s="21"/>
      <c r="AE3" s="21"/>
      <c r="AF3" s="21"/>
      <c r="AG3" s="21"/>
      <c r="AH3" s="21"/>
      <c r="AI3" s="1151"/>
      <c r="AJ3" s="1151"/>
      <c r="AK3" s="21"/>
      <c r="AL3" s="21"/>
    </row>
    <row r="4" spans="1:38" s="8" customFormat="1" ht="10.25" customHeight="1" x14ac:dyDescent="0.25">
      <c r="A4" s="701">
        <v>1</v>
      </c>
      <c r="B4" s="7" t="s">
        <v>54</v>
      </c>
      <c r="C4" s="214"/>
      <c r="D4" s="283"/>
      <c r="E4" s="286"/>
      <c r="F4" s="287"/>
      <c r="G4" s="39"/>
      <c r="H4" s="40"/>
      <c r="I4" s="41"/>
      <c r="J4" s="40"/>
      <c r="K4" s="42"/>
      <c r="L4" s="40"/>
      <c r="M4" s="43"/>
      <c r="N4" s="44"/>
      <c r="O4" s="44"/>
      <c r="P4" s="288"/>
      <c r="Q4" s="287"/>
      <c r="R4" s="285"/>
      <c r="S4" s="213"/>
      <c r="T4" s="1162"/>
      <c r="U4" s="89"/>
      <c r="V4" s="1187"/>
      <c r="W4" s="705"/>
      <c r="X4" s="314"/>
      <c r="Y4" s="312"/>
      <c r="Z4" s="313"/>
      <c r="AA4" s="312"/>
      <c r="AB4" s="312"/>
      <c r="AC4" s="312"/>
      <c r="AD4" s="21"/>
      <c r="AE4" s="21"/>
      <c r="AF4" s="21"/>
      <c r="AG4" s="21"/>
      <c r="AH4" s="21"/>
      <c r="AI4" s="1151"/>
      <c r="AJ4" s="1151"/>
      <c r="AK4" s="21"/>
      <c r="AL4" s="21"/>
    </row>
    <row r="5" spans="1:38" s="9" customFormat="1" ht="12" customHeight="1" x14ac:dyDescent="0.25">
      <c r="A5" s="701">
        <v>1</v>
      </c>
      <c r="B5" s="7" t="s">
        <v>54</v>
      </c>
      <c r="C5" s="215"/>
      <c r="D5" s="289"/>
      <c r="E5" s="290"/>
      <c r="F5" s="291"/>
      <c r="G5" s="291"/>
      <c r="H5" s="291"/>
      <c r="I5" s="291"/>
      <c r="J5" s="291"/>
      <c r="K5" s="292"/>
      <c r="L5" s="291"/>
      <c r="M5" s="291"/>
      <c r="N5" s="293"/>
      <c r="O5" s="293"/>
      <c r="P5" s="291"/>
      <c r="Q5" s="291"/>
      <c r="R5" s="291"/>
      <c r="S5" s="216"/>
      <c r="T5" s="1162"/>
      <c r="U5" s="767"/>
      <c r="V5" s="1187"/>
      <c r="W5" s="708"/>
      <c r="X5" s="314"/>
      <c r="Y5" s="315"/>
      <c r="Z5" s="314"/>
      <c r="AA5" s="316"/>
      <c r="AB5" s="315"/>
      <c r="AC5" s="315"/>
      <c r="AD5" s="57"/>
      <c r="AE5" s="57"/>
      <c r="AF5" s="57"/>
      <c r="AG5" s="57"/>
      <c r="AH5" s="57"/>
      <c r="AI5" s="1152"/>
      <c r="AJ5" s="1152"/>
      <c r="AK5" s="57"/>
      <c r="AL5" s="57"/>
    </row>
    <row r="6" spans="1:38" ht="10.25" customHeight="1" x14ac:dyDescent="0.25">
      <c r="A6" s="701">
        <v>1</v>
      </c>
      <c r="B6" s="7" t="s">
        <v>54</v>
      </c>
      <c r="C6" s="217"/>
      <c r="D6" s="115"/>
      <c r="E6" s="119"/>
      <c r="F6" s="51"/>
      <c r="G6" s="51"/>
      <c r="H6" s="51"/>
      <c r="I6" s="51"/>
      <c r="J6" s="51"/>
      <c r="K6" s="248"/>
      <c r="L6" s="51"/>
      <c r="M6" s="51"/>
      <c r="N6" s="52"/>
      <c r="O6" s="52"/>
      <c r="P6" s="51"/>
      <c r="Q6" s="51"/>
      <c r="R6" s="51"/>
      <c r="S6" s="218"/>
      <c r="T6" s="1162"/>
      <c r="V6" s="1187"/>
      <c r="Y6" s="314"/>
      <c r="Z6" s="317"/>
      <c r="AA6" s="316"/>
      <c r="AB6" s="315"/>
    </row>
    <row r="7" spans="1:38" ht="15.75" customHeight="1" x14ac:dyDescent="0.25">
      <c r="A7" s="701">
        <v>1</v>
      </c>
      <c r="B7" s="7" t="s">
        <v>54</v>
      </c>
      <c r="C7" s="217"/>
      <c r="D7" s="115"/>
      <c r="E7" s="149"/>
      <c r="F7" s="161"/>
      <c r="G7" s="161"/>
      <c r="H7" s="161"/>
      <c r="I7" s="161"/>
      <c r="J7" s="162"/>
      <c r="K7" s="163"/>
      <c r="L7" s="162"/>
      <c r="M7" s="172"/>
      <c r="N7" s="164"/>
      <c r="O7" s="164"/>
      <c r="P7" s="164"/>
      <c r="Q7" s="173"/>
      <c r="R7" s="53"/>
      <c r="S7" s="218"/>
      <c r="T7" s="1162"/>
      <c r="V7" s="1187"/>
      <c r="Y7" s="318"/>
      <c r="Z7" s="319"/>
      <c r="AA7" s="316"/>
      <c r="AB7" s="315"/>
    </row>
    <row r="8" spans="1:38" s="2" customFormat="1" ht="10.25" customHeight="1" x14ac:dyDescent="0.2">
      <c r="A8" s="701">
        <v>1</v>
      </c>
      <c r="B8" s="7" t="s">
        <v>54</v>
      </c>
      <c r="C8" s="217"/>
      <c r="D8" s="115"/>
      <c r="E8" s="174"/>
      <c r="F8" s="294"/>
      <c r="G8" s="295"/>
      <c r="H8" s="295"/>
      <c r="I8" s="240"/>
      <c r="J8" s="25"/>
      <c r="K8" s="249"/>
      <c r="L8" s="25"/>
      <c r="M8" s="296"/>
      <c r="N8" s="27"/>
      <c r="O8" s="27"/>
      <c r="P8" s="26"/>
      <c r="Q8" s="175"/>
      <c r="R8" s="53"/>
      <c r="S8" s="218"/>
      <c r="T8" s="1162"/>
      <c r="U8" s="767">
        <v>1</v>
      </c>
      <c r="V8" s="1187"/>
      <c r="W8" s="709"/>
      <c r="X8" s="314"/>
      <c r="Y8" s="314"/>
      <c r="Z8" s="317"/>
      <c r="AA8" s="316"/>
      <c r="AB8" s="315"/>
      <c r="AC8" s="312"/>
      <c r="AD8" s="58"/>
      <c r="AE8" s="58"/>
      <c r="AF8" s="58"/>
      <c r="AG8" s="58"/>
      <c r="AH8" s="58"/>
      <c r="AI8" s="1153"/>
      <c r="AJ8" s="1153"/>
      <c r="AK8" s="58"/>
      <c r="AL8" s="58"/>
    </row>
    <row r="9" spans="1:38" s="2" customFormat="1" ht="15.75" customHeight="1" x14ac:dyDescent="0.2">
      <c r="A9" s="701">
        <v>1</v>
      </c>
      <c r="B9" s="7" t="s">
        <v>54</v>
      </c>
      <c r="C9" s="217"/>
      <c r="D9" s="115"/>
      <c r="E9" s="239" t="str">
        <f>IF($G$9="Maak keuze","1"," ")</f>
        <v xml:space="preserve"> </v>
      </c>
      <c r="F9" s="1061"/>
      <c r="G9" s="561" t="s">
        <v>322</v>
      </c>
      <c r="H9" s="298"/>
      <c r="I9" s="238"/>
      <c r="J9" s="299"/>
      <c r="K9" s="1196" t="e" vm="1">
        <v>#VALUE!</v>
      </c>
      <c r="L9" s="1196"/>
      <c r="M9" s="1196"/>
      <c r="N9" s="1196"/>
      <c r="O9" s="1196"/>
      <c r="P9" s="1196"/>
      <c r="Q9" s="175"/>
      <c r="R9" s="53"/>
      <c r="S9" s="218"/>
      <c r="T9" s="1162"/>
      <c r="U9" s="767"/>
      <c r="V9" s="1187"/>
      <c r="W9" s="705"/>
      <c r="X9" s="314"/>
      <c r="Y9" s="314"/>
      <c r="Z9" s="320"/>
      <c r="AA9" s="321"/>
      <c r="AB9" s="322"/>
      <c r="AC9" s="321"/>
      <c r="AD9" s="58"/>
      <c r="AE9" s="58"/>
      <c r="AF9" s="58"/>
      <c r="AG9" s="58"/>
      <c r="AH9" s="58"/>
      <c r="AI9" s="1153"/>
      <c r="AJ9" s="1153"/>
      <c r="AK9" s="58"/>
      <c r="AL9" s="58"/>
    </row>
    <row r="10" spans="1:38" s="2" customFormat="1" ht="15.75" customHeight="1" x14ac:dyDescent="0.2">
      <c r="A10" s="701">
        <v>1</v>
      </c>
      <c r="B10" s="7" t="s">
        <v>54</v>
      </c>
      <c r="C10" s="217"/>
      <c r="D10" s="115"/>
      <c r="E10" s="174"/>
      <c r="F10" s="297"/>
      <c r="G10" s="300"/>
      <c r="H10" s="295"/>
      <c r="J10" s="25"/>
      <c r="K10" s="1196"/>
      <c r="L10" s="1196"/>
      <c r="M10" s="1196"/>
      <c r="N10" s="1196"/>
      <c r="O10" s="1196"/>
      <c r="P10" s="1196"/>
      <c r="Q10" s="175"/>
      <c r="R10" s="53"/>
      <c r="S10" s="218"/>
      <c r="T10" s="1162"/>
      <c r="U10" s="767"/>
      <c r="V10" s="1187"/>
      <c r="W10" s="705"/>
      <c r="X10" s="314"/>
      <c r="Y10" s="314"/>
      <c r="Z10" s="323"/>
      <c r="AA10" s="319"/>
      <c r="AB10" s="319"/>
      <c r="AC10" s="319"/>
      <c r="AD10" s="58"/>
      <c r="AE10" s="58"/>
      <c r="AF10" s="58"/>
      <c r="AG10" s="58"/>
      <c r="AH10" s="58"/>
      <c r="AI10" s="1153"/>
      <c r="AJ10" s="1153"/>
      <c r="AK10" s="58"/>
      <c r="AL10" s="58"/>
    </row>
    <row r="11" spans="1:38" s="2" customFormat="1" ht="15.75" customHeight="1" x14ac:dyDescent="0.2">
      <c r="A11" s="701">
        <v>1</v>
      </c>
      <c r="B11" s="7" t="s">
        <v>54</v>
      </c>
      <c r="C11" s="217"/>
      <c r="D11" s="115"/>
      <c r="E11" s="174"/>
      <c r="F11" s="28"/>
      <c r="G11" s="300"/>
      <c r="H11" s="295"/>
      <c r="I11" s="24"/>
      <c r="J11" s="298"/>
      <c r="K11" s="1196"/>
      <c r="L11" s="1196"/>
      <c r="M11" s="1196"/>
      <c r="N11" s="1196"/>
      <c r="O11" s="1196"/>
      <c r="P11" s="1196"/>
      <c r="Q11" s="175"/>
      <c r="R11" s="53"/>
      <c r="S11" s="218"/>
      <c r="T11" s="1162"/>
      <c r="U11" s="845"/>
      <c r="V11" s="1187"/>
      <c r="W11" s="705"/>
      <c r="X11" s="314"/>
      <c r="Y11" s="314"/>
      <c r="Z11" s="323"/>
      <c r="AA11" s="319"/>
      <c r="AB11" s="319"/>
      <c r="AC11" s="319"/>
      <c r="AD11" s="58"/>
      <c r="AE11" s="58"/>
      <c r="AF11" s="58"/>
      <c r="AG11" s="58"/>
      <c r="AH11" s="58"/>
      <c r="AI11" s="1153"/>
      <c r="AJ11" s="1153"/>
      <c r="AK11" s="58"/>
      <c r="AL11" s="58"/>
    </row>
    <row r="12" spans="1:38" s="2" customFormat="1" ht="15.75" customHeight="1" x14ac:dyDescent="0.2">
      <c r="A12" s="701">
        <v>1</v>
      </c>
      <c r="B12" s="7" t="s">
        <v>54</v>
      </c>
      <c r="C12" s="217"/>
      <c r="D12" s="115"/>
      <c r="E12" s="174"/>
      <c r="F12" s="131" t="s">
        <v>56</v>
      </c>
      <c r="G12" s="562"/>
      <c r="H12" s="298"/>
      <c r="I12" s="29"/>
      <c r="K12" s="1196"/>
      <c r="L12" s="1196"/>
      <c r="M12" s="1196"/>
      <c r="N12" s="1196"/>
      <c r="O12" s="1196"/>
      <c r="P12" s="1196"/>
      <c r="Q12" s="175"/>
      <c r="R12" s="53"/>
      <c r="S12" s="218"/>
      <c r="T12" s="1162"/>
      <c r="U12" s="89"/>
      <c r="V12" s="1187"/>
      <c r="W12" s="705"/>
      <c r="X12" s="314"/>
      <c r="Y12" s="314"/>
      <c r="Z12" s="323"/>
      <c r="AA12" s="319"/>
      <c r="AB12" s="319"/>
      <c r="AC12" s="319"/>
      <c r="AD12" s="58"/>
      <c r="AE12" s="58"/>
      <c r="AF12" s="58"/>
      <c r="AG12" s="58"/>
      <c r="AH12" s="58"/>
      <c r="AI12" s="1153"/>
      <c r="AJ12" s="1153"/>
      <c r="AK12" s="58"/>
      <c r="AL12" s="58"/>
    </row>
    <row r="13" spans="1:38" s="2" customFormat="1" ht="15.75" customHeight="1" x14ac:dyDescent="0.2">
      <c r="A13" s="701">
        <v>1</v>
      </c>
      <c r="B13" s="7" t="s">
        <v>54</v>
      </c>
      <c r="C13" s="217"/>
      <c r="D13" s="115"/>
      <c r="E13" s="174"/>
      <c r="F13" s="132" t="s">
        <v>57</v>
      </c>
      <c r="G13" s="562"/>
      <c r="H13" s="298"/>
      <c r="I13" s="29"/>
      <c r="K13" s="1195" t="s">
        <v>1368</v>
      </c>
      <c r="L13" s="1195"/>
      <c r="M13" s="1195"/>
      <c r="N13" s="1195"/>
      <c r="O13" s="1195"/>
      <c r="P13" s="1195"/>
      <c r="Q13" s="175"/>
      <c r="R13" s="53"/>
      <c r="S13" s="218"/>
      <c r="T13" s="1162"/>
      <c r="U13" s="845"/>
      <c r="V13" s="1187"/>
      <c r="W13" s="705"/>
      <c r="X13" s="314"/>
      <c r="Y13" s="314"/>
      <c r="Z13" s="323"/>
      <c r="AA13" s="319"/>
      <c r="AB13" s="319"/>
      <c r="AC13" s="319"/>
      <c r="AD13" s="58"/>
      <c r="AE13" s="58"/>
      <c r="AF13" s="58"/>
      <c r="AG13" s="58"/>
      <c r="AH13" s="58"/>
      <c r="AI13" s="1153"/>
      <c r="AJ13" s="1153"/>
      <c r="AK13" s="58"/>
      <c r="AL13" s="58"/>
    </row>
    <row r="14" spans="1:38" s="19" customFormat="1" ht="17" x14ac:dyDescent="0.2">
      <c r="A14" s="701">
        <v>1</v>
      </c>
      <c r="B14" s="7" t="s">
        <v>54</v>
      </c>
      <c r="C14" s="219"/>
      <c r="D14" s="116"/>
      <c r="E14" s="176"/>
      <c r="F14" s="134" t="s">
        <v>58</v>
      </c>
      <c r="G14" s="1149" t="s">
        <v>59</v>
      </c>
      <c r="H14" s="298"/>
      <c r="K14" s="302"/>
      <c r="N14" s="301"/>
      <c r="O14" s="301"/>
      <c r="P14" s="2"/>
      <c r="Q14" s="175"/>
      <c r="R14" s="72"/>
      <c r="S14" s="220"/>
      <c r="T14" s="1162"/>
      <c r="U14" s="845" t="s">
        <v>128</v>
      </c>
      <c r="V14" s="1187"/>
      <c r="W14" s="705"/>
      <c r="X14" s="314"/>
      <c r="Y14" s="324"/>
      <c r="Z14" s="323"/>
      <c r="AA14" s="319"/>
      <c r="AB14" s="319"/>
      <c r="AC14" s="319"/>
      <c r="AD14" s="73"/>
      <c r="AE14" s="73"/>
      <c r="AF14" s="73"/>
      <c r="AG14" s="73"/>
      <c r="AH14" s="73"/>
      <c r="AI14" s="1154"/>
      <c r="AJ14" s="1154"/>
      <c r="AK14" s="73"/>
      <c r="AL14" s="73"/>
    </row>
    <row r="15" spans="1:38" s="2" customFormat="1" ht="15.75" customHeight="1" x14ac:dyDescent="0.25">
      <c r="A15" s="701">
        <f>IF(G15=0,0,1)</f>
        <v>1</v>
      </c>
      <c r="B15" s="7" t="s">
        <v>54</v>
      </c>
      <c r="C15" s="217"/>
      <c r="D15" s="115"/>
      <c r="E15" s="174"/>
      <c r="F15" s="132" t="s">
        <v>60</v>
      </c>
      <c r="G15" s="133" t="str">
        <f>IFERROR(IF(G14&gt;0,VLOOKUP(G14,Tabellen!B35:C595,2,),""),"")</f>
        <v/>
      </c>
      <c r="H15" s="298"/>
      <c r="I15" s="1"/>
      <c r="J15" s="19"/>
      <c r="K15" s="716"/>
      <c r="L15" s="19"/>
      <c r="M15" s="19"/>
      <c r="N15" s="301"/>
      <c r="O15" s="301"/>
      <c r="Q15" s="175"/>
      <c r="R15" s="53"/>
      <c r="S15" s="218"/>
      <c r="T15" s="1162"/>
      <c r="U15" s="845"/>
      <c r="V15" s="1187"/>
      <c r="W15" s="705"/>
      <c r="X15" s="314"/>
      <c r="Y15" s="314"/>
      <c r="Z15" s="323"/>
      <c r="AA15" s="319"/>
      <c r="AB15" s="319"/>
      <c r="AC15" s="319"/>
      <c r="AD15" s="58"/>
      <c r="AE15" s="58"/>
      <c r="AF15" s="58"/>
      <c r="AG15" s="58"/>
      <c r="AH15" s="58"/>
      <c r="AI15" s="1153"/>
      <c r="AJ15" s="1154"/>
      <c r="AK15" s="58"/>
      <c r="AL15" s="58"/>
    </row>
    <row r="16" spans="1:38" s="2" customFormat="1" ht="15.75" customHeight="1" outlineLevel="1" x14ac:dyDescent="0.25">
      <c r="A16" s="701">
        <v>1</v>
      </c>
      <c r="B16" s="7" t="s">
        <v>54</v>
      </c>
      <c r="C16" s="217"/>
      <c r="D16" s="114"/>
      <c r="E16" s="174"/>
      <c r="F16" s="132" t="s">
        <v>61</v>
      </c>
      <c r="G16" s="563">
        <v>0</v>
      </c>
      <c r="H16" s="1"/>
      <c r="J16" s="19"/>
      <c r="K16" s="716"/>
      <c r="L16" s="19"/>
      <c r="M16" s="19"/>
      <c r="N16" s="301"/>
      <c r="O16" s="301"/>
      <c r="Q16" s="175"/>
      <c r="R16" s="53"/>
      <c r="S16" s="218"/>
      <c r="T16" s="1162"/>
      <c r="U16" s="845" t="s">
        <v>128</v>
      </c>
      <c r="V16" s="1187"/>
      <c r="W16" s="705"/>
      <c r="X16" s="314"/>
      <c r="Y16" s="314"/>
      <c r="Z16" s="323"/>
      <c r="AA16" s="319"/>
      <c r="AB16" s="319"/>
      <c r="AC16" s="319"/>
      <c r="AD16" s="58"/>
      <c r="AE16" s="58"/>
      <c r="AF16" s="58"/>
      <c r="AG16" s="58"/>
      <c r="AH16" s="58"/>
      <c r="AI16" s="1153"/>
      <c r="AJ16" s="1154"/>
      <c r="AK16" s="58"/>
      <c r="AL16" s="58"/>
    </row>
    <row r="17" spans="1:38" s="2" customFormat="1" ht="15.75" customHeight="1" outlineLevel="1" x14ac:dyDescent="0.25">
      <c r="A17" s="701">
        <v>1</v>
      </c>
      <c r="B17" s="7" t="s">
        <v>54</v>
      </c>
      <c r="C17" s="217"/>
      <c r="D17" s="114"/>
      <c r="E17" s="152"/>
      <c r="F17" s="134" t="s">
        <v>62</v>
      </c>
      <c r="G17" s="564" t="s">
        <v>63</v>
      </c>
      <c r="H17" s="1"/>
      <c r="I17" s="75"/>
      <c r="J17" s="19"/>
      <c r="K17" s="716"/>
      <c r="L17" s="19"/>
      <c r="M17" s="19"/>
      <c r="N17" s="301"/>
      <c r="O17" s="301"/>
      <c r="Q17" s="175"/>
      <c r="R17" s="53"/>
      <c r="S17" s="218"/>
      <c r="T17" s="1162"/>
      <c r="U17" s="845" t="s">
        <v>128</v>
      </c>
      <c r="V17" s="1187"/>
      <c r="W17" s="705"/>
      <c r="X17" s="314"/>
      <c r="Y17" s="314"/>
      <c r="Z17" s="323"/>
      <c r="AA17" s="319"/>
      <c r="AB17" s="319"/>
      <c r="AC17" s="319"/>
      <c r="AD17" s="58"/>
      <c r="AE17" s="58"/>
      <c r="AF17" s="58"/>
      <c r="AG17" s="58"/>
      <c r="AH17" s="58"/>
      <c r="AI17" s="1153"/>
      <c r="AJ17" s="1154"/>
      <c r="AK17" s="58"/>
      <c r="AL17" s="58"/>
    </row>
    <row r="18" spans="1:38" s="2" customFormat="1" ht="15.75" customHeight="1" outlineLevel="1" x14ac:dyDescent="0.25">
      <c r="A18" s="701">
        <v>1</v>
      </c>
      <c r="B18" s="7" t="s">
        <v>54</v>
      </c>
      <c r="C18" s="217"/>
      <c r="D18" s="114"/>
      <c r="E18" s="152"/>
      <c r="F18" s="309" t="s">
        <v>1400</v>
      </c>
      <c r="G18" s="564" t="s">
        <v>63</v>
      </c>
      <c r="H18" s="1"/>
      <c r="I18" s="75"/>
      <c r="J18" s="19"/>
      <c r="K18" s="716"/>
      <c r="L18" s="19"/>
      <c r="M18" s="19"/>
      <c r="N18" s="301"/>
      <c r="O18" s="301"/>
      <c r="Q18" s="175"/>
      <c r="R18" s="53"/>
      <c r="S18" s="218"/>
      <c r="T18" s="1163"/>
      <c r="U18" s="845" t="s">
        <v>128</v>
      </c>
      <c r="V18" s="1188"/>
      <c r="W18" s="705"/>
      <c r="X18" s="314"/>
      <c r="Y18" s="314"/>
      <c r="Z18" s="323"/>
      <c r="AA18" s="319"/>
      <c r="AB18" s="319"/>
      <c r="AC18" s="319"/>
      <c r="AD18" s="58"/>
      <c r="AE18" s="58"/>
      <c r="AF18" s="58"/>
      <c r="AG18" s="58"/>
      <c r="AH18" s="58"/>
      <c r="AI18" s="1153"/>
      <c r="AJ18" s="1154"/>
      <c r="AK18" s="58"/>
      <c r="AL18" s="58"/>
    </row>
    <row r="19" spans="1:38" s="2" customFormat="1" ht="15.75" customHeight="1" outlineLevel="1" x14ac:dyDescent="0.2">
      <c r="A19" s="701">
        <v>1</v>
      </c>
      <c r="B19" s="7" t="s">
        <v>54</v>
      </c>
      <c r="C19" s="217"/>
      <c r="D19" s="114"/>
      <c r="E19" s="174"/>
      <c r="F19" s="132" t="s">
        <v>840</v>
      </c>
      <c r="G19" s="133" t="s">
        <v>841</v>
      </c>
      <c r="H19" s="298"/>
      <c r="I19" s="75"/>
      <c r="J19" s="19"/>
      <c r="K19" s="717"/>
      <c r="L19" s="19"/>
      <c r="M19" s="19"/>
      <c r="N19" s="301"/>
      <c r="O19" s="301"/>
      <c r="Q19" s="175"/>
      <c r="R19" s="53"/>
      <c r="S19" s="218"/>
      <c r="T19" s="1162"/>
      <c r="U19" s="845" t="s">
        <v>128</v>
      </c>
      <c r="V19" s="1187"/>
      <c r="W19" s="705"/>
      <c r="X19" s="314"/>
      <c r="Y19" s="314"/>
      <c r="Z19" s="323"/>
      <c r="AA19" s="319"/>
      <c r="AB19" s="319"/>
      <c r="AC19" s="319"/>
      <c r="AD19" s="58"/>
      <c r="AE19" s="58"/>
      <c r="AF19" s="58"/>
      <c r="AG19" s="58"/>
      <c r="AH19" s="58"/>
      <c r="AI19" s="1153"/>
      <c r="AJ19" s="1154"/>
      <c r="AK19" s="58"/>
      <c r="AL19" s="58"/>
    </row>
    <row r="20" spans="1:38" s="2" customFormat="1" ht="15.75" customHeight="1" outlineLevel="1" x14ac:dyDescent="0.2">
      <c r="A20" s="701">
        <v>1</v>
      </c>
      <c r="B20" s="7" t="s">
        <v>54</v>
      </c>
      <c r="C20" s="217"/>
      <c r="D20" s="114"/>
      <c r="E20" s="174"/>
      <c r="F20" s="132" t="s">
        <v>839</v>
      </c>
      <c r="G20" s="565" t="s">
        <v>1634</v>
      </c>
      <c r="H20" s="298"/>
      <c r="I20" s="30"/>
      <c r="J20" s="19"/>
      <c r="K20" s="717"/>
      <c r="L20" s="19"/>
      <c r="M20" s="19"/>
      <c r="N20" s="301"/>
      <c r="O20" s="301"/>
      <c r="Q20" s="175"/>
      <c r="R20" s="53"/>
      <c r="S20" s="218"/>
      <c r="T20" s="1162"/>
      <c r="U20" s="845" t="s">
        <v>128</v>
      </c>
      <c r="V20" s="1187"/>
      <c r="W20" s="705"/>
      <c r="X20" s="314"/>
      <c r="Y20" s="314"/>
      <c r="Z20" s="323"/>
      <c r="AA20" s="319"/>
      <c r="AB20" s="319"/>
      <c r="AC20" s="319"/>
      <c r="AD20" s="58"/>
      <c r="AE20" s="58"/>
      <c r="AF20" s="58"/>
      <c r="AG20" s="58"/>
      <c r="AH20" s="58"/>
      <c r="AI20" s="1153"/>
      <c r="AJ20" s="1154"/>
      <c r="AK20" s="58"/>
      <c r="AL20" s="58"/>
    </row>
    <row r="21" spans="1:38" s="2" customFormat="1" ht="15.75" customHeight="1" outlineLevel="1" x14ac:dyDescent="0.2">
      <c r="A21" s="701">
        <v>1</v>
      </c>
      <c r="B21" s="7" t="s">
        <v>54</v>
      </c>
      <c r="C21" s="217"/>
      <c r="D21" s="114"/>
      <c r="E21" s="174"/>
      <c r="F21" s="132" t="s">
        <v>64</v>
      </c>
      <c r="G21" s="565">
        <v>0</v>
      </c>
      <c r="H21" s="298"/>
      <c r="I21" s="30"/>
      <c r="J21" s="19"/>
      <c r="K21" s="717"/>
      <c r="L21" s="19"/>
      <c r="M21" s="19"/>
      <c r="N21" s="301"/>
      <c r="O21" s="301"/>
      <c r="Q21" s="175"/>
      <c r="R21" s="53"/>
      <c r="S21" s="218"/>
      <c r="T21" s="1162"/>
      <c r="U21" s="845" t="s">
        <v>128</v>
      </c>
      <c r="V21" s="1187"/>
      <c r="W21" s="705"/>
      <c r="X21" s="314"/>
      <c r="Y21" s="314"/>
      <c r="Z21" s="323"/>
      <c r="AA21" s="319"/>
      <c r="AB21" s="319"/>
      <c r="AC21" s="319"/>
      <c r="AD21" s="58"/>
      <c r="AE21" s="58"/>
      <c r="AF21" s="58"/>
      <c r="AG21" s="58"/>
      <c r="AH21" s="58"/>
      <c r="AI21" s="1153"/>
      <c r="AJ21" s="1154"/>
      <c r="AK21" s="58"/>
      <c r="AL21" s="58"/>
    </row>
    <row r="22" spans="1:38" s="2" customFormat="1" ht="15.75" customHeight="1" outlineLevel="1" x14ac:dyDescent="0.2">
      <c r="A22" s="701">
        <f t="shared" ref="A22:A23" si="0">IF(G22=0,0,1)</f>
        <v>0</v>
      </c>
      <c r="B22" s="7" t="s">
        <v>54</v>
      </c>
      <c r="C22" s="217"/>
      <c r="D22" s="114"/>
      <c r="E22" s="174"/>
      <c r="F22" s="132" t="s">
        <v>65</v>
      </c>
      <c r="G22" s="565"/>
      <c r="H22" s="298"/>
      <c r="I22" s="30"/>
      <c r="J22" s="19"/>
      <c r="K22" s="717"/>
      <c r="L22" s="19"/>
      <c r="M22" s="19"/>
      <c r="N22" s="301"/>
      <c r="O22" s="301"/>
      <c r="Q22" s="175"/>
      <c r="R22" s="53"/>
      <c r="S22" s="218"/>
      <c r="T22" s="1162"/>
      <c r="U22" s="845" t="s">
        <v>128</v>
      </c>
      <c r="V22" s="1187"/>
      <c r="W22" s="705"/>
      <c r="X22" s="314"/>
      <c r="Y22" s="314"/>
      <c r="Z22" s="323"/>
      <c r="AA22" s="319"/>
      <c r="AB22" s="319"/>
      <c r="AC22" s="319"/>
      <c r="AD22" s="58"/>
      <c r="AE22" s="58"/>
      <c r="AF22" s="58"/>
      <c r="AG22" s="58"/>
      <c r="AH22" s="58"/>
      <c r="AI22" s="1153"/>
      <c r="AJ22" s="1154"/>
      <c r="AK22" s="58"/>
      <c r="AL22" s="58"/>
    </row>
    <row r="23" spans="1:38" s="2" customFormat="1" ht="15.75" customHeight="1" outlineLevel="1" x14ac:dyDescent="0.2">
      <c r="A23" s="701">
        <f t="shared" si="0"/>
        <v>0</v>
      </c>
      <c r="B23" s="7" t="s">
        <v>54</v>
      </c>
      <c r="C23" s="217"/>
      <c r="D23" s="114"/>
      <c r="E23" s="174"/>
      <c r="F23" s="132" t="s">
        <v>65</v>
      </c>
      <c r="G23" s="565"/>
      <c r="H23" s="298"/>
      <c r="I23" s="30"/>
      <c r="J23" s="19"/>
      <c r="K23" s="717"/>
      <c r="L23" s="19"/>
      <c r="M23" s="19"/>
      <c r="N23" s="301"/>
      <c r="O23" s="301"/>
      <c r="Q23" s="175"/>
      <c r="R23" s="53"/>
      <c r="S23" s="218"/>
      <c r="T23" s="1162"/>
      <c r="U23" s="845" t="s">
        <v>128</v>
      </c>
      <c r="V23" s="1187"/>
      <c r="W23" s="705"/>
      <c r="X23" s="314"/>
      <c r="Y23" s="314"/>
      <c r="Z23" s="323"/>
      <c r="AA23" s="319"/>
      <c r="AB23" s="319"/>
      <c r="AC23" s="319"/>
      <c r="AD23" s="58"/>
      <c r="AE23" s="58"/>
      <c r="AF23" s="58"/>
      <c r="AG23" s="58"/>
      <c r="AH23" s="58"/>
      <c r="AI23" s="1153"/>
      <c r="AJ23" s="1154"/>
      <c r="AK23" s="58"/>
      <c r="AL23" s="58"/>
    </row>
    <row r="24" spans="1:38" s="2" customFormat="1" ht="15.75" customHeight="1" outlineLevel="1" x14ac:dyDescent="0.35">
      <c r="A24" s="701">
        <v>1</v>
      </c>
      <c r="B24" s="7" t="s">
        <v>54</v>
      </c>
      <c r="C24" s="217"/>
      <c r="D24" s="114"/>
      <c r="E24" s="174"/>
      <c r="F24" s="132" t="s">
        <v>65</v>
      </c>
      <c r="G24" s="30"/>
      <c r="H24" s="30"/>
      <c r="I24" s="30"/>
      <c r="J24" s="19"/>
      <c r="K24" s="718"/>
      <c r="L24" s="19"/>
      <c r="M24" s="19"/>
      <c r="N24" s="1072" t="s">
        <v>1379</v>
      </c>
      <c r="O24" s="1183" t="s">
        <v>1773</v>
      </c>
      <c r="Q24" s="175"/>
      <c r="R24" s="53"/>
      <c r="S24" s="218"/>
      <c r="T24" s="1162"/>
      <c r="U24" s="845"/>
      <c r="V24" s="1187"/>
      <c r="W24" s="705"/>
      <c r="X24" s="314"/>
      <c r="Y24" s="314"/>
      <c r="Z24" s="323"/>
      <c r="AA24" s="319"/>
      <c r="AB24" s="319"/>
      <c r="AC24" s="319"/>
      <c r="AD24" s="58"/>
      <c r="AE24" s="58"/>
      <c r="AF24" s="58"/>
      <c r="AG24" s="58"/>
      <c r="AH24" s="58"/>
      <c r="AI24" s="1153"/>
      <c r="AJ24" s="1154"/>
      <c r="AK24" s="58"/>
      <c r="AL24" s="58"/>
    </row>
    <row r="25" spans="1:38" s="2" customFormat="1" ht="15.75" customHeight="1" outlineLevel="1" x14ac:dyDescent="0.2">
      <c r="A25" s="701">
        <v>1</v>
      </c>
      <c r="B25" s="7"/>
      <c r="C25" s="217"/>
      <c r="D25" s="114"/>
      <c r="E25" s="174"/>
      <c r="F25" s="132" t="s">
        <v>66</v>
      </c>
      <c r="G25" s="1073"/>
      <c r="H25" s="298"/>
      <c r="J25" s="19"/>
      <c r="K25" s="302"/>
      <c r="L25" s="19"/>
      <c r="M25" s="19"/>
      <c r="N25" s="1072" t="s">
        <v>1380</v>
      </c>
      <c r="O25" s="1183" t="s">
        <v>1635</v>
      </c>
      <c r="Q25" s="175"/>
      <c r="R25" s="53"/>
      <c r="S25" s="218"/>
      <c r="T25" s="1163"/>
      <c r="U25" s="845" t="s">
        <v>128</v>
      </c>
      <c r="V25" s="1188"/>
      <c r="W25" s="705"/>
      <c r="X25" s="314"/>
      <c r="Y25" s="314"/>
      <c r="Z25" s="323"/>
      <c r="AA25" s="319"/>
      <c r="AB25" s="641"/>
      <c r="AC25" s="641"/>
      <c r="AD25" s="58"/>
      <c r="AE25" s="58"/>
      <c r="AF25" s="58"/>
      <c r="AG25" s="58"/>
      <c r="AH25" s="58"/>
      <c r="AI25" s="1153"/>
      <c r="AJ25" s="1154"/>
      <c r="AK25" s="58"/>
      <c r="AL25" s="58"/>
    </row>
    <row r="26" spans="1:38" s="2" customFormat="1" ht="15.75" customHeight="1" outlineLevel="1" x14ac:dyDescent="0.2">
      <c r="A26" s="701">
        <v>1</v>
      </c>
      <c r="B26" s="7" t="s">
        <v>54</v>
      </c>
      <c r="C26" s="217"/>
      <c r="D26" s="114"/>
      <c r="E26" s="174"/>
      <c r="F26" s="1069" t="s">
        <v>1378</v>
      </c>
      <c r="G26" s="1070">
        <v>0</v>
      </c>
      <c r="H26" s="298"/>
      <c r="J26" s="19"/>
      <c r="K26" s="302"/>
      <c r="L26" s="19"/>
      <c r="M26" s="19"/>
      <c r="N26" s="1072" t="s">
        <v>67</v>
      </c>
      <c r="O26" s="1183" t="s">
        <v>1566</v>
      </c>
      <c r="Q26" s="175"/>
      <c r="R26" s="53"/>
      <c r="S26" s="218"/>
      <c r="T26" s="1162"/>
      <c r="U26" s="845" t="s">
        <v>128</v>
      </c>
      <c r="V26" s="1187"/>
      <c r="W26" s="705"/>
      <c r="X26" s="314"/>
      <c r="Y26" s="314"/>
      <c r="Z26" s="323"/>
      <c r="AA26" s="319"/>
      <c r="AB26" s="641"/>
      <c r="AC26" s="641"/>
      <c r="AD26" s="58"/>
      <c r="AE26" s="58"/>
      <c r="AF26" s="58"/>
      <c r="AG26" s="58"/>
      <c r="AH26" s="58"/>
      <c r="AI26" s="1153"/>
      <c r="AJ26" s="1154"/>
      <c r="AK26" s="58"/>
      <c r="AL26" s="58"/>
    </row>
    <row r="27" spans="1:38" s="2" customFormat="1" ht="7.25" customHeight="1" outlineLevel="1" x14ac:dyDescent="0.2">
      <c r="A27" s="701">
        <v>1</v>
      </c>
      <c r="B27" s="7"/>
      <c r="C27" s="217"/>
      <c r="D27" s="114"/>
      <c r="E27" s="174"/>
      <c r="F27" s="1071"/>
      <c r="G27" s="1071"/>
      <c r="H27" s="298"/>
      <c r="J27" s="19"/>
      <c r="K27" s="302"/>
      <c r="L27" s="19"/>
      <c r="M27" s="19"/>
      <c r="N27" s="301"/>
      <c r="Q27" s="175"/>
      <c r="R27" s="53"/>
      <c r="S27" s="218"/>
      <c r="T27" s="1162"/>
      <c r="U27" s="845"/>
      <c r="V27" s="1187"/>
      <c r="W27" s="705"/>
      <c r="X27" s="314"/>
      <c r="Y27" s="314"/>
      <c r="Z27" s="323"/>
      <c r="AA27" s="319"/>
      <c r="AB27" s="641"/>
      <c r="AC27" s="641"/>
      <c r="AD27" s="58"/>
      <c r="AE27" s="58"/>
      <c r="AF27" s="58"/>
      <c r="AG27" s="58"/>
      <c r="AH27" s="58"/>
      <c r="AI27" s="1153"/>
      <c r="AJ27" s="1154"/>
      <c r="AK27" s="58"/>
      <c r="AL27" s="58"/>
    </row>
    <row r="28" spans="1:38" ht="14.25" customHeight="1" outlineLevel="1" x14ac:dyDescent="0.2">
      <c r="A28" s="701">
        <v>1</v>
      </c>
      <c r="B28" s="7" t="s">
        <v>54</v>
      </c>
      <c r="C28" s="217"/>
      <c r="D28" s="114"/>
      <c r="E28" s="165"/>
      <c r="F28" s="166"/>
      <c r="G28" s="166"/>
      <c r="H28" s="166"/>
      <c r="I28" s="166"/>
      <c r="J28" s="167"/>
      <c r="K28" s="168"/>
      <c r="L28" s="167"/>
      <c r="M28" s="169"/>
      <c r="N28" s="170"/>
      <c r="O28" s="170"/>
      <c r="P28" s="170"/>
      <c r="Q28" s="171"/>
      <c r="R28" s="53"/>
      <c r="S28" s="218"/>
      <c r="T28" s="1162"/>
      <c r="U28" s="845" t="s">
        <v>128</v>
      </c>
      <c r="V28" s="1187"/>
      <c r="Y28" s="314"/>
      <c r="Z28" s="323"/>
      <c r="AB28" s="319"/>
      <c r="AC28" s="319"/>
      <c r="AJ28" s="1154"/>
    </row>
    <row r="29" spans="1:38" ht="10.25" customHeight="1" outlineLevel="1" x14ac:dyDescent="0.2">
      <c r="A29" s="701">
        <v>1</v>
      </c>
      <c r="B29" s="7" t="s">
        <v>54</v>
      </c>
      <c r="C29" s="217"/>
      <c r="D29" s="114"/>
      <c r="E29" s="72"/>
      <c r="F29" s="53"/>
      <c r="G29" s="53"/>
      <c r="H29" s="53"/>
      <c r="I29" s="53"/>
      <c r="J29" s="53"/>
      <c r="K29" s="250"/>
      <c r="L29" s="53"/>
      <c r="M29" s="53"/>
      <c r="N29" s="54"/>
      <c r="O29" s="54"/>
      <c r="P29" s="53"/>
      <c r="Q29" s="53"/>
      <c r="R29" s="53"/>
      <c r="S29" s="218"/>
      <c r="T29" s="1162"/>
      <c r="U29" s="845" t="s">
        <v>128</v>
      </c>
      <c r="V29" s="1187"/>
      <c r="Y29" s="314"/>
      <c r="AA29" s="326"/>
      <c r="AB29" s="319"/>
      <c r="AC29" s="319"/>
      <c r="AJ29" s="1154"/>
    </row>
    <row r="30" spans="1:38" s="15" customFormat="1" ht="12" customHeight="1" x14ac:dyDescent="0.2">
      <c r="A30" s="701">
        <v>1</v>
      </c>
      <c r="B30" s="7" t="s">
        <v>54</v>
      </c>
      <c r="C30" s="217"/>
      <c r="D30" s="303"/>
      <c r="E30" s="304"/>
      <c r="F30" s="304"/>
      <c r="G30" s="304"/>
      <c r="H30" s="304"/>
      <c r="I30" s="304"/>
      <c r="J30" s="304"/>
      <c r="K30" s="305"/>
      <c r="L30" s="1199"/>
      <c r="M30" s="1199"/>
      <c r="N30" s="306"/>
      <c r="O30" s="306"/>
      <c r="P30" s="90"/>
      <c r="Q30" s="91"/>
      <c r="R30" s="91"/>
      <c r="S30" s="221"/>
      <c r="T30" s="1162"/>
      <c r="U30" s="845"/>
      <c r="V30" s="1187"/>
      <c r="W30" s="705"/>
      <c r="X30" s="314"/>
      <c r="Y30" s="314"/>
      <c r="Z30" s="313"/>
      <c r="AA30" s="326"/>
      <c r="AB30" s="319"/>
      <c r="AC30" s="319"/>
      <c r="AD30" s="739"/>
      <c r="AE30" s="739"/>
      <c r="AF30" s="739"/>
      <c r="AG30" s="739"/>
      <c r="AH30" s="739"/>
      <c r="AI30" s="1155"/>
      <c r="AJ30" s="1154"/>
      <c r="AK30" s="739"/>
      <c r="AL30" s="739"/>
    </row>
    <row r="31" spans="1:38" s="86" customFormat="1" ht="10.5" thickBot="1" x14ac:dyDescent="0.25">
      <c r="A31" s="701">
        <v>1</v>
      </c>
      <c r="B31" s="7" t="s">
        <v>54</v>
      </c>
      <c r="C31" s="222"/>
      <c r="D31" s="114"/>
      <c r="E31" s="120"/>
      <c r="F31" s="85"/>
      <c r="G31" s="85"/>
      <c r="H31" s="85"/>
      <c r="I31" s="85"/>
      <c r="J31" s="85"/>
      <c r="K31" s="251"/>
      <c r="L31" s="85"/>
      <c r="M31" s="85"/>
      <c r="N31" s="87"/>
      <c r="O31" s="87"/>
      <c r="P31" s="85"/>
      <c r="Q31" s="88"/>
      <c r="R31" s="85"/>
      <c r="S31" s="221"/>
      <c r="T31" s="1162"/>
      <c r="U31" s="845" t="s">
        <v>128</v>
      </c>
      <c r="V31" s="1187"/>
      <c r="W31" s="705"/>
      <c r="X31" s="314"/>
      <c r="Y31" s="314"/>
      <c r="Z31" s="313"/>
      <c r="AA31" s="321"/>
      <c r="AB31" s="325"/>
      <c r="AC31" s="319"/>
      <c r="AD31" s="740"/>
      <c r="AE31" s="740"/>
      <c r="AF31" s="740"/>
      <c r="AG31" s="740"/>
      <c r="AH31" s="740"/>
      <c r="AI31" s="1156"/>
      <c r="AJ31" s="1154"/>
      <c r="AK31" s="740"/>
      <c r="AL31" s="740"/>
    </row>
    <row r="32" spans="1:38" ht="14.5" thickTop="1" thickBot="1" x14ac:dyDescent="0.25">
      <c r="A32" s="701">
        <v>1</v>
      </c>
      <c r="B32" s="7" t="s">
        <v>54</v>
      </c>
      <c r="C32" s="217"/>
      <c r="D32" s="114"/>
      <c r="E32" s="627">
        <v>1</v>
      </c>
      <c r="F32" s="628" t="s">
        <v>1366</v>
      </c>
      <c r="G32" s="629"/>
      <c r="H32" s="630"/>
      <c r="I32" s="630"/>
      <c r="J32" s="631"/>
      <c r="K32" s="632"/>
      <c r="L32" s="631"/>
      <c r="M32" s="633"/>
      <c r="N32" s="634"/>
      <c r="O32" s="634"/>
      <c r="P32" s="635"/>
      <c r="Q32" s="570"/>
      <c r="R32" s="53"/>
      <c r="S32" s="221"/>
      <c r="T32" s="1162"/>
      <c r="U32" s="845"/>
      <c r="V32" s="1187"/>
      <c r="Y32" s="314"/>
      <c r="AA32" s="321"/>
      <c r="AB32" s="321"/>
      <c r="AC32" s="321"/>
      <c r="AJ32" s="1154"/>
    </row>
    <row r="33" spans="1:36" ht="9.5" customHeight="1" thickTop="1" x14ac:dyDescent="0.2">
      <c r="A33" s="701">
        <v>1</v>
      </c>
      <c r="B33" s="7" t="s">
        <v>54</v>
      </c>
      <c r="C33" s="217"/>
      <c r="D33" s="114"/>
      <c r="E33" s="607"/>
      <c r="F33" s="92"/>
      <c r="G33" s="81"/>
      <c r="H33" s="81"/>
      <c r="I33" s="81"/>
      <c r="J33" s="81"/>
      <c r="K33" s="82"/>
      <c r="L33" s="9"/>
      <c r="M33" s="83"/>
      <c r="N33" s="84"/>
      <c r="O33" s="84"/>
      <c r="P33" s="84"/>
      <c r="Q33" s="588"/>
      <c r="R33" s="53"/>
      <c r="S33" s="218"/>
      <c r="T33" s="1163"/>
      <c r="V33" s="1188"/>
      <c r="Y33" s="130"/>
      <c r="AA33" s="321"/>
      <c r="AB33" s="321"/>
      <c r="AC33" s="321"/>
      <c r="AJ33" s="1154"/>
    </row>
    <row r="34" spans="1:36" ht="15.75" customHeight="1" outlineLevel="1" x14ac:dyDescent="0.2">
      <c r="A34" s="701">
        <v>1</v>
      </c>
      <c r="B34" s="7" t="s">
        <v>54</v>
      </c>
      <c r="C34" s="217"/>
      <c r="D34" s="114"/>
      <c r="E34" s="602"/>
      <c r="F34" s="1198" t="s">
        <v>1774</v>
      </c>
      <c r="G34" s="1198"/>
      <c r="H34" s="1198"/>
      <c r="I34" s="1198"/>
      <c r="J34" s="1198"/>
      <c r="K34" s="636"/>
      <c r="L34" s="637"/>
      <c r="M34" s="638"/>
      <c r="N34" s="639"/>
      <c r="O34" s="640"/>
      <c r="P34" s="640"/>
      <c r="Q34" s="186"/>
      <c r="R34" s="53"/>
      <c r="S34" s="221"/>
      <c r="T34" s="1162"/>
      <c r="U34" s="839"/>
      <c r="V34" s="1187"/>
      <c r="Y34" s="314"/>
      <c r="AA34" s="321"/>
      <c r="AB34" s="321"/>
      <c r="AC34" s="321"/>
      <c r="AJ34" s="1154"/>
    </row>
    <row r="35" spans="1:36" ht="6" customHeight="1" outlineLevel="1" x14ac:dyDescent="0.2">
      <c r="A35" s="701">
        <v>1</v>
      </c>
      <c r="B35" s="7" t="s">
        <v>54</v>
      </c>
      <c r="C35" s="217"/>
      <c r="D35" s="114"/>
      <c r="E35" s="182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83"/>
      <c r="R35" s="53"/>
      <c r="S35" s="221"/>
      <c r="T35" s="1162"/>
      <c r="V35" s="1187"/>
      <c r="AJ35" s="1154"/>
    </row>
    <row r="36" spans="1:36" ht="15.75" customHeight="1" outlineLevel="1" x14ac:dyDescent="0.2">
      <c r="A36" s="701">
        <v>1</v>
      </c>
      <c r="B36" s="7" t="s">
        <v>54</v>
      </c>
      <c r="C36" s="217"/>
      <c r="D36" s="114"/>
      <c r="E36" s="182"/>
      <c r="F36" s="1065" t="s">
        <v>1376</v>
      </c>
      <c r="G36" s="113"/>
      <c r="H36" s="113"/>
      <c r="I36" s="113"/>
      <c r="J36" s="113"/>
      <c r="K36" s="1062"/>
      <c r="L36" s="135"/>
      <c r="M36" s="113"/>
      <c r="N36" s="1064"/>
      <c r="O36" s="5"/>
      <c r="P36" s="113"/>
      <c r="Q36" s="183"/>
      <c r="R36" s="53"/>
      <c r="S36" s="221"/>
      <c r="T36" s="1162"/>
      <c r="U36" s="839"/>
      <c r="V36" s="1187"/>
      <c r="AJ36" s="1154"/>
    </row>
    <row r="37" spans="1:36" ht="15.75" customHeight="1" outlineLevel="1" x14ac:dyDescent="0.2">
      <c r="A37" s="701">
        <v>1</v>
      </c>
      <c r="B37" s="7" t="s">
        <v>54</v>
      </c>
      <c r="C37" s="217"/>
      <c r="D37" s="114"/>
      <c r="E37" s="182"/>
      <c r="F37" s="1063" t="s">
        <v>1835</v>
      </c>
      <c r="G37" s="1066"/>
      <c r="H37" s="113"/>
      <c r="I37" s="113"/>
      <c r="J37" s="113"/>
      <c r="K37" s="1062"/>
      <c r="L37" s="135"/>
      <c r="M37" s="113"/>
      <c r="N37" s="1064"/>
      <c r="P37" s="113"/>
      <c r="Q37" s="183"/>
      <c r="R37" s="53"/>
      <c r="S37" s="221"/>
      <c r="T37" s="1162"/>
      <c r="U37" s="839"/>
      <c r="V37" s="1187"/>
      <c r="AJ37" s="1154"/>
    </row>
    <row r="38" spans="1:36" ht="15.75" customHeight="1" outlineLevel="1" x14ac:dyDescent="0.2">
      <c r="A38" s="701">
        <v>1</v>
      </c>
      <c r="B38" s="7" t="s">
        <v>54</v>
      </c>
      <c r="C38" s="217"/>
      <c r="D38" s="114"/>
      <c r="E38" s="182"/>
      <c r="F38" s="1063" t="s">
        <v>1372</v>
      </c>
      <c r="G38" s="1066"/>
      <c r="H38" s="113"/>
      <c r="I38" s="113"/>
      <c r="J38" s="113"/>
      <c r="K38" s="1062"/>
      <c r="L38" s="135"/>
      <c r="M38" s="113"/>
      <c r="N38" s="1064"/>
      <c r="P38" s="113"/>
      <c r="Q38" s="183"/>
      <c r="R38" s="53"/>
      <c r="S38" s="221"/>
      <c r="T38" s="1162"/>
      <c r="U38" s="839"/>
      <c r="V38" s="1187"/>
      <c r="AJ38" s="1154"/>
    </row>
    <row r="39" spans="1:36" ht="15.75" customHeight="1" outlineLevel="1" x14ac:dyDescent="0.2">
      <c r="A39" s="701">
        <v>1</v>
      </c>
      <c r="B39" s="7" t="s">
        <v>54</v>
      </c>
      <c r="C39" s="217"/>
      <c r="D39" s="114"/>
      <c r="E39" s="182"/>
      <c r="F39" s="1063" t="s">
        <v>1371</v>
      </c>
      <c r="G39" s="113"/>
      <c r="H39" s="113"/>
      <c r="I39" s="113"/>
      <c r="J39" s="113"/>
      <c r="K39" s="1062"/>
      <c r="L39" s="135"/>
      <c r="M39" s="113"/>
      <c r="N39" s="1064"/>
      <c r="P39" s="113"/>
      <c r="Q39" s="183"/>
      <c r="R39" s="53"/>
      <c r="S39" s="221"/>
      <c r="T39" s="1162"/>
      <c r="U39" s="839"/>
      <c r="V39" s="1187"/>
      <c r="AJ39" s="1154"/>
    </row>
    <row r="40" spans="1:36" ht="15.75" customHeight="1" outlineLevel="1" x14ac:dyDescent="0.2">
      <c r="A40" s="701">
        <v>1</v>
      </c>
      <c r="B40" s="7" t="s">
        <v>54</v>
      </c>
      <c r="C40" s="217"/>
      <c r="D40" s="114"/>
      <c r="E40" s="182"/>
      <c r="F40" s="1063" t="s">
        <v>1369</v>
      </c>
      <c r="G40" s="113"/>
      <c r="H40" s="113"/>
      <c r="I40" s="113"/>
      <c r="J40" s="113"/>
      <c r="K40" s="1062"/>
      <c r="L40" s="135"/>
      <c r="M40" s="113"/>
      <c r="N40" s="1064"/>
      <c r="O40" s="5"/>
      <c r="P40" s="113"/>
      <c r="Q40" s="183"/>
      <c r="R40" s="53"/>
      <c r="S40" s="221"/>
      <c r="T40" s="1162"/>
      <c r="U40" s="839"/>
      <c r="V40" s="1187"/>
      <c r="AJ40" s="1154"/>
    </row>
    <row r="41" spans="1:36" ht="15.75" customHeight="1" outlineLevel="1" x14ac:dyDescent="0.2">
      <c r="A41" s="701">
        <v>1</v>
      </c>
      <c r="B41" s="7" t="s">
        <v>54</v>
      </c>
      <c r="C41" s="217"/>
      <c r="D41" s="114"/>
      <c r="E41" s="182"/>
      <c r="F41" s="1063" t="s">
        <v>1370</v>
      </c>
      <c r="G41" s="113"/>
      <c r="H41" s="113"/>
      <c r="I41" s="1074"/>
      <c r="J41" s="113"/>
      <c r="K41" s="1062"/>
      <c r="L41" s="135"/>
      <c r="M41" s="113"/>
      <c r="N41" s="1064"/>
      <c r="O41" s="5"/>
      <c r="P41" s="113"/>
      <c r="Q41" s="183"/>
      <c r="R41" s="53"/>
      <c r="S41" s="221"/>
      <c r="T41" s="1162"/>
      <c r="U41" s="839"/>
      <c r="V41" s="1187"/>
      <c r="AJ41" s="1154"/>
    </row>
    <row r="42" spans="1:36" ht="15.75" customHeight="1" outlineLevel="1" x14ac:dyDescent="0.2">
      <c r="A42" s="701">
        <v>1</v>
      </c>
      <c r="B42" s="7" t="s">
        <v>54</v>
      </c>
      <c r="C42" s="217"/>
      <c r="D42" s="114"/>
      <c r="E42" s="182"/>
      <c r="F42" s="1063" t="s">
        <v>1374</v>
      </c>
      <c r="G42" s="113"/>
      <c r="H42" s="113"/>
      <c r="I42" s="1075" t="s">
        <v>1373</v>
      </c>
      <c r="J42" s="113"/>
      <c r="K42" s="1062"/>
      <c r="L42" s="135"/>
      <c r="M42" s="113"/>
      <c r="N42" s="1064"/>
      <c r="O42" s="5"/>
      <c r="P42" s="113"/>
      <c r="Q42" s="183"/>
      <c r="R42" s="53"/>
      <c r="S42" s="221"/>
      <c r="T42" s="1162"/>
      <c r="U42" s="839"/>
      <c r="V42" s="1187"/>
      <c r="AJ42" s="1154"/>
    </row>
    <row r="43" spans="1:36" ht="15.75" customHeight="1" outlineLevel="1" x14ac:dyDescent="0.2">
      <c r="A43" s="701">
        <v>1</v>
      </c>
      <c r="B43" s="7" t="s">
        <v>54</v>
      </c>
      <c r="C43" s="217"/>
      <c r="D43" s="114"/>
      <c r="E43" s="182"/>
      <c r="F43" s="1063" t="s">
        <v>1424</v>
      </c>
      <c r="G43" s="113"/>
      <c r="H43" s="113"/>
      <c r="I43" s="1075" t="s">
        <v>1375</v>
      </c>
      <c r="J43" s="113"/>
      <c r="K43" s="1062"/>
      <c r="L43" s="135"/>
      <c r="M43" s="113"/>
      <c r="N43" s="113"/>
      <c r="O43" s="113"/>
      <c r="P43" s="113"/>
      <c r="Q43" s="183"/>
      <c r="R43" s="53"/>
      <c r="S43" s="221"/>
      <c r="T43" s="1162"/>
      <c r="V43" s="1187"/>
      <c r="AJ43" s="1154"/>
    </row>
    <row r="44" spans="1:36" ht="15.75" customHeight="1" outlineLevel="1" x14ac:dyDescent="0.2">
      <c r="A44" s="701">
        <v>1</v>
      </c>
      <c r="B44" s="7" t="s">
        <v>54</v>
      </c>
      <c r="C44" s="217"/>
      <c r="D44" s="114"/>
      <c r="E44" s="182"/>
      <c r="F44" s="1063" t="s">
        <v>1425</v>
      </c>
      <c r="G44" s="113"/>
      <c r="H44" s="113"/>
      <c r="I44" s="1075" t="s">
        <v>1375</v>
      </c>
      <c r="J44" s="113"/>
      <c r="K44" s="1062"/>
      <c r="L44" s="135"/>
      <c r="M44" s="113"/>
      <c r="N44" s="113"/>
      <c r="O44" s="113"/>
      <c r="P44" s="113"/>
      <c r="Q44" s="183"/>
      <c r="R44" s="53"/>
      <c r="S44" s="221"/>
      <c r="T44" s="1162"/>
      <c r="V44" s="1187"/>
      <c r="AJ44" s="1154"/>
    </row>
    <row r="45" spans="1:36" ht="6" customHeight="1" outlineLevel="1" x14ac:dyDescent="0.2">
      <c r="A45" s="701">
        <v>1</v>
      </c>
      <c r="B45" s="7" t="s">
        <v>54</v>
      </c>
      <c r="C45" s="217"/>
      <c r="D45" s="114"/>
      <c r="E45" s="182"/>
      <c r="F45" s="1063"/>
      <c r="G45" s="113"/>
      <c r="H45" s="113"/>
      <c r="I45" s="1074"/>
      <c r="J45" s="113"/>
      <c r="K45" s="1062"/>
      <c r="L45" s="113"/>
      <c r="M45" s="113"/>
      <c r="N45" s="113"/>
      <c r="O45" s="113"/>
      <c r="P45" s="113"/>
      <c r="Q45" s="183"/>
      <c r="R45" s="53"/>
      <c r="S45" s="221"/>
      <c r="T45" s="1162"/>
      <c r="V45" s="1187"/>
      <c r="AJ45" s="1154"/>
    </row>
    <row r="46" spans="1:36" ht="15.75" customHeight="1" outlineLevel="1" x14ac:dyDescent="0.2">
      <c r="A46" s="701">
        <v>1</v>
      </c>
      <c r="B46" s="7" t="s">
        <v>54</v>
      </c>
      <c r="C46" s="217"/>
      <c r="D46" s="114"/>
      <c r="E46" s="182"/>
      <c r="F46" s="1065" t="s">
        <v>1377</v>
      </c>
      <c r="G46" s="113"/>
      <c r="H46" s="113"/>
      <c r="I46" s="1074"/>
      <c r="J46" s="113"/>
      <c r="K46" s="1062"/>
      <c r="L46" s="135"/>
      <c r="M46" s="113"/>
      <c r="N46" s="1064"/>
      <c r="O46" s="5"/>
      <c r="P46" s="113"/>
      <c r="Q46" s="183"/>
      <c r="R46" s="53"/>
      <c r="S46" s="221"/>
      <c r="T46" s="1162"/>
      <c r="U46" s="839"/>
      <c r="V46" s="1187"/>
      <c r="AJ46" s="1154"/>
    </row>
    <row r="47" spans="1:36" ht="15.75" customHeight="1" outlineLevel="1" x14ac:dyDescent="0.2">
      <c r="A47" s="701">
        <v>1</v>
      </c>
      <c r="B47" s="7" t="s">
        <v>54</v>
      </c>
      <c r="C47" s="217"/>
      <c r="D47" s="114"/>
      <c r="E47" s="182"/>
      <c r="F47" s="1063" t="s">
        <v>1808</v>
      </c>
      <c r="G47" s="127"/>
      <c r="H47" s="113"/>
      <c r="I47" s="1076"/>
      <c r="J47" s="113"/>
      <c r="K47" s="1062"/>
      <c r="L47" s="135"/>
      <c r="M47" s="113"/>
      <c r="N47" s="1064"/>
      <c r="O47" s="5"/>
      <c r="P47" s="113"/>
      <c r="Q47" s="183"/>
      <c r="R47" s="53"/>
      <c r="S47" s="221"/>
      <c r="T47" s="1162"/>
      <c r="U47" s="839"/>
      <c r="V47" s="1187"/>
      <c r="AJ47" s="1154"/>
    </row>
    <row r="48" spans="1:36" ht="15.75" customHeight="1" outlineLevel="1" x14ac:dyDescent="0.2">
      <c r="A48" s="701">
        <v>1</v>
      </c>
      <c r="B48" s="7" t="s">
        <v>54</v>
      </c>
      <c r="C48" s="217"/>
      <c r="D48" s="114"/>
      <c r="E48" s="182"/>
      <c r="F48" s="1063" t="s">
        <v>1382</v>
      </c>
      <c r="G48" s="113"/>
      <c r="H48" s="113"/>
      <c r="I48" s="1076"/>
      <c r="J48" s="113"/>
      <c r="K48" s="1062"/>
      <c r="L48" s="135"/>
      <c r="M48" s="113"/>
      <c r="N48" s="1064"/>
      <c r="O48" s="5"/>
      <c r="P48" s="113"/>
      <c r="Q48" s="183"/>
      <c r="R48" s="53"/>
      <c r="S48" s="221"/>
      <c r="T48" s="1162"/>
      <c r="U48" s="839"/>
      <c r="V48" s="1187"/>
      <c r="AJ48" s="1154"/>
    </row>
    <row r="49" spans="1:36" ht="15.75" customHeight="1" outlineLevel="1" x14ac:dyDescent="0.2">
      <c r="A49" s="701">
        <v>1</v>
      </c>
      <c r="B49" s="7" t="s">
        <v>54</v>
      </c>
      <c r="C49" s="217"/>
      <c r="D49" s="114"/>
      <c r="E49" s="182"/>
      <c r="F49" s="1177" t="s">
        <v>1809</v>
      </c>
      <c r="G49" s="113"/>
      <c r="H49" s="113"/>
      <c r="I49" s="1076"/>
      <c r="J49" s="113"/>
      <c r="K49" s="1062"/>
      <c r="L49" s="135"/>
      <c r="M49" s="113"/>
      <c r="N49" s="1064"/>
      <c r="O49" s="5"/>
      <c r="P49" s="113"/>
      <c r="Q49" s="183"/>
      <c r="R49" s="53"/>
      <c r="S49" s="221"/>
      <c r="T49" s="1162"/>
      <c r="U49" s="839"/>
      <c r="V49" s="1187"/>
      <c r="AJ49" s="1154"/>
    </row>
    <row r="50" spans="1:36" ht="15.75" customHeight="1" outlineLevel="1" x14ac:dyDescent="0.2">
      <c r="A50" s="701">
        <v>1</v>
      </c>
      <c r="B50" s="7" t="s">
        <v>54</v>
      </c>
      <c r="C50" s="217"/>
      <c r="D50" s="114"/>
      <c r="E50" s="182"/>
      <c r="F50" s="1063" t="s">
        <v>1381</v>
      </c>
      <c r="G50" s="113"/>
      <c r="H50" s="113"/>
      <c r="I50" s="1076"/>
      <c r="J50" s="113"/>
      <c r="K50" s="1062"/>
      <c r="L50" s="135"/>
      <c r="M50" s="113"/>
      <c r="N50" s="1064"/>
      <c r="O50" s="5"/>
      <c r="P50" s="113"/>
      <c r="Q50" s="183"/>
      <c r="R50" s="53"/>
      <c r="S50" s="221"/>
      <c r="T50" s="1162"/>
      <c r="U50" s="839"/>
      <c r="V50" s="1187"/>
      <c r="AJ50" s="1154"/>
    </row>
    <row r="51" spans="1:36" ht="15.75" customHeight="1" outlineLevel="1" x14ac:dyDescent="0.2">
      <c r="A51" s="701">
        <v>1</v>
      </c>
      <c r="B51" s="7" t="s">
        <v>54</v>
      </c>
      <c r="C51" s="217"/>
      <c r="D51" s="114"/>
      <c r="E51" s="182"/>
      <c r="F51" s="1063" t="s">
        <v>1401</v>
      </c>
      <c r="G51" s="113"/>
      <c r="H51" s="113"/>
      <c r="I51" s="1075" t="s">
        <v>1375</v>
      </c>
      <c r="J51" s="113"/>
      <c r="K51" s="1062"/>
      <c r="L51" s="135"/>
      <c r="M51" s="113"/>
      <c r="N51" s="1064"/>
      <c r="O51" s="5"/>
      <c r="P51" s="113"/>
      <c r="Q51" s="183"/>
      <c r="R51" s="53"/>
      <c r="S51" s="221"/>
      <c r="T51" s="1162"/>
      <c r="U51" s="839"/>
      <c r="V51" s="1187"/>
      <c r="AJ51" s="1154"/>
    </row>
    <row r="52" spans="1:36" ht="6" customHeight="1" outlineLevel="1" x14ac:dyDescent="0.2">
      <c r="A52" s="701">
        <v>1</v>
      </c>
      <c r="B52" s="7" t="s">
        <v>54</v>
      </c>
      <c r="C52" s="217"/>
      <c r="D52" s="114"/>
      <c r="E52" s="182"/>
      <c r="F52" s="1063"/>
      <c r="G52" s="113"/>
      <c r="H52" s="113"/>
      <c r="I52" s="113"/>
      <c r="J52" s="113"/>
      <c r="K52" s="1062"/>
      <c r="L52" s="135"/>
      <c r="M52" s="113"/>
      <c r="N52" s="1064"/>
      <c r="O52" s="113"/>
      <c r="P52" s="113"/>
      <c r="Q52" s="183"/>
      <c r="R52" s="53"/>
      <c r="S52" s="221"/>
      <c r="T52" s="1162"/>
      <c r="V52" s="1187"/>
      <c r="AJ52" s="1154"/>
    </row>
    <row r="53" spans="1:36" ht="15.75" customHeight="1" outlineLevel="1" x14ac:dyDescent="0.2">
      <c r="A53" s="701">
        <v>1</v>
      </c>
      <c r="B53" s="7" t="s">
        <v>54</v>
      </c>
      <c r="C53" s="217"/>
      <c r="D53" s="114"/>
      <c r="E53" s="182"/>
      <c r="F53" s="1067" t="s">
        <v>1612</v>
      </c>
      <c r="G53" s="113"/>
      <c r="H53" s="113"/>
      <c r="I53" s="113"/>
      <c r="J53" s="113"/>
      <c r="K53" s="1062"/>
      <c r="L53" s="135"/>
      <c r="M53" s="113"/>
      <c r="N53" s="1064"/>
      <c r="O53" s="5"/>
      <c r="P53" s="113"/>
      <c r="Q53" s="183"/>
      <c r="R53" s="53"/>
      <c r="S53" s="221"/>
      <c r="T53" s="1162"/>
      <c r="U53" s="839"/>
      <c r="V53" s="1187"/>
      <c r="AJ53" s="1154"/>
    </row>
    <row r="54" spans="1:36" ht="15.75" customHeight="1" outlineLevel="1" x14ac:dyDescent="0.2">
      <c r="A54" s="701">
        <v>1</v>
      </c>
      <c r="B54" s="7" t="s">
        <v>54</v>
      </c>
      <c r="C54" s="217"/>
      <c r="D54" s="114"/>
      <c r="E54" s="184"/>
      <c r="F54" s="113" t="s">
        <v>1388</v>
      </c>
      <c r="G54" s="113"/>
      <c r="H54" s="113"/>
      <c r="I54" s="1145"/>
      <c r="J54" s="1146"/>
      <c r="K54" s="1062"/>
      <c r="L54" s="135"/>
      <c r="M54" s="113"/>
      <c r="N54" s="1064"/>
      <c r="O54" s="1146"/>
      <c r="P54" s="113"/>
      <c r="Q54" s="183"/>
      <c r="R54" s="53"/>
      <c r="S54" s="221"/>
      <c r="T54" s="1162"/>
      <c r="V54" s="1187"/>
      <c r="AJ54" s="1154"/>
    </row>
    <row r="55" spans="1:36" ht="15.75" customHeight="1" outlineLevel="1" x14ac:dyDescent="0.2">
      <c r="A55" s="701">
        <v>1</v>
      </c>
      <c r="B55" s="7" t="s">
        <v>54</v>
      </c>
      <c r="C55" s="217"/>
      <c r="D55" s="114"/>
      <c r="E55" s="184"/>
      <c r="F55" s="113" t="s">
        <v>1383</v>
      </c>
      <c r="G55" s="113"/>
      <c r="H55" s="113"/>
      <c r="I55" s="113"/>
      <c r="J55" s="113"/>
      <c r="K55" s="1062"/>
      <c r="L55" s="135"/>
      <c r="M55" s="113"/>
      <c r="N55" s="1064"/>
      <c r="O55" s="113"/>
      <c r="P55" s="113"/>
      <c r="Q55" s="183"/>
      <c r="R55" s="53"/>
      <c r="S55" s="221"/>
      <c r="T55" s="1162"/>
      <c r="V55" s="1187"/>
      <c r="AJ55" s="1154"/>
    </row>
    <row r="56" spans="1:36" ht="15.75" customHeight="1" outlineLevel="1" x14ac:dyDescent="0.2">
      <c r="A56" s="701">
        <v>1</v>
      </c>
      <c r="B56" s="7" t="s">
        <v>54</v>
      </c>
      <c r="C56" s="217"/>
      <c r="D56" s="114"/>
      <c r="E56" s="184"/>
      <c r="F56" s="113" t="s">
        <v>1384</v>
      </c>
      <c r="G56" s="113"/>
      <c r="H56" s="113"/>
      <c r="I56" s="113"/>
      <c r="J56" s="113"/>
      <c r="K56" s="1062"/>
      <c r="L56" s="135"/>
      <c r="M56" s="113"/>
      <c r="N56" s="1064"/>
      <c r="O56" s="5"/>
      <c r="P56" s="113"/>
      <c r="Q56" s="183"/>
      <c r="R56" s="53"/>
      <c r="S56" s="221"/>
      <c r="T56" s="1162"/>
      <c r="U56" s="839"/>
      <c r="V56" s="1187"/>
      <c r="AJ56" s="1154"/>
    </row>
    <row r="57" spans="1:36" ht="15.75" customHeight="1" outlineLevel="1" x14ac:dyDescent="0.2">
      <c r="A57" s="701">
        <v>1</v>
      </c>
      <c r="B57" s="7" t="s">
        <v>54</v>
      </c>
      <c r="C57" s="217"/>
      <c r="D57" s="114"/>
      <c r="E57" s="184"/>
      <c r="F57" s="113" t="s">
        <v>1385</v>
      </c>
      <c r="G57" s="113"/>
      <c r="H57" s="113"/>
      <c r="I57" s="113"/>
      <c r="J57" s="113"/>
      <c r="K57" s="1062"/>
      <c r="L57" s="135"/>
      <c r="M57" s="113"/>
      <c r="N57" s="1064"/>
      <c r="O57" s="5"/>
      <c r="P57" s="113"/>
      <c r="Q57" s="183"/>
      <c r="R57" s="53"/>
      <c r="S57" s="221"/>
      <c r="T57" s="1162"/>
      <c r="U57" s="839"/>
      <c r="V57" s="1187"/>
      <c r="AJ57" s="1154"/>
    </row>
    <row r="58" spans="1:36" ht="15.75" customHeight="1" outlineLevel="1" x14ac:dyDescent="0.2">
      <c r="A58" s="701">
        <v>1</v>
      </c>
      <c r="B58" s="7" t="s">
        <v>54</v>
      </c>
      <c r="C58" s="217"/>
      <c r="D58" s="114"/>
      <c r="E58" s="184"/>
      <c r="F58" s="113" t="s">
        <v>1386</v>
      </c>
      <c r="G58" s="113"/>
      <c r="H58" s="113"/>
      <c r="I58" s="113"/>
      <c r="J58" s="113"/>
      <c r="K58" s="1062"/>
      <c r="L58" s="135"/>
      <c r="M58" s="113"/>
      <c r="N58" s="1064"/>
      <c r="O58" s="5"/>
      <c r="P58" s="113"/>
      <c r="Q58" s="183"/>
      <c r="R58" s="53"/>
      <c r="S58" s="221"/>
      <c r="T58" s="1162"/>
      <c r="U58" s="839"/>
      <c r="V58" s="1187"/>
      <c r="AJ58" s="1154"/>
    </row>
    <row r="59" spans="1:36" ht="15.75" customHeight="1" outlineLevel="1" x14ac:dyDescent="0.2">
      <c r="A59" s="701">
        <v>1</v>
      </c>
      <c r="B59" s="7" t="s">
        <v>54</v>
      </c>
      <c r="C59" s="217"/>
      <c r="D59" s="114"/>
      <c r="E59" s="184"/>
      <c r="F59" s="113" t="s">
        <v>1387</v>
      </c>
      <c r="G59" s="113"/>
      <c r="H59" s="113"/>
      <c r="I59" s="113"/>
      <c r="J59" s="113"/>
      <c r="K59" s="1062"/>
      <c r="L59" s="135"/>
      <c r="M59" s="113"/>
      <c r="N59" s="1064"/>
      <c r="O59" s="113"/>
      <c r="P59" s="113"/>
      <c r="Q59" s="183"/>
      <c r="R59" s="53"/>
      <c r="S59" s="221"/>
      <c r="T59" s="1162"/>
      <c r="V59" s="1187"/>
      <c r="AJ59" s="1154"/>
    </row>
    <row r="60" spans="1:36" ht="9" customHeight="1" outlineLevel="1" x14ac:dyDescent="0.2">
      <c r="A60" s="701">
        <v>1</v>
      </c>
      <c r="B60" s="7" t="s">
        <v>54</v>
      </c>
      <c r="C60" s="217"/>
      <c r="D60" s="114"/>
      <c r="E60" s="182"/>
      <c r="F60" s="79"/>
      <c r="H60" s="12"/>
      <c r="I60" s="12"/>
      <c r="J60" s="12"/>
      <c r="K60" s="6"/>
      <c r="L60" s="12"/>
      <c r="M60" s="12"/>
      <c r="N60" s="12"/>
      <c r="O60" s="12"/>
      <c r="P60" s="12"/>
      <c r="Q60" s="183"/>
      <c r="R60" s="53"/>
      <c r="S60" s="221"/>
      <c r="T60" s="1162"/>
      <c r="V60" s="1187"/>
      <c r="Y60" s="314"/>
      <c r="AA60" s="321"/>
      <c r="AB60" s="325"/>
      <c r="AC60" s="319"/>
      <c r="AJ60" s="1154"/>
    </row>
    <row r="61" spans="1:36" ht="15.75" customHeight="1" outlineLevel="1" x14ac:dyDescent="0.2">
      <c r="A61" s="701">
        <v>1</v>
      </c>
      <c r="B61" s="7" t="s">
        <v>54</v>
      </c>
      <c r="C61" s="217"/>
      <c r="D61" s="114"/>
      <c r="E61" s="182"/>
      <c r="F61" s="1172" t="s">
        <v>1611</v>
      </c>
      <c r="G61" s="113"/>
      <c r="H61" s="113"/>
      <c r="I61" s="1074"/>
      <c r="J61" s="113"/>
      <c r="K61" s="1062"/>
      <c r="L61" s="135"/>
      <c r="M61" s="113"/>
      <c r="N61" s="1064"/>
      <c r="O61" s="5"/>
      <c r="P61" s="1148"/>
      <c r="Q61" s="183"/>
      <c r="R61" s="53"/>
      <c r="S61" s="221"/>
      <c r="T61" s="1162"/>
      <c r="U61" s="839"/>
      <c r="V61" s="1187"/>
      <c r="AJ61" s="1154"/>
    </row>
    <row r="62" spans="1:36" ht="15.75" customHeight="1" outlineLevel="1" x14ac:dyDescent="0.2">
      <c r="A62" s="701">
        <v>1</v>
      </c>
      <c r="B62" s="7" t="s">
        <v>54</v>
      </c>
      <c r="C62" s="217"/>
      <c r="D62" s="114"/>
      <c r="E62" s="182"/>
      <c r="F62" s="1147" t="s">
        <v>1810</v>
      </c>
      <c r="G62" s="113"/>
      <c r="H62" s="113"/>
      <c r="I62" s="1076"/>
      <c r="J62" s="113"/>
      <c r="K62" s="1062"/>
      <c r="L62" s="135"/>
      <c r="M62" s="113"/>
      <c r="N62" s="1064"/>
      <c r="O62" s="5"/>
      <c r="P62" s="1148"/>
      <c r="Q62" s="183"/>
      <c r="R62" s="53"/>
      <c r="S62" s="221"/>
      <c r="T62" s="1162"/>
      <c r="U62" s="839"/>
      <c r="V62" s="1187"/>
      <c r="AJ62" s="1154"/>
    </row>
    <row r="63" spans="1:36" ht="15.75" customHeight="1" outlineLevel="1" x14ac:dyDescent="0.2">
      <c r="A63" s="701">
        <v>1</v>
      </c>
      <c r="B63" s="7" t="s">
        <v>54</v>
      </c>
      <c r="C63" s="217"/>
      <c r="D63" s="114"/>
      <c r="E63" s="182"/>
      <c r="F63" s="1147" t="s">
        <v>1830</v>
      </c>
      <c r="G63" s="113"/>
      <c r="H63" s="113"/>
      <c r="I63" s="1076"/>
      <c r="J63" s="113"/>
      <c r="K63" s="1062"/>
      <c r="L63" s="135"/>
      <c r="M63" s="127"/>
      <c r="N63" s="1178"/>
      <c r="O63" s="5"/>
      <c r="P63" s="1148"/>
      <c r="Q63" s="183"/>
      <c r="R63" s="53"/>
      <c r="S63" s="221"/>
      <c r="T63" s="1162"/>
      <c r="U63" s="839"/>
      <c r="V63" s="1187"/>
      <c r="AJ63" s="1154"/>
    </row>
    <row r="64" spans="1:36" ht="6" customHeight="1" outlineLevel="1" x14ac:dyDescent="0.2">
      <c r="A64" s="701">
        <v>1</v>
      </c>
      <c r="B64" s="7" t="s">
        <v>54</v>
      </c>
      <c r="C64" s="217"/>
      <c r="D64" s="114"/>
      <c r="E64" s="182"/>
      <c r="F64" s="1063"/>
      <c r="G64" s="113"/>
      <c r="H64" s="113"/>
      <c r="I64" s="113"/>
      <c r="J64" s="113"/>
      <c r="K64" s="1062"/>
      <c r="L64" s="113"/>
      <c r="M64" s="113"/>
      <c r="N64" s="113"/>
      <c r="O64" s="113"/>
      <c r="P64" s="113"/>
      <c r="Q64" s="183"/>
      <c r="R64" s="53"/>
      <c r="S64" s="221"/>
      <c r="T64" s="1162"/>
      <c r="V64" s="1187"/>
      <c r="AJ64" s="1154"/>
    </row>
    <row r="65" spans="1:38" ht="15.75" customHeight="1" outlineLevel="1" thickBot="1" x14ac:dyDescent="0.25">
      <c r="A65" s="701">
        <v>1</v>
      </c>
      <c r="B65" s="7" t="s">
        <v>54</v>
      </c>
      <c r="C65" s="217"/>
      <c r="D65" s="114"/>
      <c r="E65" s="584"/>
      <c r="F65" s="623"/>
      <c r="G65" s="623"/>
      <c r="H65" s="623"/>
      <c r="I65" s="623"/>
      <c r="J65" s="585"/>
      <c r="K65" s="624"/>
      <c r="L65" s="585"/>
      <c r="M65" s="625"/>
      <c r="N65" s="626"/>
      <c r="O65" s="626"/>
      <c r="P65" s="626"/>
      <c r="Q65" s="586"/>
      <c r="R65" s="53"/>
      <c r="S65" s="218"/>
      <c r="T65" s="1162"/>
      <c r="V65" s="1187"/>
      <c r="Y65" s="314"/>
      <c r="Z65" s="323"/>
      <c r="AB65" s="319"/>
      <c r="AC65" s="319"/>
      <c r="AJ65" s="1154"/>
    </row>
    <row r="66" spans="1:38" ht="10.25" customHeight="1" outlineLevel="1" thickTop="1" x14ac:dyDescent="0.2">
      <c r="A66" s="701">
        <v>1</v>
      </c>
      <c r="B66" s="7" t="s">
        <v>54</v>
      </c>
      <c r="C66" s="217"/>
      <c r="D66" s="114"/>
      <c r="E66" s="72"/>
      <c r="F66" s="53"/>
      <c r="G66" s="53"/>
      <c r="H66" s="53"/>
      <c r="I66" s="53"/>
      <c r="J66" s="53"/>
      <c r="K66" s="250"/>
      <c r="L66" s="53"/>
      <c r="M66" s="53"/>
      <c r="N66" s="54"/>
      <c r="O66" s="54"/>
      <c r="P66" s="53"/>
      <c r="Q66" s="53"/>
      <c r="R66" s="53"/>
      <c r="S66" s="218"/>
      <c r="T66" s="1162"/>
      <c r="V66" s="1187"/>
      <c r="Y66" s="314"/>
      <c r="AA66" s="326"/>
      <c r="AB66" s="319"/>
      <c r="AC66" s="319"/>
      <c r="AJ66" s="1154"/>
    </row>
    <row r="67" spans="1:38" s="15" customFormat="1" ht="12" customHeight="1" x14ac:dyDescent="0.2">
      <c r="A67" s="701">
        <v>1</v>
      </c>
      <c r="B67" s="7" t="s">
        <v>54</v>
      </c>
      <c r="C67" s="217"/>
      <c r="D67" s="303"/>
      <c r="E67" s="304"/>
      <c r="F67" s="304"/>
      <c r="G67" s="304"/>
      <c r="H67" s="304"/>
      <c r="I67" s="304"/>
      <c r="J67" s="304"/>
      <c r="K67" s="305"/>
      <c r="L67" s="1199"/>
      <c r="M67" s="1199"/>
      <c r="N67" s="306"/>
      <c r="O67" s="306"/>
      <c r="P67" s="90"/>
      <c r="Q67" s="91"/>
      <c r="R67" s="91"/>
      <c r="S67" s="221"/>
      <c r="T67" s="1162"/>
      <c r="U67" s="767"/>
      <c r="V67" s="1187"/>
      <c r="W67" s="705"/>
      <c r="X67" s="314"/>
      <c r="Y67" s="314"/>
      <c r="Z67" s="323"/>
      <c r="AA67" s="326"/>
      <c r="AB67" s="319"/>
      <c r="AC67" s="319"/>
      <c r="AD67" s="739"/>
      <c r="AE67" s="739"/>
      <c r="AF67" s="739"/>
      <c r="AG67" s="739"/>
      <c r="AH67" s="739"/>
      <c r="AI67" s="1155"/>
      <c r="AJ67" s="1154"/>
      <c r="AK67" s="739"/>
      <c r="AL67" s="739"/>
    </row>
    <row r="68" spans="1:38" ht="10.25" customHeight="1" outlineLevel="1" thickBot="1" x14ac:dyDescent="0.25">
      <c r="A68" s="701">
        <v>1</v>
      </c>
      <c r="B68" s="7" t="s">
        <v>54</v>
      </c>
      <c r="C68" s="217"/>
      <c r="D68" s="114"/>
      <c r="E68" s="72"/>
      <c r="F68" s="53"/>
      <c r="G68" s="53"/>
      <c r="H68" s="53"/>
      <c r="I68" s="53"/>
      <c r="J68" s="53"/>
      <c r="K68" s="250"/>
      <c r="L68" s="53"/>
      <c r="M68" s="53"/>
      <c r="N68" s="54"/>
      <c r="O68" s="54"/>
      <c r="P68" s="53"/>
      <c r="Q68" s="53"/>
      <c r="R68" s="53"/>
      <c r="S68" s="218"/>
      <c r="T68" s="1162"/>
      <c r="V68" s="1187"/>
      <c r="Y68" s="314"/>
      <c r="AA68" s="326"/>
      <c r="AB68" s="319"/>
      <c r="AC68" s="319"/>
      <c r="AJ68" s="1154"/>
    </row>
    <row r="69" spans="1:38" s="13" customFormat="1" ht="15.75" customHeight="1" thickTop="1" thickBot="1" x14ac:dyDescent="0.25">
      <c r="A69" s="701">
        <v>1</v>
      </c>
      <c r="B69" s="7" t="s">
        <v>54</v>
      </c>
      <c r="C69" s="223"/>
      <c r="D69" s="114"/>
      <c r="E69" s="566" t="s">
        <v>75</v>
      </c>
      <c r="F69" s="567" t="s">
        <v>76</v>
      </c>
      <c r="G69" s="567"/>
      <c r="H69" s="567"/>
      <c r="I69" s="567"/>
      <c r="J69" s="567"/>
      <c r="K69" s="620"/>
      <c r="L69" s="567"/>
      <c r="M69" s="567"/>
      <c r="N69" s="567"/>
      <c r="O69" s="567"/>
      <c r="P69" s="567"/>
      <c r="Q69" s="621"/>
      <c r="R69" s="53"/>
      <c r="S69" s="224"/>
      <c r="T69" s="1163"/>
      <c r="U69" s="89"/>
      <c r="V69" s="1188"/>
      <c r="W69" s="705"/>
      <c r="X69" s="314"/>
      <c r="Y69" s="329"/>
      <c r="Z69" s="810"/>
      <c r="AA69" s="312"/>
      <c r="AB69" s="312"/>
      <c r="AC69" s="319"/>
      <c r="AD69" s="741"/>
      <c r="AE69" s="741"/>
      <c r="AF69" s="741"/>
      <c r="AG69" s="741"/>
      <c r="AH69" s="741"/>
      <c r="AI69" s="1157"/>
      <c r="AJ69" s="1154"/>
      <c r="AK69" s="741"/>
      <c r="AL69" s="741"/>
    </row>
    <row r="70" spans="1:38" s="13" customFormat="1" ht="9" customHeight="1" thickTop="1" x14ac:dyDescent="0.2">
      <c r="A70" s="701">
        <f>A71</f>
        <v>0</v>
      </c>
      <c r="B70" s="7"/>
      <c r="C70" s="223"/>
      <c r="D70" s="114"/>
      <c r="E70" s="622"/>
      <c r="F70" s="92"/>
      <c r="G70" s="92"/>
      <c r="H70" s="77"/>
      <c r="I70" s="77"/>
      <c r="J70" s="10"/>
      <c r="K70" s="28"/>
      <c r="L70" s="10"/>
      <c r="M70" s="31"/>
      <c r="N70" s="32"/>
      <c r="O70" s="32"/>
      <c r="P70" s="12"/>
      <c r="Q70" s="588"/>
      <c r="R70" s="80"/>
      <c r="S70" s="224"/>
      <c r="T70" s="1162"/>
      <c r="U70" s="767"/>
      <c r="V70" s="1187"/>
      <c r="W70" s="705"/>
      <c r="X70" s="314"/>
      <c r="Y70" s="329"/>
      <c r="Z70" s="810"/>
      <c r="AA70" s="312"/>
      <c r="AB70" s="312"/>
      <c r="AC70" s="319"/>
      <c r="AD70" s="741"/>
      <c r="AE70" s="741"/>
      <c r="AF70" s="741"/>
      <c r="AG70" s="741"/>
      <c r="AH70" s="741"/>
      <c r="AI70" s="1157"/>
      <c r="AJ70" s="1154"/>
      <c r="AK70" s="741"/>
      <c r="AL70" s="741"/>
    </row>
    <row r="71" spans="1:38" s="13" customFormat="1" ht="20" x14ac:dyDescent="0.2">
      <c r="A71" s="701">
        <f>A116</f>
        <v>0</v>
      </c>
      <c r="B71" s="7" t="s">
        <v>54</v>
      </c>
      <c r="C71" s="223"/>
      <c r="D71" s="114"/>
      <c r="E71" s="602" t="s">
        <v>77</v>
      </c>
      <c r="F71" s="150" t="s">
        <v>5</v>
      </c>
      <c r="G71" s="245"/>
      <c r="H71" s="150"/>
      <c r="I71" s="150"/>
      <c r="J71" s="151"/>
      <c r="K71" s="253" t="s">
        <v>68</v>
      </c>
      <c r="L71" s="151"/>
      <c r="M71" s="151" t="s">
        <v>831</v>
      </c>
      <c r="N71" s="736" t="s">
        <v>1201</v>
      </c>
      <c r="O71" s="736" t="s">
        <v>1202</v>
      </c>
      <c r="P71" s="151" t="s">
        <v>69</v>
      </c>
      <c r="Q71" s="606"/>
      <c r="R71" s="80"/>
      <c r="S71" s="224"/>
      <c r="T71" s="1162"/>
      <c r="U71" s="839" t="s">
        <v>1305</v>
      </c>
      <c r="V71" s="1187"/>
      <c r="W71" s="705"/>
      <c r="X71" s="314"/>
      <c r="Y71" s="314"/>
      <c r="Z71" s="810"/>
      <c r="AA71" s="312"/>
      <c r="AB71" s="312"/>
      <c r="AC71" s="319"/>
      <c r="AD71" s="741"/>
      <c r="AE71" s="741"/>
      <c r="AF71" s="741"/>
      <c r="AG71" s="741"/>
      <c r="AH71" s="741"/>
      <c r="AI71" s="1157"/>
      <c r="AJ71" s="1154"/>
      <c r="AK71" s="741"/>
      <c r="AL71" s="741"/>
    </row>
    <row r="72" spans="1:38" ht="6" customHeight="1" x14ac:dyDescent="0.2">
      <c r="A72" s="701">
        <f>A71</f>
        <v>0</v>
      </c>
      <c r="B72" s="7" t="s">
        <v>54</v>
      </c>
      <c r="C72" s="217"/>
      <c r="D72" s="114"/>
      <c r="E72" s="182"/>
      <c r="F72" s="92"/>
      <c r="G72" s="92"/>
      <c r="H72" s="92"/>
      <c r="I72" s="92"/>
      <c r="J72" s="92"/>
      <c r="K72" s="254"/>
      <c r="L72" s="92"/>
      <c r="M72" s="92"/>
      <c r="N72" s="92"/>
      <c r="O72" s="92"/>
      <c r="P72" s="92"/>
      <c r="Q72" s="183"/>
      <c r="R72" s="53"/>
      <c r="S72" s="218"/>
      <c r="T72" s="1162"/>
      <c r="V72" s="1187"/>
      <c r="Y72" s="314"/>
      <c r="Z72" s="810"/>
      <c r="AA72" s="321"/>
      <c r="AB72" s="321"/>
      <c r="AC72" s="321"/>
      <c r="AJ72" s="1154"/>
    </row>
    <row r="73" spans="1:38" s="13" customFormat="1" ht="15.75" customHeight="1" x14ac:dyDescent="0.2">
      <c r="A73" s="701">
        <f>A71</f>
        <v>0</v>
      </c>
      <c r="B73" s="7"/>
      <c r="C73" s="223"/>
      <c r="D73" s="114"/>
      <c r="E73" s="182"/>
      <c r="F73" s="136" t="s">
        <v>855</v>
      </c>
      <c r="G73" s="135"/>
      <c r="H73" s="141"/>
      <c r="I73" s="141"/>
      <c r="J73" s="78"/>
      <c r="K73" s="34"/>
      <c r="L73" s="35"/>
      <c r="M73" s="36"/>
      <c r="N73" s="37"/>
      <c r="O73" s="37"/>
      <c r="P73" s="37"/>
      <c r="Q73" s="183"/>
      <c r="R73" s="80"/>
      <c r="S73" s="224"/>
      <c r="T73" s="1162"/>
      <c r="U73" s="839" t="s">
        <v>1194</v>
      </c>
      <c r="V73" s="1187"/>
      <c r="W73" s="705"/>
      <c r="X73" s="314"/>
      <c r="Y73" s="329"/>
      <c r="Z73" s="810"/>
      <c r="AA73" s="312"/>
      <c r="AB73" s="312"/>
      <c r="AC73" s="319"/>
      <c r="AD73" s="741"/>
      <c r="AE73" s="741"/>
      <c r="AF73" s="741"/>
      <c r="AG73" s="741"/>
      <c r="AH73" s="741"/>
      <c r="AI73" s="1157"/>
      <c r="AJ73" s="1154"/>
      <c r="AK73" s="741"/>
      <c r="AL73" s="741"/>
    </row>
    <row r="74" spans="1:38" s="13" customFormat="1" ht="15.75" customHeight="1" x14ac:dyDescent="0.2">
      <c r="A74" s="701">
        <f>A71</f>
        <v>0</v>
      </c>
      <c r="B74" s="7"/>
      <c r="C74" s="223"/>
      <c r="D74" s="114"/>
      <c r="E74" s="182"/>
      <c r="F74" s="136" t="s">
        <v>842</v>
      </c>
      <c r="G74" s="138"/>
      <c r="H74" s="141"/>
      <c r="I74" s="141"/>
      <c r="J74" s="78"/>
      <c r="Q74" s="183"/>
      <c r="R74" s="80"/>
      <c r="S74" s="224"/>
      <c r="T74" s="1162"/>
      <c r="U74" s="839" t="s">
        <v>1194</v>
      </c>
      <c r="V74" s="1187"/>
      <c r="W74" s="705"/>
      <c r="X74" s="314"/>
      <c r="Y74" s="329"/>
      <c r="Z74" s="810"/>
      <c r="AA74" s="312"/>
      <c r="AB74" s="312"/>
      <c r="AC74" s="319"/>
      <c r="AD74" s="741"/>
      <c r="AE74" s="741"/>
      <c r="AF74" s="741"/>
      <c r="AG74" s="741"/>
      <c r="AH74" s="741"/>
      <c r="AI74" s="1157"/>
      <c r="AJ74" s="1154"/>
      <c r="AK74" s="741"/>
      <c r="AL74" s="741"/>
    </row>
    <row r="75" spans="1:38" ht="15.75" customHeight="1" outlineLevel="1" x14ac:dyDescent="0.2">
      <c r="A75" s="701">
        <f>A71</f>
        <v>0</v>
      </c>
      <c r="B75" s="7" t="s">
        <v>54</v>
      </c>
      <c r="C75" s="217"/>
      <c r="D75" s="114"/>
      <c r="E75" s="182"/>
      <c r="F75" s="136" t="s">
        <v>79</v>
      </c>
      <c r="G75" s="135"/>
      <c r="H75" s="113"/>
      <c r="I75" s="113"/>
      <c r="J75" s="78"/>
      <c r="K75" s="34"/>
      <c r="L75" s="35"/>
      <c r="M75" s="36"/>
      <c r="N75" s="37"/>
      <c r="O75" s="37"/>
      <c r="P75" s="37"/>
      <c r="Q75" s="183"/>
      <c r="R75" s="53"/>
      <c r="S75" s="221"/>
      <c r="T75" s="1162"/>
      <c r="U75" s="839" t="s">
        <v>1193</v>
      </c>
      <c r="V75" s="1187"/>
      <c r="Y75" s="314"/>
      <c r="AA75" s="321"/>
      <c r="AB75" s="321"/>
      <c r="AC75" s="321"/>
      <c r="AJ75" s="1154"/>
    </row>
    <row r="76" spans="1:38" ht="15.75" customHeight="1" outlineLevel="1" x14ac:dyDescent="0.2">
      <c r="A76" s="701">
        <f>A71</f>
        <v>0</v>
      </c>
      <c r="B76" s="7" t="s">
        <v>54</v>
      </c>
      <c r="C76" s="217"/>
      <c r="D76" s="114"/>
      <c r="E76" s="182"/>
      <c r="F76" s="137" t="s">
        <v>80</v>
      </c>
      <c r="G76" s="138"/>
      <c r="H76" s="113"/>
      <c r="I76" s="113"/>
      <c r="J76" s="79"/>
      <c r="K76" s="34"/>
      <c r="L76" s="35"/>
      <c r="M76" s="36"/>
      <c r="N76" s="37"/>
      <c r="O76" s="37"/>
      <c r="P76" s="37"/>
      <c r="Q76" s="183"/>
      <c r="R76" s="53"/>
      <c r="S76" s="221"/>
      <c r="T76" s="1162"/>
      <c r="U76" s="839" t="s">
        <v>1193</v>
      </c>
      <c r="V76" s="1187"/>
      <c r="Y76" s="314"/>
      <c r="AA76" s="321"/>
      <c r="AB76" s="321"/>
      <c r="AC76" s="321"/>
      <c r="AJ76" s="1154"/>
    </row>
    <row r="77" spans="1:38" ht="15.75" customHeight="1" outlineLevel="1" x14ac:dyDescent="0.2">
      <c r="A77" s="701">
        <f>A71</f>
        <v>0</v>
      </c>
      <c r="B77" s="7" t="s">
        <v>54</v>
      </c>
      <c r="C77" s="217"/>
      <c r="D77" s="114"/>
      <c r="E77" s="182"/>
      <c r="F77" s="137" t="s">
        <v>81</v>
      </c>
      <c r="G77" s="138"/>
      <c r="H77" s="113"/>
      <c r="I77" s="113"/>
      <c r="J77" s="12"/>
      <c r="K77" s="6"/>
      <c r="L77" s="12"/>
      <c r="M77" s="12"/>
      <c r="N77" s="12"/>
      <c r="O77" s="12"/>
      <c r="P77" s="12"/>
      <c r="Q77" s="183"/>
      <c r="R77" s="53"/>
      <c r="S77" s="221"/>
      <c r="T77" s="1162"/>
      <c r="U77" s="839" t="s">
        <v>1193</v>
      </c>
      <c r="V77" s="1187"/>
      <c r="Y77" s="330"/>
      <c r="AA77" s="321"/>
      <c r="AB77" s="325"/>
      <c r="AC77" s="319"/>
      <c r="AJ77" s="1154"/>
    </row>
    <row r="78" spans="1:38" ht="15.75" customHeight="1" outlineLevel="1" x14ac:dyDescent="0.2">
      <c r="A78" s="701">
        <f>A71</f>
        <v>0</v>
      </c>
      <c r="B78" s="7" t="s">
        <v>54</v>
      </c>
      <c r="C78" s="217"/>
      <c r="D78" s="114"/>
      <c r="E78" s="182"/>
      <c r="F78" s="137" t="s">
        <v>82</v>
      </c>
      <c r="G78" s="138"/>
      <c r="H78" s="113"/>
      <c r="I78" s="113"/>
      <c r="J78" s="12"/>
      <c r="K78" s="6"/>
      <c r="L78" s="12"/>
      <c r="M78" s="12"/>
      <c r="N78" s="12"/>
      <c r="O78" s="12"/>
      <c r="P78" s="12"/>
      <c r="Q78" s="183"/>
      <c r="R78" s="53"/>
      <c r="S78" s="221"/>
      <c r="T78" s="1162"/>
      <c r="V78" s="1187"/>
      <c r="Y78" s="314"/>
      <c r="AA78" s="321"/>
      <c r="AB78" s="325"/>
      <c r="AC78" s="319"/>
      <c r="AJ78" s="1154"/>
    </row>
    <row r="79" spans="1:38" ht="15.75" customHeight="1" outlineLevel="1" x14ac:dyDescent="0.2">
      <c r="A79" s="701">
        <f>A71</f>
        <v>0</v>
      </c>
      <c r="B79" s="7" t="s">
        <v>54</v>
      </c>
      <c r="C79" s="217"/>
      <c r="D79" s="114"/>
      <c r="E79" s="182"/>
      <c r="F79" s="137" t="s">
        <v>879</v>
      </c>
      <c r="G79" s="138"/>
      <c r="H79" s="113"/>
      <c r="I79" s="113"/>
      <c r="J79" s="12"/>
      <c r="K79" s="6"/>
      <c r="L79" s="12"/>
      <c r="M79" s="12"/>
      <c r="N79" s="12"/>
      <c r="O79" s="12"/>
      <c r="P79" s="12"/>
      <c r="Q79" s="183"/>
      <c r="R79" s="53"/>
      <c r="S79" s="221"/>
      <c r="T79" s="1162"/>
      <c r="V79" s="1187"/>
      <c r="Y79" s="314"/>
      <c r="AA79" s="321"/>
      <c r="AB79" s="325"/>
      <c r="AC79" s="319"/>
      <c r="AJ79" s="1154"/>
    </row>
    <row r="80" spans="1:38" ht="15.75" customHeight="1" outlineLevel="1" x14ac:dyDescent="0.2">
      <c r="A80" s="701">
        <f>A71</f>
        <v>0</v>
      </c>
      <c r="B80" s="7" t="s">
        <v>54</v>
      </c>
      <c r="C80" s="217"/>
      <c r="D80" s="114"/>
      <c r="E80" s="182"/>
      <c r="F80" s="137" t="s">
        <v>878</v>
      </c>
      <c r="G80" s="138"/>
      <c r="H80" s="113"/>
      <c r="I80" s="113"/>
      <c r="J80" s="12"/>
      <c r="K80" s="6"/>
      <c r="L80" s="12"/>
      <c r="M80" s="12"/>
      <c r="N80" s="12"/>
      <c r="O80" s="12"/>
      <c r="P80" s="12"/>
      <c r="Q80" s="183"/>
      <c r="R80" s="53"/>
      <c r="S80" s="221"/>
      <c r="T80" s="1162"/>
      <c r="V80" s="1187"/>
      <c r="Y80" s="314"/>
      <c r="AA80" s="312"/>
      <c r="AC80" s="319"/>
      <c r="AJ80" s="1154"/>
    </row>
    <row r="81" spans="1:36" ht="15.75" customHeight="1" outlineLevel="1" x14ac:dyDescent="0.2">
      <c r="A81" s="701">
        <f>A71</f>
        <v>0</v>
      </c>
      <c r="B81" s="7" t="s">
        <v>54</v>
      </c>
      <c r="C81" s="217"/>
      <c r="D81" s="114"/>
      <c r="E81" s="182"/>
      <c r="F81" s="137" t="s">
        <v>1775</v>
      </c>
      <c r="G81" s="138"/>
      <c r="H81" s="113"/>
      <c r="I81" s="113"/>
      <c r="J81" s="12"/>
      <c r="K81" s="6"/>
      <c r="L81" s="12"/>
      <c r="M81" s="12"/>
      <c r="N81" s="12"/>
      <c r="O81" s="12"/>
      <c r="P81" s="12"/>
      <c r="Q81" s="183"/>
      <c r="R81" s="53"/>
      <c r="S81" s="221"/>
      <c r="T81" s="1162"/>
      <c r="V81" s="1187"/>
      <c r="Y81" s="314"/>
      <c r="AA81" s="312"/>
      <c r="AC81" s="319"/>
      <c r="AJ81" s="1154"/>
    </row>
    <row r="82" spans="1:36" ht="15.75" customHeight="1" outlineLevel="1" x14ac:dyDescent="0.2">
      <c r="A82" s="701">
        <f>A71</f>
        <v>0</v>
      </c>
      <c r="B82" s="7" t="s">
        <v>54</v>
      </c>
      <c r="C82" s="217"/>
      <c r="D82" s="114"/>
      <c r="E82" s="182"/>
      <c r="F82" s="139" t="s">
        <v>1776</v>
      </c>
      <c r="G82" s="140"/>
      <c r="H82" s="77"/>
      <c r="I82" s="77"/>
      <c r="J82" s="10"/>
      <c r="K82" s="28"/>
      <c r="L82" s="10"/>
      <c r="M82" s="31"/>
      <c r="N82" s="32"/>
      <c r="O82" s="32"/>
      <c r="P82" s="37"/>
      <c r="Q82" s="183"/>
      <c r="R82" s="53"/>
      <c r="S82" s="221"/>
      <c r="T82" s="1163"/>
      <c r="V82" s="1188"/>
      <c r="Y82" s="314"/>
      <c r="AA82" s="312"/>
      <c r="AC82" s="319"/>
      <c r="AJ82" s="1154"/>
    </row>
    <row r="83" spans="1:36" ht="6" customHeight="1" outlineLevel="1" x14ac:dyDescent="0.2">
      <c r="A83" s="701">
        <f>IF(SUM(A85:A88)=0,0,1)</f>
        <v>0</v>
      </c>
      <c r="B83" s="7" t="s">
        <v>54</v>
      </c>
      <c r="C83" s="217"/>
      <c r="D83" s="114"/>
      <c r="E83" s="182"/>
      <c r="F83" s="348"/>
      <c r="G83" s="77"/>
      <c r="H83" s="77"/>
      <c r="I83" s="77"/>
      <c r="J83" s="10"/>
      <c r="K83" s="28"/>
      <c r="L83" s="10"/>
      <c r="M83" s="31"/>
      <c r="N83" s="32"/>
      <c r="O83" s="32"/>
      <c r="P83" s="37"/>
      <c r="Q83" s="183"/>
      <c r="R83" s="53"/>
      <c r="S83" s="221"/>
      <c r="T83" s="1164"/>
      <c r="V83" s="1189"/>
      <c r="Y83" s="314"/>
      <c r="AA83" s="312"/>
      <c r="AC83" s="319"/>
      <c r="AJ83" s="1154"/>
    </row>
    <row r="84" spans="1:36" ht="15.75" customHeight="1" outlineLevel="1" x14ac:dyDescent="0.2">
      <c r="A84" s="701">
        <f>IF(SUM(A85:A88)=0,0,1)</f>
        <v>0</v>
      </c>
      <c r="B84" s="7" t="s">
        <v>54</v>
      </c>
      <c r="C84" s="217"/>
      <c r="D84" s="114"/>
      <c r="E84" s="185" t="s">
        <v>1075</v>
      </c>
      <c r="F84" s="690" t="s">
        <v>1622</v>
      </c>
      <c r="G84" s="141"/>
      <c r="H84" s="135"/>
      <c r="I84" s="141"/>
      <c r="J84" s="841"/>
      <c r="K84" s="36"/>
      <c r="L84" s="10"/>
      <c r="M84" s="38"/>
      <c r="N84" s="59"/>
      <c r="O84" s="59"/>
      <c r="P84" s="59"/>
      <c r="Q84" s="183"/>
      <c r="R84" s="53"/>
      <c r="S84" s="221"/>
      <c r="T84" s="1162"/>
      <c r="U84" s="768">
        <f t="shared" ref="U84" si="1">K84*N84</f>
        <v>0</v>
      </c>
      <c r="V84" s="1187"/>
      <c r="Y84" s="329"/>
      <c r="AA84" s="312"/>
      <c r="AC84" s="319"/>
      <c r="AJ84" s="1154"/>
    </row>
    <row r="85" spans="1:36" ht="15.75" customHeight="1" outlineLevel="3" x14ac:dyDescent="0.2">
      <c r="A85" s="701">
        <f>IF(K85=0,0,1)</f>
        <v>0</v>
      </c>
      <c r="B85" s="7" t="s">
        <v>54</v>
      </c>
      <c r="C85" s="217"/>
      <c r="D85" s="114"/>
      <c r="E85" s="182" t="str">
        <f>Prijsonderbouwing!B10</f>
        <v>V1-1-A1</v>
      </c>
      <c r="F85" s="142" t="str">
        <f>Prijsonderbouwing!D10</f>
        <v>Spouwmuurisolatie vlokken (minerale wol) 60 mm &lt; 45 m²</v>
      </c>
      <c r="G85" s="142"/>
      <c r="H85" s="142"/>
      <c r="I85" s="138"/>
      <c r="J85" s="143"/>
      <c r="K85" s="246">
        <v>0</v>
      </c>
      <c r="L85" s="10"/>
      <c r="M85" s="38" t="str">
        <f>Prijsonderbouwing!F10</f>
        <v>m²</v>
      </c>
      <c r="N85" s="59">
        <f>Prijsonderbouwing!O10</f>
        <v>19</v>
      </c>
      <c r="O85" s="59">
        <f>Prijsonderbouwing!X10</f>
        <v>22.306000000000001</v>
      </c>
      <c r="P85" s="59">
        <f>O85*K85</f>
        <v>0</v>
      </c>
      <c r="Q85" s="183"/>
      <c r="R85" s="1160"/>
      <c r="S85" s="221"/>
      <c r="T85" s="1161"/>
      <c r="U85" s="768">
        <f>K85*N85</f>
        <v>0</v>
      </c>
      <c r="V85" s="1188"/>
      <c r="X85" s="712"/>
      <c r="Y85" s="329"/>
      <c r="AA85" s="312"/>
      <c r="AC85" s="319"/>
      <c r="AJ85" s="1154"/>
    </row>
    <row r="86" spans="1:36" ht="15.75" customHeight="1" outlineLevel="3" x14ac:dyDescent="0.2">
      <c r="A86" s="701">
        <f t="shared" ref="A86:A87" si="2">IF(K86=0,0,1)</f>
        <v>0</v>
      </c>
      <c r="B86" s="7" t="s">
        <v>54</v>
      </c>
      <c r="C86" s="217"/>
      <c r="D86" s="114"/>
      <c r="E86" s="182" t="str">
        <f>Prijsonderbouwing!B19</f>
        <v>V1-1-A2</v>
      </c>
      <c r="F86" s="142" t="str">
        <f>Prijsonderbouwing!D19</f>
        <v>Spouwmuurisolatie vlokken (minerale wol) 60 mm 46-75 m²</v>
      </c>
      <c r="G86" s="138"/>
      <c r="H86" s="138"/>
      <c r="I86" s="138"/>
      <c r="J86" s="143"/>
      <c r="K86" s="246">
        <v>0</v>
      </c>
      <c r="L86" s="10"/>
      <c r="M86" s="38" t="str">
        <f>Prijsonderbouwing!F19</f>
        <v>m²</v>
      </c>
      <c r="N86" s="59">
        <f>Prijsonderbouwing!O19</f>
        <v>18</v>
      </c>
      <c r="O86" s="59">
        <f>Prijsonderbouwing!X19</f>
        <v>21.132000000000001</v>
      </c>
      <c r="P86" s="59">
        <f t="shared" ref="P86:P100" si="3">O86*K86</f>
        <v>0</v>
      </c>
      <c r="Q86" s="183"/>
      <c r="R86" s="1160"/>
      <c r="S86" s="221"/>
      <c r="T86" s="1161"/>
      <c r="U86" s="768">
        <f t="shared" ref="U86:U157" si="4">K86*N86</f>
        <v>0</v>
      </c>
      <c r="V86" s="1187"/>
      <c r="Y86" s="329"/>
      <c r="AA86" s="312"/>
      <c r="AC86" s="319"/>
      <c r="AJ86" s="1154"/>
    </row>
    <row r="87" spans="1:36" ht="15.75" customHeight="1" outlineLevel="3" x14ac:dyDescent="0.2">
      <c r="A87" s="701">
        <f t="shared" si="2"/>
        <v>0</v>
      </c>
      <c r="B87" s="7" t="s">
        <v>54</v>
      </c>
      <c r="C87" s="217"/>
      <c r="D87" s="114"/>
      <c r="E87" s="182" t="str">
        <f>Prijsonderbouwing!B28</f>
        <v>V1-1-A3</v>
      </c>
      <c r="F87" s="142" t="str">
        <f>Prijsonderbouwing!D28</f>
        <v>Spouwmuurisolatie vlokken (minerale wol) 60 mm &gt; 75 m²</v>
      </c>
      <c r="G87" s="138"/>
      <c r="H87" s="138"/>
      <c r="I87" s="138"/>
      <c r="J87" s="143"/>
      <c r="K87" s="246">
        <v>0</v>
      </c>
      <c r="L87" s="10"/>
      <c r="M87" s="38" t="str">
        <f>Prijsonderbouwing!F28</f>
        <v>m²</v>
      </c>
      <c r="N87" s="59">
        <f>Prijsonderbouwing!O28</f>
        <v>17</v>
      </c>
      <c r="O87" s="59">
        <f>Prijsonderbouwing!X28</f>
        <v>19.957999999999998</v>
      </c>
      <c r="P87" s="59">
        <f t="shared" si="3"/>
        <v>0</v>
      </c>
      <c r="Q87" s="183"/>
      <c r="R87" s="1160"/>
      <c r="S87" s="221"/>
      <c r="T87" s="1161"/>
      <c r="U87" s="768">
        <f t="shared" si="4"/>
        <v>0</v>
      </c>
      <c r="V87" s="1187"/>
      <c r="Y87" s="329"/>
      <c r="AA87" s="312"/>
      <c r="AC87" s="319"/>
      <c r="AJ87" s="1154"/>
    </row>
    <row r="88" spans="1:36" ht="15.75" customHeight="1" outlineLevel="1" x14ac:dyDescent="0.2">
      <c r="A88" s="701">
        <f t="shared" ref="A88:A100" si="5">IF(K88=0,0,1)</f>
        <v>0</v>
      </c>
      <c r="B88" s="7" t="s">
        <v>54</v>
      </c>
      <c r="C88" s="217"/>
      <c r="D88" s="114"/>
      <c r="E88" s="182" t="str">
        <f>Prijsonderbouwing!B37</f>
        <v>V1-1-A4</v>
      </c>
      <c r="F88" s="142" t="str">
        <f>Prijsonderbouwing!D37</f>
        <v xml:space="preserve">╚ Vlokken meer-/minderprijs per mm </v>
      </c>
      <c r="G88" s="1047" t="str">
        <f>_xlfn.XLOOKUP(I88,Tabellen!$F$9:$F$15,Tabellen!$G$9:$G$15,"controleren")</f>
        <v>70 mm Rc 2.00 m².K/W</v>
      </c>
      <c r="H88" s="689"/>
      <c r="I88" s="1055">
        <v>10</v>
      </c>
      <c r="J88" s="1046" t="s">
        <v>83</v>
      </c>
      <c r="K88" s="246">
        <v>0</v>
      </c>
      <c r="L88" s="10"/>
      <c r="M88" s="38" t="str">
        <f>Prijsonderbouwing!F37</f>
        <v>m²</v>
      </c>
      <c r="N88" s="59">
        <f>Prijsonderbouwing!O37*I88</f>
        <v>1</v>
      </c>
      <c r="O88" s="59">
        <f>Prijsonderbouwing!X37*I88</f>
        <v>1.1739999999999999</v>
      </c>
      <c r="P88" s="59">
        <f t="shared" si="3"/>
        <v>0</v>
      </c>
      <c r="Q88" s="183"/>
      <c r="R88" s="1160"/>
      <c r="S88" s="221"/>
      <c r="T88" s="1161"/>
      <c r="U88" s="768">
        <f t="shared" si="4"/>
        <v>0</v>
      </c>
      <c r="V88" s="1187"/>
      <c r="Y88" s="329"/>
      <c r="AA88" s="312"/>
      <c r="AC88" s="319"/>
      <c r="AJ88" s="1154"/>
    </row>
    <row r="89" spans="1:36" ht="6" customHeight="1" outlineLevel="1" x14ac:dyDescent="0.2">
      <c r="A89" s="701">
        <f>IF(SUM(A91:A94)=0,0,1)</f>
        <v>0</v>
      </c>
      <c r="B89" s="7" t="s">
        <v>54</v>
      </c>
      <c r="C89" s="217"/>
      <c r="D89" s="114"/>
      <c r="E89" s="182"/>
      <c r="F89" s="346"/>
      <c r="G89" s="346"/>
      <c r="H89" s="346"/>
      <c r="I89" s="244"/>
      <c r="J89" s="954"/>
      <c r="K89" s="36"/>
      <c r="L89" s="38"/>
      <c r="M89" s="38"/>
      <c r="N89" s="262"/>
      <c r="O89" s="262"/>
      <c r="P89" s="59"/>
      <c r="Q89" s="183"/>
      <c r="R89" s="1160"/>
      <c r="S89" s="221"/>
      <c r="T89" s="1161"/>
      <c r="U89" s="768"/>
      <c r="V89" s="1187"/>
      <c r="Y89" s="329"/>
      <c r="AA89" s="312"/>
      <c r="AC89" s="319"/>
      <c r="AJ89" s="1154"/>
    </row>
    <row r="90" spans="1:36" ht="15.75" customHeight="1" outlineLevel="1" x14ac:dyDescent="0.2">
      <c r="A90" s="701">
        <f>IF(SUM(A91:A94)=0,0,1)</f>
        <v>0</v>
      </c>
      <c r="B90" s="7" t="s">
        <v>54</v>
      </c>
      <c r="C90" s="217"/>
      <c r="D90" s="114"/>
      <c r="E90" s="185" t="s">
        <v>1076</v>
      </c>
      <c r="F90" s="690" t="s">
        <v>1619</v>
      </c>
      <c r="G90" s="141"/>
      <c r="H90" s="135"/>
      <c r="I90" s="141"/>
      <c r="J90" s="841"/>
      <c r="K90" s="36"/>
      <c r="L90" s="10"/>
      <c r="M90" s="38"/>
      <c r="N90" s="59"/>
      <c r="O90" s="59"/>
      <c r="P90" s="59"/>
      <c r="Q90" s="183"/>
      <c r="R90" s="1160"/>
      <c r="S90" s="221"/>
      <c r="T90" s="1161"/>
      <c r="U90" s="768"/>
      <c r="V90" s="1187"/>
      <c r="Y90" s="329"/>
      <c r="AA90" s="312"/>
      <c r="AC90" s="319"/>
      <c r="AJ90" s="1154"/>
    </row>
    <row r="91" spans="1:36" ht="15.75" customHeight="1" outlineLevel="3" x14ac:dyDescent="0.2">
      <c r="A91" s="701">
        <f t="shared" si="5"/>
        <v>0</v>
      </c>
      <c r="B91" s="7" t="s">
        <v>54</v>
      </c>
      <c r="C91" s="217"/>
      <c r="D91" s="114"/>
      <c r="E91" s="182" t="str">
        <f>Prijsonderbouwing!B43</f>
        <v>V1-1-B1</v>
      </c>
      <c r="F91" s="142" t="str">
        <f>Prijsonderbouwing!D43</f>
        <v>Spouwmuurisolatie EPS parels / korrels 60 mm &lt; 45 m²</v>
      </c>
      <c r="G91" s="142"/>
      <c r="H91" s="142"/>
      <c r="I91" s="138"/>
      <c r="J91" s="143"/>
      <c r="K91" s="246">
        <v>0</v>
      </c>
      <c r="L91" s="10"/>
      <c r="M91" s="38" t="str">
        <f>Prijsonderbouwing!F43</f>
        <v>m²</v>
      </c>
      <c r="N91" s="59">
        <f>Prijsonderbouwing!O43</f>
        <v>19</v>
      </c>
      <c r="O91" s="59">
        <f>Prijsonderbouwing!X43</f>
        <v>22.306000000000001</v>
      </c>
      <c r="P91" s="59">
        <f t="shared" si="3"/>
        <v>0</v>
      </c>
      <c r="Q91" s="183"/>
      <c r="R91" s="1160"/>
      <c r="S91" s="221"/>
      <c r="T91" s="1161"/>
      <c r="U91" s="768">
        <f t="shared" si="4"/>
        <v>0</v>
      </c>
      <c r="V91" s="1187"/>
      <c r="Y91" s="329"/>
      <c r="AA91" s="312"/>
      <c r="AC91" s="319"/>
      <c r="AJ91" s="1154"/>
    </row>
    <row r="92" spans="1:36" ht="15.75" customHeight="1" outlineLevel="3" x14ac:dyDescent="0.2">
      <c r="A92" s="701">
        <f t="shared" ref="A92" si="6">IF(K92=0,0,1)</f>
        <v>0</v>
      </c>
      <c r="B92" s="7" t="s">
        <v>54</v>
      </c>
      <c r="C92" s="217"/>
      <c r="D92" s="114"/>
      <c r="E92" s="182" t="str">
        <f>Prijsonderbouwing!B52</f>
        <v>V1-1-B2</v>
      </c>
      <c r="F92" s="142" t="str">
        <f>Prijsonderbouwing!D52</f>
        <v>Spouwmuurisolatie EPS parels / korrels 60 mm 46-75 m²</v>
      </c>
      <c r="G92" s="142"/>
      <c r="H92" s="142"/>
      <c r="I92" s="138"/>
      <c r="J92" s="143"/>
      <c r="K92" s="246">
        <v>0</v>
      </c>
      <c r="L92" s="10"/>
      <c r="M92" s="38" t="str">
        <f>Prijsonderbouwing!F52</f>
        <v>m²</v>
      </c>
      <c r="N92" s="59">
        <f>Prijsonderbouwing!O52</f>
        <v>18</v>
      </c>
      <c r="O92" s="59">
        <f>Prijsonderbouwing!X52</f>
        <v>21.132000000000001</v>
      </c>
      <c r="P92" s="59">
        <f t="shared" si="3"/>
        <v>0</v>
      </c>
      <c r="Q92" s="183"/>
      <c r="R92" s="1160"/>
      <c r="S92" s="221"/>
      <c r="T92" s="1161"/>
      <c r="U92" s="768">
        <f t="shared" si="4"/>
        <v>0</v>
      </c>
      <c r="V92" s="1187"/>
      <c r="Y92" s="329"/>
      <c r="AA92" s="312"/>
      <c r="AC92" s="319"/>
      <c r="AJ92" s="1154"/>
    </row>
    <row r="93" spans="1:36" ht="15.75" customHeight="1" outlineLevel="3" x14ac:dyDescent="0.2">
      <c r="A93" s="701">
        <f t="shared" ref="A93" si="7">IF(K93=0,0,1)</f>
        <v>0</v>
      </c>
      <c r="B93" s="7" t="s">
        <v>54</v>
      </c>
      <c r="C93" s="217"/>
      <c r="D93" s="114"/>
      <c r="E93" s="182" t="str">
        <f>Prijsonderbouwing!B61</f>
        <v>V1-1-B3</v>
      </c>
      <c r="F93" s="142" t="str">
        <f>Prijsonderbouwing!D61</f>
        <v>Spouwmuurisolatie EPS parels / korrels 60 mm &gt; 75 m²</v>
      </c>
      <c r="G93" s="142"/>
      <c r="H93" s="142"/>
      <c r="I93" s="138"/>
      <c r="J93" s="143"/>
      <c r="K93" s="246">
        <v>0</v>
      </c>
      <c r="L93" s="10"/>
      <c r="M93" s="38" t="str">
        <f>Prijsonderbouwing!F61</f>
        <v>m²</v>
      </c>
      <c r="N93" s="59">
        <f>Prijsonderbouwing!O61</f>
        <v>17</v>
      </c>
      <c r="O93" s="59">
        <f>Prijsonderbouwing!X61</f>
        <v>19.957999999999998</v>
      </c>
      <c r="P93" s="59">
        <f t="shared" si="3"/>
        <v>0</v>
      </c>
      <c r="Q93" s="183"/>
      <c r="R93" s="1160"/>
      <c r="S93" s="221"/>
      <c r="T93" s="1161"/>
      <c r="U93" s="768">
        <f t="shared" si="4"/>
        <v>0</v>
      </c>
      <c r="V93" s="1187"/>
      <c r="Y93" s="329"/>
      <c r="AA93" s="312"/>
      <c r="AC93" s="319"/>
      <c r="AJ93" s="1154"/>
    </row>
    <row r="94" spans="1:36" ht="15.75" customHeight="1" outlineLevel="1" x14ac:dyDescent="0.2">
      <c r="A94" s="701">
        <f t="shared" si="5"/>
        <v>0</v>
      </c>
      <c r="B94" s="7" t="s">
        <v>54</v>
      </c>
      <c r="C94" s="217"/>
      <c r="D94" s="114"/>
      <c r="E94" s="182" t="str">
        <f>Prijsonderbouwing!B70</f>
        <v>V1-1-B4</v>
      </c>
      <c r="F94" s="142" t="str">
        <f>Prijsonderbouwing!D70</f>
        <v>╚ EPS meer-/minderprijs per mm</v>
      </c>
      <c r="G94" s="1047" t="str">
        <f>_xlfn.XLOOKUP(I94,Tabellen!$F$18:$F$24,Tabellen!$G$18:$G$24,"controleren")</f>
        <v>70 mm Rc 1.95 m².K/W</v>
      </c>
      <c r="H94" s="689"/>
      <c r="I94" s="1055">
        <v>10</v>
      </c>
      <c r="J94" s="144" t="s">
        <v>83</v>
      </c>
      <c r="K94" s="246">
        <v>0</v>
      </c>
      <c r="L94" s="10"/>
      <c r="M94" s="38" t="str">
        <f>Prijsonderbouwing!F70</f>
        <v>m²</v>
      </c>
      <c r="N94" s="59">
        <f>Prijsonderbouwing!O70*I94</f>
        <v>1</v>
      </c>
      <c r="O94" s="59">
        <f>Prijsonderbouwing!X70*I94</f>
        <v>1.1739999999999999</v>
      </c>
      <c r="P94" s="59">
        <f t="shared" si="3"/>
        <v>0</v>
      </c>
      <c r="Q94" s="183"/>
      <c r="R94" s="1160"/>
      <c r="S94" s="221"/>
      <c r="T94" s="1161"/>
      <c r="U94" s="768">
        <f t="shared" si="4"/>
        <v>0</v>
      </c>
      <c r="V94" s="1187"/>
      <c r="Y94" s="329"/>
      <c r="AA94" s="312"/>
      <c r="AC94" s="319"/>
      <c r="AJ94" s="1154"/>
    </row>
    <row r="95" spans="1:36" ht="6" customHeight="1" outlineLevel="1" x14ac:dyDescent="0.2">
      <c r="A95" s="701">
        <f>IF(SUM(A97:A100)=0,0,1)</f>
        <v>0</v>
      </c>
      <c r="B95" s="7" t="s">
        <v>54</v>
      </c>
      <c r="C95" s="217"/>
      <c r="D95" s="114"/>
      <c r="E95" s="182"/>
      <c r="F95" s="346"/>
      <c r="G95" s="346"/>
      <c r="H95" s="346"/>
      <c r="I95" s="244"/>
      <c r="J95" s="954"/>
      <c r="K95" s="36"/>
      <c r="L95" s="38"/>
      <c r="M95" s="38"/>
      <c r="N95" s="262"/>
      <c r="O95" s="262"/>
      <c r="P95" s="59"/>
      <c r="Q95" s="183"/>
      <c r="R95" s="1160"/>
      <c r="S95" s="221"/>
      <c r="T95" s="1161"/>
      <c r="U95" s="768">
        <f t="shared" si="4"/>
        <v>0</v>
      </c>
      <c r="V95" s="1187"/>
      <c r="Y95" s="329"/>
      <c r="AA95" s="312"/>
      <c r="AC95" s="319"/>
      <c r="AJ95" s="1154"/>
    </row>
    <row r="96" spans="1:36" ht="15.75" customHeight="1" outlineLevel="1" x14ac:dyDescent="0.2">
      <c r="A96" s="701">
        <f>IF(SUM(A97:A100)=0,0,1)</f>
        <v>0</v>
      </c>
      <c r="B96" s="7" t="s">
        <v>54</v>
      </c>
      <c r="C96" s="217"/>
      <c r="D96" s="114"/>
      <c r="E96" s="185" t="s">
        <v>1077</v>
      </c>
      <c r="F96" s="690" t="s">
        <v>1621</v>
      </c>
      <c r="G96" s="141"/>
      <c r="H96" s="135"/>
      <c r="I96" s="141"/>
      <c r="J96" s="841"/>
      <c r="K96" s="36"/>
      <c r="L96" s="10"/>
      <c r="M96" s="38"/>
      <c r="N96" s="59"/>
      <c r="O96" s="59"/>
      <c r="P96" s="59"/>
      <c r="Q96" s="183"/>
      <c r="R96" s="1160"/>
      <c r="S96" s="221"/>
      <c r="T96" s="1161"/>
      <c r="U96" s="768">
        <f t="shared" ref="U96" si="8">K96*N96</f>
        <v>0</v>
      </c>
      <c r="V96" s="1187"/>
      <c r="Y96" s="329"/>
      <c r="AA96" s="312"/>
      <c r="AC96" s="319"/>
      <c r="AJ96" s="1154"/>
    </row>
    <row r="97" spans="1:36" ht="15.75" customHeight="1" outlineLevel="3" x14ac:dyDescent="0.2">
      <c r="A97" s="701">
        <f t="shared" si="5"/>
        <v>0</v>
      </c>
      <c r="B97" s="7" t="s">
        <v>54</v>
      </c>
      <c r="C97" s="217"/>
      <c r="D97" s="114"/>
      <c r="E97" s="182" t="str">
        <f>Prijsonderbouwing!B76</f>
        <v>V1-1-C1</v>
      </c>
      <c r="F97" s="142" t="str">
        <f>Prijsonderbouwing!D76</f>
        <v>Spouwmuurisolatie PUR schuim 60 mm &lt; 70 m²</v>
      </c>
      <c r="G97" s="138"/>
      <c r="H97" s="138"/>
      <c r="I97" s="138"/>
      <c r="J97" s="143"/>
      <c r="K97" s="246">
        <v>0</v>
      </c>
      <c r="L97" s="10"/>
      <c r="M97" s="38" t="str">
        <f>Prijsonderbouwing!F76</f>
        <v>m²</v>
      </c>
      <c r="N97" s="59">
        <f>Prijsonderbouwing!O76</f>
        <v>24</v>
      </c>
      <c r="O97" s="59">
        <f>Prijsonderbouwing!X76</f>
        <v>28.176000000000002</v>
      </c>
      <c r="P97" s="59">
        <f t="shared" si="3"/>
        <v>0</v>
      </c>
      <c r="Q97" s="183"/>
      <c r="R97" s="1160"/>
      <c r="S97" s="221"/>
      <c r="T97" s="1161"/>
      <c r="U97" s="768">
        <f t="shared" si="4"/>
        <v>0</v>
      </c>
      <c r="V97" s="1187"/>
      <c r="Y97" s="329"/>
      <c r="AA97" s="312"/>
      <c r="AC97" s="319"/>
      <c r="AJ97" s="1154"/>
    </row>
    <row r="98" spans="1:36" ht="15.75" customHeight="1" outlineLevel="3" x14ac:dyDescent="0.2">
      <c r="A98" s="701">
        <f t="shared" si="5"/>
        <v>0</v>
      </c>
      <c r="B98" s="7" t="s">
        <v>54</v>
      </c>
      <c r="C98" s="217"/>
      <c r="D98" s="114"/>
      <c r="E98" s="182" t="str">
        <f>Prijsonderbouwing!B85</f>
        <v>V1-1-C2</v>
      </c>
      <c r="F98" s="142" t="str">
        <f>Prijsonderbouwing!D85</f>
        <v>Spouwmuurisolatie PUR schuim 60 mm 70-130 m²</v>
      </c>
      <c r="G98" s="138"/>
      <c r="H98" s="138"/>
      <c r="I98" s="138"/>
      <c r="J98" s="143"/>
      <c r="K98" s="246">
        <v>0</v>
      </c>
      <c r="L98" s="10"/>
      <c r="M98" s="38" t="str">
        <f>Prijsonderbouwing!F85</f>
        <v>m²</v>
      </c>
      <c r="N98" s="59">
        <f>Prijsonderbouwing!O85</f>
        <v>23</v>
      </c>
      <c r="O98" s="59">
        <f>Prijsonderbouwing!X85</f>
        <v>27.001999999999999</v>
      </c>
      <c r="P98" s="59">
        <f t="shared" si="3"/>
        <v>0</v>
      </c>
      <c r="Q98" s="183"/>
      <c r="R98" s="1160"/>
      <c r="S98" s="221"/>
      <c r="T98" s="1161"/>
      <c r="U98" s="768">
        <f t="shared" si="4"/>
        <v>0</v>
      </c>
      <c r="V98" s="1187"/>
      <c r="Y98" s="329"/>
      <c r="AA98" s="312"/>
      <c r="AC98" s="319"/>
      <c r="AJ98" s="1154"/>
    </row>
    <row r="99" spans="1:36" ht="15.75" customHeight="1" outlineLevel="3" x14ac:dyDescent="0.2">
      <c r="A99" s="701">
        <f t="shared" ref="A99" si="9">IF(K99=0,0,1)</f>
        <v>0</v>
      </c>
      <c r="B99" s="7" t="s">
        <v>54</v>
      </c>
      <c r="C99" s="217"/>
      <c r="D99" s="114"/>
      <c r="E99" s="182" t="str">
        <f>Prijsonderbouwing!B94</f>
        <v>V1-1-C3</v>
      </c>
      <c r="F99" s="142" t="str">
        <f>Prijsonderbouwing!D94</f>
        <v>Spouwmuurisolatie PUR schuim 60 mm &gt; 130 m²</v>
      </c>
      <c r="G99" s="138"/>
      <c r="H99" s="138"/>
      <c r="I99" s="138"/>
      <c r="J99" s="143"/>
      <c r="K99" s="246">
        <v>0</v>
      </c>
      <c r="L99" s="10"/>
      <c r="M99" s="38" t="str">
        <f>Prijsonderbouwing!F94</f>
        <v>m²</v>
      </c>
      <c r="N99" s="59">
        <f>Prijsonderbouwing!O94</f>
        <v>22</v>
      </c>
      <c r="O99" s="59">
        <f>Prijsonderbouwing!X94</f>
        <v>25.827999999999999</v>
      </c>
      <c r="P99" s="59">
        <f t="shared" si="3"/>
        <v>0</v>
      </c>
      <c r="Q99" s="183"/>
      <c r="R99" s="1160"/>
      <c r="S99" s="221"/>
      <c r="T99" s="1161"/>
      <c r="U99" s="768">
        <f t="shared" si="4"/>
        <v>0</v>
      </c>
      <c r="V99" s="1187"/>
      <c r="Y99" s="329"/>
      <c r="AA99" s="312"/>
      <c r="AC99" s="319"/>
      <c r="AJ99" s="1154"/>
    </row>
    <row r="100" spans="1:36" ht="15.75" customHeight="1" outlineLevel="1" x14ac:dyDescent="0.2">
      <c r="A100" s="701">
        <f t="shared" si="5"/>
        <v>0</v>
      </c>
      <c r="B100" s="7" t="s">
        <v>54</v>
      </c>
      <c r="C100" s="217"/>
      <c r="D100" s="114"/>
      <c r="E100" s="182" t="str">
        <f>Prijsonderbouwing!B103</f>
        <v>V1-1-C4</v>
      </c>
      <c r="F100" s="142" t="str">
        <f>Prijsonderbouwing!D103</f>
        <v>╚ PUR meer-/minderprijs per mm</v>
      </c>
      <c r="G100" s="1047" t="str">
        <f>_xlfn.XLOOKUP(I100,Tabellen!$F$27:$F$33,Tabellen!$G$27:$G$33,"controleren")</f>
        <v>70 mm Rc 3.04 m².K/W</v>
      </c>
      <c r="H100" s="689"/>
      <c r="I100" s="1055">
        <v>10</v>
      </c>
      <c r="J100" s="144" t="s">
        <v>83</v>
      </c>
      <c r="K100" s="246">
        <v>0</v>
      </c>
      <c r="L100" s="10"/>
      <c r="M100" s="38" t="str">
        <f>Prijsonderbouwing!F103</f>
        <v>m²</v>
      </c>
      <c r="N100" s="59">
        <f>Prijsonderbouwing!O103*I100</f>
        <v>2.25</v>
      </c>
      <c r="O100" s="59">
        <f>Prijsonderbouwing!X103*I100</f>
        <v>2.6414999999999997</v>
      </c>
      <c r="P100" s="59">
        <f t="shared" si="3"/>
        <v>0</v>
      </c>
      <c r="Q100" s="183"/>
      <c r="R100" s="1160"/>
      <c r="S100" s="221"/>
      <c r="T100" s="1161"/>
      <c r="U100" s="768">
        <f t="shared" si="4"/>
        <v>0</v>
      </c>
      <c r="V100" s="1187"/>
      <c r="Y100" s="329"/>
      <c r="AA100" s="312"/>
      <c r="AC100" s="319"/>
      <c r="AJ100" s="1154"/>
    </row>
    <row r="101" spans="1:36" ht="6" customHeight="1" outlineLevel="1" x14ac:dyDescent="0.2">
      <c r="A101" s="701">
        <f>IF(SUM(A102:A111)=0,0,1)</f>
        <v>0</v>
      </c>
      <c r="B101" s="7" t="s">
        <v>54</v>
      </c>
      <c r="C101" s="217"/>
      <c r="D101" s="114"/>
      <c r="E101" s="182"/>
      <c r="F101" s="346"/>
      <c r="G101" s="346"/>
      <c r="H101" s="346"/>
      <c r="I101" s="346"/>
      <c r="J101" s="954"/>
      <c r="K101" s="36"/>
      <c r="L101" s="38"/>
      <c r="M101" s="38"/>
      <c r="N101" s="262"/>
      <c r="O101" s="262"/>
      <c r="P101" s="59"/>
      <c r="Q101" s="183"/>
      <c r="R101" s="1160"/>
      <c r="S101" s="221"/>
      <c r="T101" s="1161"/>
      <c r="U101" s="768"/>
      <c r="V101" s="1187"/>
      <c r="Y101" s="329"/>
      <c r="AA101" s="312"/>
      <c r="AC101" s="319"/>
      <c r="AJ101" s="1154"/>
    </row>
    <row r="102" spans="1:36" ht="15.75" customHeight="1" outlineLevel="1" x14ac:dyDescent="0.2">
      <c r="A102" s="701">
        <f>IF(SUM(A103:A111)=0,0,1)</f>
        <v>0</v>
      </c>
      <c r="B102" s="7" t="s">
        <v>54</v>
      </c>
      <c r="C102" s="217"/>
      <c r="D102" s="114"/>
      <c r="E102" s="185" t="str">
        <f>Prijsonderbouwing!B114</f>
        <v>V1-1-X</v>
      </c>
      <c r="F102" s="690" t="str">
        <f>Prijsonderbouwing!D114</f>
        <v>Bijkomende kosten:</v>
      </c>
      <c r="G102" s="141"/>
      <c r="H102" s="135"/>
      <c r="I102" s="141"/>
      <c r="J102" s="841"/>
      <c r="K102" s="36"/>
      <c r="L102" s="10"/>
      <c r="M102" s="38"/>
      <c r="N102" s="59"/>
      <c r="O102" s="59"/>
      <c r="P102" s="59"/>
      <c r="Q102" s="183"/>
      <c r="R102" s="1160"/>
      <c r="S102" s="221"/>
      <c r="T102" s="1161"/>
      <c r="U102" s="768"/>
      <c r="V102" s="1187"/>
      <c r="Y102" s="329"/>
      <c r="AA102" s="312"/>
      <c r="AC102" s="319"/>
      <c r="AJ102" s="1154"/>
    </row>
    <row r="103" spans="1:36" ht="15.75" customHeight="1" outlineLevel="1" x14ac:dyDescent="0.2">
      <c r="A103" s="701">
        <f>IF(K103=0,0,1)</f>
        <v>0</v>
      </c>
      <c r="C103" s="217"/>
      <c r="D103" s="114"/>
      <c r="E103" s="182" t="str">
        <f>Prijsonderbouwing!B116</f>
        <v>V1-1-X1</v>
      </c>
      <c r="F103" s="142" t="str">
        <f>Prijsonderbouwing!D116</f>
        <v>Minimum Tarief (van toepassing indien totaal spuit en/of inblaas isoleren lager is dan € 750)</v>
      </c>
      <c r="G103" s="142"/>
      <c r="H103" s="138"/>
      <c r="I103" s="142"/>
      <c r="J103" s="143"/>
      <c r="K103" s="246">
        <v>0</v>
      </c>
      <c r="L103" s="10"/>
      <c r="M103" s="38" t="str">
        <f>Prijsonderbouwing!F116</f>
        <v>won</v>
      </c>
      <c r="N103" s="59">
        <f>Prijsonderbouwing!O116</f>
        <v>750</v>
      </c>
      <c r="O103" s="59">
        <f>Prijsonderbouwing!X116</f>
        <v>880.5</v>
      </c>
      <c r="P103" s="59">
        <f>O103*K103</f>
        <v>0</v>
      </c>
      <c r="Q103" s="183"/>
      <c r="R103" s="1160"/>
      <c r="S103" s="221"/>
      <c r="T103" s="1161"/>
      <c r="U103" s="768">
        <f t="shared" si="4"/>
        <v>0</v>
      </c>
      <c r="V103" s="1187"/>
      <c r="Y103" s="329"/>
      <c r="Z103" s="804"/>
      <c r="AA103" s="312"/>
      <c r="AC103" s="319"/>
      <c r="AJ103" s="1154"/>
    </row>
    <row r="104" spans="1:36" ht="15.75" customHeight="1" outlineLevel="1" x14ac:dyDescent="0.2">
      <c r="A104" s="701">
        <f t="shared" ref="A104" si="10">IF(K104=0,0,1)</f>
        <v>0</v>
      </c>
      <c r="C104" s="217"/>
      <c r="D104" s="114"/>
      <c r="E104" s="182" t="str">
        <f>Prijsonderbouwing!B118</f>
        <v>V1-1-X2</v>
      </c>
      <c r="F104" s="142" t="str">
        <f>Prijsonderbouwing!D118</f>
        <v>Minimum Tarief timmerwerkzaamheden</v>
      </c>
      <c r="G104" s="142"/>
      <c r="H104" s="138"/>
      <c r="I104" s="142"/>
      <c r="J104" s="143"/>
      <c r="K104" s="246">
        <v>0</v>
      </c>
      <c r="L104" s="10"/>
      <c r="M104" s="38" t="str">
        <f>Prijsonderbouwing!F118</f>
        <v>won</v>
      </c>
      <c r="N104" s="59">
        <f>Prijsonderbouwing!O118</f>
        <v>150</v>
      </c>
      <c r="O104" s="59">
        <f>Prijsonderbouwing!X118</f>
        <v>176.1</v>
      </c>
      <c r="P104" s="59">
        <f t="shared" ref="P104" si="11">O104*K104</f>
        <v>0</v>
      </c>
      <c r="Q104" s="183"/>
      <c r="R104" s="1160"/>
      <c r="S104" s="221"/>
      <c r="T104" s="1161"/>
      <c r="U104" s="768">
        <f t="shared" ref="U104" si="12">K104*N104</f>
        <v>0</v>
      </c>
      <c r="V104" s="1187"/>
      <c r="Y104" s="329"/>
      <c r="AA104" s="312"/>
      <c r="AC104" s="319"/>
      <c r="AJ104" s="1154"/>
    </row>
    <row r="105" spans="1:36" ht="15.75" customHeight="1" outlineLevel="1" x14ac:dyDescent="0.2">
      <c r="A105" s="701">
        <f t="shared" ref="A105" si="13">IF(K105=0,0,1)</f>
        <v>0</v>
      </c>
      <c r="C105" s="217"/>
      <c r="D105" s="114"/>
      <c r="E105" s="182" t="str">
        <f>Prijsonderbouwing!B120</f>
        <v>V1-1-X3</v>
      </c>
      <c r="F105" s="142" t="str">
        <f>Prijsonderbouwing!D120</f>
        <v>Opname voor begin werkzaamheden</v>
      </c>
      <c r="G105" s="142"/>
      <c r="H105" s="138"/>
      <c r="I105" s="142"/>
      <c r="J105" s="143"/>
      <c r="K105" s="246">
        <v>0</v>
      </c>
      <c r="L105" s="10"/>
      <c r="M105" s="38" t="str">
        <f>Prijsonderbouwing!F120</f>
        <v>won</v>
      </c>
      <c r="N105" s="59">
        <f>Prijsonderbouwing!O120</f>
        <v>75</v>
      </c>
      <c r="O105" s="59">
        <f>Prijsonderbouwing!X120</f>
        <v>88.05</v>
      </c>
      <c r="P105" s="59">
        <f t="shared" ref="P105:P111" si="14">O105*K105</f>
        <v>0</v>
      </c>
      <c r="Q105" s="183"/>
      <c r="R105" s="1160"/>
      <c r="S105" s="221"/>
      <c r="T105" s="1161"/>
      <c r="U105" s="768">
        <f t="shared" si="4"/>
        <v>0</v>
      </c>
      <c r="V105" s="1187"/>
      <c r="Y105" s="329"/>
      <c r="AA105" s="312"/>
      <c r="AC105" s="319"/>
      <c r="AJ105" s="1154"/>
    </row>
    <row r="106" spans="1:36" ht="15.75" customHeight="1" outlineLevel="1" x14ac:dyDescent="0.2">
      <c r="A106" s="701">
        <f t="shared" ref="A106:A112" si="15">IF(K106=0,0,1)</f>
        <v>0</v>
      </c>
      <c r="B106" s="7" t="s">
        <v>54</v>
      </c>
      <c r="C106" s="217"/>
      <c r="D106" s="114"/>
      <c r="E106" s="182" t="str">
        <f>Prijsonderbouwing!B122</f>
        <v>V1-1-X4</v>
      </c>
      <c r="F106" s="142" t="str">
        <f>Prijsonderbouwing!D122</f>
        <v>Hoogwerker op-/afbouw/huur in weken</v>
      </c>
      <c r="G106" s="142"/>
      <c r="H106" s="138"/>
      <c r="I106" s="142"/>
      <c r="J106" s="143"/>
      <c r="K106" s="246">
        <v>0</v>
      </c>
      <c r="L106" s="10"/>
      <c r="M106" s="38" t="str">
        <f>Prijsonderbouwing!F122</f>
        <v>wk</v>
      </c>
      <c r="N106" s="59">
        <f>Prijsonderbouwing!O122</f>
        <v>550.00428999999997</v>
      </c>
      <c r="O106" s="59">
        <f>Prijsonderbouwing!X122</f>
        <v>665.5051909</v>
      </c>
      <c r="P106" s="59">
        <f t="shared" si="14"/>
        <v>0</v>
      </c>
      <c r="Q106" s="183"/>
      <c r="R106" s="1160"/>
      <c r="S106" s="221"/>
      <c r="T106" s="1161"/>
      <c r="U106" s="768">
        <f t="shared" si="4"/>
        <v>0</v>
      </c>
      <c r="V106" s="1187"/>
      <c r="Y106" s="329"/>
      <c r="AA106" s="312"/>
      <c r="AC106" s="319"/>
      <c r="AJ106" s="1154"/>
    </row>
    <row r="107" spans="1:36" ht="15.75" customHeight="1" outlineLevel="1" x14ac:dyDescent="0.2">
      <c r="A107" s="701">
        <f t="shared" si="15"/>
        <v>0</v>
      </c>
      <c r="B107" s="7" t="s">
        <v>54</v>
      </c>
      <c r="C107" s="217"/>
      <c r="D107" s="114"/>
      <c r="E107" s="182" t="str">
        <f>Prijsonderbouwing!B124</f>
        <v>V1-1-X5</v>
      </c>
      <c r="F107" s="142" t="str">
        <f>Prijsonderbouwing!D124</f>
        <v>Knip-/snijvoegherstel boorgaten</v>
      </c>
      <c r="G107" s="142"/>
      <c r="H107" s="138"/>
      <c r="I107" s="142"/>
      <c r="J107" s="143"/>
      <c r="K107" s="246">
        <v>0</v>
      </c>
      <c r="L107" s="10"/>
      <c r="M107" s="38" t="str">
        <f>Prijsonderbouwing!F124</f>
        <v>m²</v>
      </c>
      <c r="N107" s="59">
        <f>Prijsonderbouwing!O124</f>
        <v>7.5</v>
      </c>
      <c r="O107" s="59">
        <f>Prijsonderbouwing!X124</f>
        <v>8.8049999999999997</v>
      </c>
      <c r="P107" s="59">
        <f t="shared" si="14"/>
        <v>0</v>
      </c>
      <c r="Q107" s="183"/>
      <c r="R107" s="1160"/>
      <c r="S107" s="221"/>
      <c r="T107" s="1161"/>
      <c r="U107" s="768">
        <f t="shared" si="4"/>
        <v>0</v>
      </c>
      <c r="V107" s="1187"/>
      <c r="Y107" s="329"/>
      <c r="AA107" s="312"/>
      <c r="AC107" s="319"/>
      <c r="AJ107" s="1154"/>
    </row>
    <row r="108" spans="1:36" ht="15.75" customHeight="1" outlineLevel="1" x14ac:dyDescent="0.2">
      <c r="A108" s="701">
        <f t="shared" si="15"/>
        <v>0</v>
      </c>
      <c r="B108" s="7" t="s">
        <v>54</v>
      </c>
      <c r="C108" s="217"/>
      <c r="D108" s="114"/>
      <c r="E108" s="182" t="str">
        <f>Prijsonderbouwing!B126</f>
        <v>V1-1-X6</v>
      </c>
      <c r="F108" s="142" t="str">
        <f>Prijsonderbouwing!D126</f>
        <v>Rolsteiger bij smalle doorgang woning</v>
      </c>
      <c r="G108" s="142"/>
      <c r="H108" s="138"/>
      <c r="I108" s="142"/>
      <c r="J108" s="143"/>
      <c r="K108" s="246">
        <v>0</v>
      </c>
      <c r="L108" s="10"/>
      <c r="M108" s="38" t="str">
        <f>Prijsonderbouwing!F126</f>
        <v>won</v>
      </c>
      <c r="N108" s="59">
        <f>Prijsonderbouwing!O126</f>
        <v>150</v>
      </c>
      <c r="O108" s="59">
        <f>Prijsonderbouwing!X126</f>
        <v>181.5</v>
      </c>
      <c r="P108" s="59">
        <f t="shared" si="14"/>
        <v>0</v>
      </c>
      <c r="Q108" s="183"/>
      <c r="R108" s="1160"/>
      <c r="S108" s="221"/>
      <c r="T108" s="1161"/>
      <c r="U108" s="768">
        <f t="shared" si="4"/>
        <v>0</v>
      </c>
      <c r="V108" s="1187"/>
      <c r="Y108" s="329"/>
      <c r="AA108" s="312"/>
      <c r="AC108" s="319"/>
      <c r="AJ108" s="1154"/>
    </row>
    <row r="109" spans="1:36" ht="15.75" customHeight="1" outlineLevel="1" x14ac:dyDescent="0.2">
      <c r="A109" s="701">
        <f t="shared" si="15"/>
        <v>0</v>
      </c>
      <c r="B109" s="7" t="s">
        <v>54</v>
      </c>
      <c r="C109" s="217"/>
      <c r="D109" s="114"/>
      <c r="E109" s="182" t="str">
        <f>Prijsonderbouwing!B128</f>
        <v>V1-1-X7</v>
      </c>
      <c r="F109" s="142" t="str">
        <f>Prijsonderbouwing!D128</f>
        <v>Spouw richting dak dichtmaken van binnenuit</v>
      </c>
      <c r="G109" s="142"/>
      <c r="H109" s="138"/>
      <c r="I109" s="142"/>
      <c r="J109" s="143"/>
      <c r="K109" s="246">
        <v>0</v>
      </c>
      <c r="L109" s="10"/>
      <c r="M109" s="38" t="str">
        <f>Prijsonderbouwing!F128</f>
        <v>won</v>
      </c>
      <c r="N109" s="59">
        <f>Prijsonderbouwing!O128</f>
        <v>75</v>
      </c>
      <c r="O109" s="59">
        <f>Prijsonderbouwing!X128</f>
        <v>88.05</v>
      </c>
      <c r="P109" s="59">
        <f t="shared" si="14"/>
        <v>0</v>
      </c>
      <c r="Q109" s="183"/>
      <c r="R109" s="1160"/>
      <c r="S109" s="221"/>
      <c r="T109" s="1161"/>
      <c r="U109" s="768">
        <f t="shared" si="4"/>
        <v>0</v>
      </c>
      <c r="V109" s="1187"/>
      <c r="Y109" s="329"/>
      <c r="AA109" s="312"/>
      <c r="AC109" s="319"/>
      <c r="AJ109" s="1154"/>
    </row>
    <row r="110" spans="1:36" ht="15.75" customHeight="1" outlineLevel="1" x14ac:dyDescent="0.2">
      <c r="A110" s="701">
        <f t="shared" ref="A110" si="16">IF(K110=0,0,1)</f>
        <v>0</v>
      </c>
      <c r="B110" s="7" t="s">
        <v>54</v>
      </c>
      <c r="C110" s="217"/>
      <c r="D110" s="114"/>
      <c r="E110" s="182" t="str">
        <f>Prijsonderbouwing!B130</f>
        <v>V1-1-X8</v>
      </c>
      <c r="F110" s="142" t="str">
        <f>Prijsonderbouwing!D130</f>
        <v>Spouw richting dak dichtmaken van buitenaf via dakpannen excl. hoogwerker</v>
      </c>
      <c r="G110" s="142"/>
      <c r="H110" s="138"/>
      <c r="I110" s="142"/>
      <c r="J110" s="143"/>
      <c r="K110" s="246">
        <v>0</v>
      </c>
      <c r="L110" s="10"/>
      <c r="M110" s="38" t="str">
        <f>Prijsonderbouwing!F130</f>
        <v>won</v>
      </c>
      <c r="N110" s="59">
        <f>Prijsonderbouwing!O130</f>
        <v>175</v>
      </c>
      <c r="O110" s="59">
        <f>Prijsonderbouwing!X130</f>
        <v>205.45</v>
      </c>
      <c r="P110" s="59">
        <f t="shared" si="14"/>
        <v>0</v>
      </c>
      <c r="Q110" s="183"/>
      <c r="R110" s="1160"/>
      <c r="S110" s="221"/>
      <c r="T110" s="1161"/>
      <c r="U110" s="768">
        <f t="shared" si="4"/>
        <v>0</v>
      </c>
      <c r="V110" s="1190"/>
      <c r="Y110" s="329"/>
      <c r="AA110" s="312"/>
      <c r="AC110" s="319"/>
      <c r="AJ110" s="1154"/>
    </row>
    <row r="111" spans="1:36" ht="15.75" customHeight="1" outlineLevel="1" x14ac:dyDescent="0.2">
      <c r="A111" s="701">
        <f t="shared" si="15"/>
        <v>0</v>
      </c>
      <c r="B111" s="7" t="s">
        <v>54</v>
      </c>
      <c r="C111" s="217"/>
      <c r="D111" s="114"/>
      <c r="E111" s="182" t="str">
        <f>Prijsonderbouwing!B132</f>
        <v>V1-1-X9</v>
      </c>
      <c r="F111" s="142" t="str">
        <f>Prijsonderbouwing!D132</f>
        <v>Spouwafscheiders</v>
      </c>
      <c r="G111" s="142"/>
      <c r="H111" s="138"/>
      <c r="I111" s="142"/>
      <c r="J111" s="143"/>
      <c r="K111" s="246">
        <v>0</v>
      </c>
      <c r="L111" s="10"/>
      <c r="M111" s="38" t="str">
        <f>Prijsonderbouwing!F132</f>
        <v>m¹</v>
      </c>
      <c r="N111" s="59">
        <f>Prijsonderbouwing!O132</f>
        <v>8</v>
      </c>
      <c r="O111" s="59">
        <f>Prijsonderbouwing!X132</f>
        <v>9.3919999999999995</v>
      </c>
      <c r="P111" s="59">
        <f t="shared" si="14"/>
        <v>0</v>
      </c>
      <c r="Q111" s="183"/>
      <c r="R111" s="1160"/>
      <c r="S111" s="221"/>
      <c r="T111" s="1161"/>
      <c r="U111" s="768">
        <f t="shared" si="4"/>
        <v>0</v>
      </c>
      <c r="V111" s="1187"/>
      <c r="Y111" s="329"/>
      <c r="AA111" s="312"/>
      <c r="AC111" s="319"/>
      <c r="AJ111" s="1154"/>
    </row>
    <row r="112" spans="1:36" ht="15.75" customHeight="1" outlineLevel="1" x14ac:dyDescent="0.2">
      <c r="A112" s="701">
        <f t="shared" si="15"/>
        <v>0</v>
      </c>
      <c r="B112" s="7" t="s">
        <v>54</v>
      </c>
      <c r="C112" s="217"/>
      <c r="D112" s="114"/>
      <c r="E112" s="182" t="str">
        <f>Prijsonderbouwing!B134</f>
        <v>V1-1-X10</v>
      </c>
      <c r="F112" s="142" t="str">
        <f>Prijsonderbouwing!D134</f>
        <v xml:space="preserve">Ventilatiekokers min. 1 st/12m² BVO  incl. boorwerk </v>
      </c>
      <c r="G112" s="142"/>
      <c r="H112" s="138"/>
      <c r="I112" s="142"/>
      <c r="J112" s="143"/>
      <c r="K112" s="246">
        <v>0</v>
      </c>
      <c r="L112" s="10"/>
      <c r="M112" s="38" t="str">
        <f>Prijsonderbouwing!F134</f>
        <v>st</v>
      </c>
      <c r="N112" s="59">
        <f>Prijsonderbouwing!O134</f>
        <v>32.5</v>
      </c>
      <c r="O112" s="59">
        <f>Prijsonderbouwing!X134</f>
        <v>37.765000000000001</v>
      </c>
      <c r="P112" s="59">
        <f t="shared" ref="P112:P113" si="17">O112*K112</f>
        <v>0</v>
      </c>
      <c r="Q112" s="183"/>
      <c r="R112" s="1160"/>
      <c r="S112" s="221"/>
      <c r="T112" s="1161"/>
      <c r="U112" s="768">
        <f t="shared" ref="U112:U113" si="18">K112*N112</f>
        <v>0</v>
      </c>
      <c r="V112" s="1187"/>
      <c r="Y112" s="329"/>
      <c r="AA112" s="312"/>
      <c r="AC112" s="319"/>
      <c r="AJ112" s="1154"/>
    </row>
    <row r="113" spans="1:38" ht="15.75" customHeight="1" outlineLevel="1" x14ac:dyDescent="0.2">
      <c r="A113" s="701">
        <f t="shared" ref="A113" si="19">IF(K113=0,0,1)</f>
        <v>0</v>
      </c>
      <c r="B113" s="7" t="s">
        <v>54</v>
      </c>
      <c r="C113" s="217"/>
      <c r="D113" s="114"/>
      <c r="E113" s="182" t="str">
        <f>Prijsonderbouwing!B136</f>
        <v>V1-1-X11</v>
      </c>
      <c r="F113" s="142" t="str">
        <f>Prijsonderbouwing!D136</f>
        <v>Koekoekrooster incl. boorwerk</v>
      </c>
      <c r="G113" s="142"/>
      <c r="H113" s="138"/>
      <c r="I113" s="142"/>
      <c r="J113" s="143"/>
      <c r="K113" s="246">
        <v>0</v>
      </c>
      <c r="L113" s="10"/>
      <c r="M113" s="38" t="str">
        <f>Prijsonderbouwing!F136</f>
        <v>st</v>
      </c>
      <c r="N113" s="59">
        <f>Prijsonderbouwing!O136</f>
        <v>110</v>
      </c>
      <c r="O113" s="59">
        <f>Prijsonderbouwing!X136</f>
        <v>127.82</v>
      </c>
      <c r="P113" s="59">
        <f t="shared" si="17"/>
        <v>0</v>
      </c>
      <c r="Q113" s="183"/>
      <c r="R113" s="1160"/>
      <c r="S113" s="221"/>
      <c r="T113" s="1161"/>
      <c r="U113" s="768">
        <f t="shared" si="18"/>
        <v>0</v>
      </c>
      <c r="V113" s="1187"/>
      <c r="Y113" s="329"/>
      <c r="AA113" s="312"/>
      <c r="AC113" s="319"/>
      <c r="AJ113" s="1154"/>
    </row>
    <row r="114" spans="1:38" ht="15.75" customHeight="1" outlineLevel="1" x14ac:dyDescent="0.2">
      <c r="A114" s="701">
        <f t="shared" ref="A114" si="20">IF(K114=0,0,1)</f>
        <v>0</v>
      </c>
      <c r="B114" s="7" t="s">
        <v>54</v>
      </c>
      <c r="C114" s="217"/>
      <c r="D114" s="114"/>
      <c r="E114" s="182" t="str">
        <f>Prijsonderbouwing!B138</f>
        <v>V1-1-X12</v>
      </c>
      <c r="F114" s="142" t="str">
        <f>Prijsonderbouwing!D138</f>
        <v xml:space="preserve">Natuurvrij maken bij spouwisolatie  </v>
      </c>
      <c r="G114" s="142"/>
      <c r="H114" s="142"/>
      <c r="I114" s="142"/>
      <c r="J114" s="143"/>
      <c r="K114" s="246">
        <v>0</v>
      </c>
      <c r="L114" s="10"/>
      <c r="M114" s="38" t="str">
        <f>Prijsonderbouwing!F138</f>
        <v>m²</v>
      </c>
      <c r="N114" s="59">
        <f>Prijsonderbouwing!O138</f>
        <v>5.4450000000000003</v>
      </c>
      <c r="O114" s="59">
        <f>Prijsonderbouwing!X138</f>
        <v>6.1528499999999999</v>
      </c>
      <c r="P114" s="59">
        <f t="shared" ref="P114" si="21">O114*K114</f>
        <v>0</v>
      </c>
      <c r="Q114" s="183"/>
      <c r="R114" s="1160"/>
      <c r="S114" s="221"/>
      <c r="T114" s="1161"/>
      <c r="U114" s="768">
        <f t="shared" ref="U114" si="22">K114*N114</f>
        <v>0</v>
      </c>
      <c r="V114" s="1187"/>
      <c r="Y114" s="329"/>
      <c r="AA114" s="312"/>
      <c r="AC114" s="319"/>
      <c r="AJ114" s="1154"/>
    </row>
    <row r="115" spans="1:38" ht="6" customHeight="1" outlineLevel="1" x14ac:dyDescent="0.2">
      <c r="A115" s="701">
        <f>A116</f>
        <v>0</v>
      </c>
      <c r="B115" s="7" t="s">
        <v>54</v>
      </c>
      <c r="C115" s="217"/>
      <c r="D115" s="114"/>
      <c r="E115" s="184"/>
      <c r="F115" s="127"/>
      <c r="G115" s="77"/>
      <c r="H115" s="77"/>
      <c r="I115" s="77"/>
      <c r="J115" s="10"/>
      <c r="K115" s="28"/>
      <c r="L115" s="10"/>
      <c r="M115" s="31"/>
      <c r="N115" s="32"/>
      <c r="O115" s="32"/>
      <c r="P115" s="266"/>
      <c r="Q115" s="183"/>
      <c r="R115" s="53"/>
      <c r="S115" s="221"/>
      <c r="T115" s="1161"/>
      <c r="U115" s="768">
        <f t="shared" si="4"/>
        <v>0</v>
      </c>
      <c r="V115" s="1187"/>
      <c r="Y115" s="329"/>
      <c r="AA115" s="312"/>
      <c r="AC115" s="319"/>
      <c r="AJ115" s="1154"/>
    </row>
    <row r="116" spans="1:38" s="13" customFormat="1" ht="15.75" customHeight="1" x14ac:dyDescent="0.2">
      <c r="A116" s="701">
        <f>IF(P116=0,0,1)</f>
        <v>0</v>
      </c>
      <c r="B116" s="7" t="s">
        <v>54</v>
      </c>
      <c r="C116" s="223"/>
      <c r="D116" s="114"/>
      <c r="E116" s="598"/>
      <c r="F116" s="153"/>
      <c r="G116" s="154"/>
      <c r="H116" s="155"/>
      <c r="I116" s="155"/>
      <c r="J116" s="156"/>
      <c r="K116" s="157"/>
      <c r="L116" s="157"/>
      <c r="M116" s="158" t="str">
        <f>E71</f>
        <v>V1-1</v>
      </c>
      <c r="N116" s="159" t="s">
        <v>84</v>
      </c>
      <c r="O116" s="159"/>
      <c r="P116" s="267">
        <f>ROUNDUP(SUM(P85:P114),0)</f>
        <v>0</v>
      </c>
      <c r="Q116" s="599"/>
      <c r="R116" s="80"/>
      <c r="S116" s="224"/>
      <c r="T116" s="1162"/>
      <c r="U116" s="768"/>
      <c r="V116" s="1187"/>
      <c r="W116" s="710">
        <f>P116</f>
        <v>0</v>
      </c>
      <c r="X116" s="710" t="s">
        <v>976</v>
      </c>
      <c r="Y116" s="329"/>
      <c r="Z116" s="313"/>
      <c r="AA116" s="312"/>
      <c r="AB116" s="312"/>
      <c r="AC116" s="319"/>
      <c r="AD116" s="741"/>
      <c r="AE116" s="741"/>
      <c r="AF116" s="741"/>
      <c r="AG116" s="741"/>
      <c r="AH116" s="741"/>
      <c r="AI116" s="1157"/>
      <c r="AJ116" s="1154"/>
      <c r="AK116" s="741"/>
      <c r="AL116" s="741"/>
    </row>
    <row r="117" spans="1:38" ht="9.75" customHeight="1" outlineLevel="1" x14ac:dyDescent="0.2">
      <c r="A117" s="701">
        <f>A118</f>
        <v>0</v>
      </c>
      <c r="B117" s="7" t="s">
        <v>54</v>
      </c>
      <c r="C117" s="217"/>
      <c r="D117" s="114"/>
      <c r="E117" s="605"/>
      <c r="F117" s="77"/>
      <c r="G117" s="77"/>
      <c r="H117" s="77"/>
      <c r="I117" s="77"/>
      <c r="J117" s="10"/>
      <c r="K117" s="28"/>
      <c r="L117" s="10"/>
      <c r="M117" s="31"/>
      <c r="N117" s="32"/>
      <c r="O117" s="32"/>
      <c r="P117" s="37"/>
      <c r="Q117" s="571"/>
      <c r="R117" s="53"/>
      <c r="S117" s="221"/>
      <c r="T117" s="1162"/>
      <c r="U117" s="768">
        <f t="shared" si="4"/>
        <v>0</v>
      </c>
      <c r="V117" s="1187"/>
      <c r="Y117" s="314"/>
      <c r="AA117" s="312"/>
      <c r="AC117" s="319"/>
      <c r="AJ117" s="1154"/>
    </row>
    <row r="118" spans="1:38" s="13" customFormat="1" ht="20" x14ac:dyDescent="0.2">
      <c r="A118" s="701">
        <f>A146</f>
        <v>0</v>
      </c>
      <c r="B118" s="7"/>
      <c r="C118" s="223"/>
      <c r="D118" s="114"/>
      <c r="E118" s="602" t="s">
        <v>85</v>
      </c>
      <c r="F118" s="150" t="s">
        <v>86</v>
      </c>
      <c r="G118" s="245"/>
      <c r="H118" s="150"/>
      <c r="I118" s="150"/>
      <c r="J118" s="151"/>
      <c r="K118" s="253" t="s">
        <v>68</v>
      </c>
      <c r="L118" s="151"/>
      <c r="M118" s="151" t="s">
        <v>831</v>
      </c>
      <c r="N118" s="736" t="s">
        <v>1201</v>
      </c>
      <c r="O118" s="736" t="s">
        <v>1202</v>
      </c>
      <c r="P118" s="151" t="s">
        <v>69</v>
      </c>
      <c r="Q118" s="606"/>
      <c r="R118" s="80"/>
      <c r="S118" s="224"/>
      <c r="T118" s="1162"/>
      <c r="U118" s="768"/>
      <c r="V118" s="1187"/>
      <c r="W118" s="705"/>
      <c r="X118" s="314"/>
      <c r="Y118" s="314"/>
      <c r="Z118" s="800"/>
      <c r="AA118" s="312"/>
      <c r="AB118" s="312"/>
      <c r="AC118" s="319"/>
      <c r="AI118" s="1158"/>
      <c r="AJ118" s="1154"/>
    </row>
    <row r="119" spans="1:38" ht="6" customHeight="1" x14ac:dyDescent="0.2">
      <c r="A119" s="701">
        <f>A118</f>
        <v>0</v>
      </c>
      <c r="C119" s="217"/>
      <c r="D119" s="114"/>
      <c r="E119" s="182"/>
      <c r="F119" s="127"/>
      <c r="G119" s="127"/>
      <c r="H119" s="81"/>
      <c r="I119" s="81"/>
      <c r="J119" s="81"/>
      <c r="K119" s="82"/>
      <c r="L119" s="9"/>
      <c r="M119" s="83"/>
      <c r="N119" s="84"/>
      <c r="O119" s="84"/>
      <c r="P119" s="84"/>
      <c r="Q119" s="183"/>
      <c r="R119" s="53"/>
      <c r="S119" s="218"/>
      <c r="T119" s="1162"/>
      <c r="U119" s="768">
        <f t="shared" si="4"/>
        <v>0</v>
      </c>
      <c r="V119" s="1187"/>
      <c r="Y119" s="314"/>
      <c r="Z119" s="312"/>
      <c r="AA119" s="312"/>
      <c r="AC119" s="319"/>
      <c r="AJ119" s="1154"/>
      <c r="AL119" s="5"/>
    </row>
    <row r="120" spans="1:38" ht="15.75" customHeight="1" x14ac:dyDescent="0.2">
      <c r="A120" s="701">
        <f>A146</f>
        <v>0</v>
      </c>
      <c r="B120" s="7" t="s">
        <v>54</v>
      </c>
      <c r="C120" s="217"/>
      <c r="D120" s="114"/>
      <c r="E120" s="182"/>
      <c r="F120" s="141" t="s">
        <v>856</v>
      </c>
      <c r="G120" s="135"/>
      <c r="H120" s="141"/>
      <c r="I120" s="141"/>
      <c r="J120" s="953"/>
      <c r="K120" s="82"/>
      <c r="L120" s="9"/>
      <c r="M120" s="83"/>
      <c r="N120" s="84"/>
      <c r="O120" s="84"/>
      <c r="P120" s="12"/>
      <c r="Q120" s="183"/>
      <c r="R120" s="53"/>
      <c r="S120" s="218"/>
      <c r="T120" s="1162"/>
      <c r="U120" s="768">
        <f t="shared" si="4"/>
        <v>0</v>
      </c>
      <c r="V120" s="1187"/>
      <c r="Y120" s="314"/>
      <c r="Z120" s="801"/>
      <c r="AA120" s="321"/>
      <c r="AB120" s="321"/>
      <c r="AC120" s="321"/>
      <c r="AJ120" s="1154"/>
      <c r="AL120" s="5"/>
    </row>
    <row r="121" spans="1:38" ht="15.75" customHeight="1" outlineLevel="1" x14ac:dyDescent="0.2">
      <c r="A121" s="701">
        <f>A120</f>
        <v>0</v>
      </c>
      <c r="B121" s="7" t="s">
        <v>54</v>
      </c>
      <c r="C121" s="217"/>
      <c r="D121" s="114"/>
      <c r="E121" s="182"/>
      <c r="F121" s="142" t="s">
        <v>842</v>
      </c>
      <c r="G121" s="138"/>
      <c r="H121" s="141"/>
      <c r="I121" s="141"/>
      <c r="J121" s="808"/>
      <c r="K121" s="260"/>
      <c r="L121" s="12"/>
      <c r="M121" s="12"/>
      <c r="N121" s="12"/>
      <c r="O121" s="12"/>
      <c r="P121" s="12"/>
      <c r="Q121" s="183"/>
      <c r="R121" s="53"/>
      <c r="S121" s="221"/>
      <c r="T121" s="1162"/>
      <c r="U121" s="768">
        <f t="shared" si="4"/>
        <v>0</v>
      </c>
      <c r="V121" s="1187"/>
      <c r="Y121" s="314"/>
      <c r="AA121" s="321"/>
      <c r="AB121" s="325"/>
      <c r="AC121" s="319"/>
      <c r="AJ121" s="1154"/>
      <c r="AL121" s="5"/>
    </row>
    <row r="122" spans="1:38" ht="6" customHeight="1" outlineLevel="1" x14ac:dyDescent="0.2">
      <c r="A122" s="701">
        <f>A121</f>
        <v>0</v>
      </c>
      <c r="B122" s="7" t="s">
        <v>54</v>
      </c>
      <c r="C122" s="217"/>
      <c r="D122" s="114"/>
      <c r="E122" s="182"/>
      <c r="F122" s="346"/>
      <c r="G122" s="346"/>
      <c r="H122" s="346"/>
      <c r="I122" s="346"/>
      <c r="J122" s="81"/>
      <c r="K122" s="28"/>
      <c r="L122" s="10"/>
      <c r="M122" s="31"/>
      <c r="N122" s="32"/>
      <c r="O122" s="32"/>
      <c r="P122" s="266"/>
      <c r="Q122" s="183"/>
      <c r="R122" s="53"/>
      <c r="S122" s="221"/>
      <c r="T122" s="1162"/>
      <c r="U122" s="768">
        <f t="shared" si="4"/>
        <v>0</v>
      </c>
      <c r="V122" s="1187"/>
      <c r="Y122" s="314"/>
      <c r="AA122" s="312"/>
      <c r="AC122" s="319"/>
      <c r="AJ122" s="1154"/>
      <c r="AL122" s="5"/>
    </row>
    <row r="123" spans="1:38" ht="15.75" customHeight="1" outlineLevel="1" x14ac:dyDescent="0.2">
      <c r="A123" s="701">
        <f>IF(SUM(A124)=0,0,1)</f>
        <v>0</v>
      </c>
      <c r="B123" s="7" t="s">
        <v>54</v>
      </c>
      <c r="C123" s="217"/>
      <c r="D123" s="114"/>
      <c r="E123" s="185" t="s">
        <v>147</v>
      </c>
      <c r="F123" s="690" t="s">
        <v>1811</v>
      </c>
      <c r="G123" s="141"/>
      <c r="H123" s="135"/>
      <c r="I123" s="840"/>
      <c r="J123" s="807"/>
      <c r="K123" s="829"/>
      <c r="L123" s="10"/>
      <c r="M123" s="38"/>
      <c r="N123" s="59"/>
      <c r="O123" s="59"/>
      <c r="P123" s="59"/>
      <c r="Q123" s="183"/>
      <c r="R123" s="53"/>
      <c r="S123" s="221"/>
      <c r="T123" s="1162"/>
      <c r="U123" s="768"/>
      <c r="V123" s="1187"/>
      <c r="Y123" s="329"/>
      <c r="AA123" s="312"/>
      <c r="AC123" s="319"/>
      <c r="AJ123" s="1154"/>
    </row>
    <row r="124" spans="1:38" ht="15.75" customHeight="1" outlineLevel="2" x14ac:dyDescent="0.2">
      <c r="A124" s="701">
        <f t="shared" ref="A124:A136" si="23">IF(K124=0,0,1)</f>
        <v>0</v>
      </c>
      <c r="C124" s="217"/>
      <c r="D124" s="114"/>
      <c r="E124" s="182" t="str">
        <f>Prijsonderbouwing!B141</f>
        <v>V1-2-A1</v>
      </c>
      <c r="F124" s="141" t="str">
        <f>Prijsonderbouwing!D141</f>
        <v>Gevelbekleding vuren onbehandeld met isolatie EPS 170 mm  Rc 4.70 m².K/W</v>
      </c>
      <c r="G124" s="135"/>
      <c r="H124" s="135"/>
      <c r="I124" s="805"/>
      <c r="J124" s="805"/>
      <c r="K124" s="246">
        <v>0</v>
      </c>
      <c r="L124" s="10"/>
      <c r="M124" s="38" t="str">
        <f>Prijsonderbouwing!F141</f>
        <v>m²</v>
      </c>
      <c r="N124" s="263">
        <f>Prijsonderbouwing!O141</f>
        <v>292.29129785542165</v>
      </c>
      <c r="O124" s="59">
        <f>Prijsonderbouwing!X141</f>
        <v>337.26370371590366</v>
      </c>
      <c r="P124" s="59">
        <f>O124*K124</f>
        <v>0</v>
      </c>
      <c r="Q124" s="183"/>
      <c r="R124" s="53"/>
      <c r="S124" s="221"/>
      <c r="T124" s="1162"/>
      <c r="U124" s="768">
        <f>K124*N124</f>
        <v>0</v>
      </c>
      <c r="V124" s="1187"/>
      <c r="Y124" s="329"/>
      <c r="Z124" s="329"/>
      <c r="AA124" s="312"/>
      <c r="AC124" s="319"/>
      <c r="AJ124" s="1154"/>
      <c r="AL124" s="5"/>
    </row>
    <row r="125" spans="1:38" ht="6" customHeight="1" outlineLevel="1" x14ac:dyDescent="0.2">
      <c r="A125" s="701">
        <f>A124</f>
        <v>0</v>
      </c>
      <c r="C125" s="217"/>
      <c r="D125" s="114"/>
      <c r="E125" s="182"/>
      <c r="F125" s="346"/>
      <c r="G125" s="950"/>
      <c r="H125" s="950"/>
      <c r="I125" s="951"/>
      <c r="J125" s="952"/>
      <c r="K125" s="252"/>
      <c r="L125" s="60"/>
      <c r="M125" s="60"/>
      <c r="N125" s="262"/>
      <c r="O125" s="59"/>
      <c r="P125" s="59"/>
      <c r="Q125" s="183"/>
      <c r="R125" s="53"/>
      <c r="S125" s="221"/>
      <c r="T125" s="1162"/>
      <c r="U125" s="768">
        <f t="shared" si="4"/>
        <v>0</v>
      </c>
      <c r="V125" s="1187"/>
      <c r="Y125" s="329"/>
      <c r="Z125" s="329"/>
      <c r="AA125" s="312"/>
      <c r="AC125" s="319"/>
      <c r="AJ125" s="1154"/>
      <c r="AL125" s="5"/>
    </row>
    <row r="126" spans="1:38" ht="15.75" customHeight="1" outlineLevel="1" x14ac:dyDescent="0.2">
      <c r="A126" s="701">
        <f>IF(SUM(A127)=0,0,1)</f>
        <v>0</v>
      </c>
      <c r="B126" s="7" t="s">
        <v>54</v>
      </c>
      <c r="C126" s="217"/>
      <c r="D126" s="114"/>
      <c r="E126" s="185" t="s">
        <v>1210</v>
      </c>
      <c r="F126" s="690" t="s">
        <v>1815</v>
      </c>
      <c r="G126" s="141"/>
      <c r="H126" s="135"/>
      <c r="I126" s="840"/>
      <c r="J126" s="807"/>
      <c r="K126" s="36"/>
      <c r="L126" s="10"/>
      <c r="M126" s="38"/>
      <c r="N126" s="59"/>
      <c r="O126" s="59"/>
      <c r="P126" s="59"/>
      <c r="Q126" s="183"/>
      <c r="R126" s="53"/>
      <c r="S126" s="221"/>
      <c r="T126" s="1162"/>
      <c r="U126" s="768">
        <f t="shared" ref="U126" si="24">K126*N126</f>
        <v>0</v>
      </c>
      <c r="V126" s="1187"/>
      <c r="Y126" s="329"/>
      <c r="AA126" s="312"/>
      <c r="AC126" s="319"/>
      <c r="AJ126" s="1154"/>
    </row>
    <row r="127" spans="1:38" ht="15.75" customHeight="1" outlineLevel="2" x14ac:dyDescent="0.2">
      <c r="A127" s="701">
        <f t="shared" si="23"/>
        <v>0</v>
      </c>
      <c r="C127" s="217"/>
      <c r="D127" s="114"/>
      <c r="E127" s="182" t="str">
        <f>Prijsonderbouwing!B160</f>
        <v>V1-2-B1</v>
      </c>
      <c r="F127" s="142" t="str">
        <f>Prijsonderbouwing!D160</f>
        <v>Gevelbekleding HPL met isolatie EPS 170 mm Rc 4.70 m².K/W</v>
      </c>
      <c r="G127" s="138"/>
      <c r="H127" s="138"/>
      <c r="I127" s="806"/>
      <c r="J127" s="806"/>
      <c r="K127" s="246">
        <v>0</v>
      </c>
      <c r="L127" s="10"/>
      <c r="M127" s="38" t="str">
        <f>Prijsonderbouwing!F160</f>
        <v>m²</v>
      </c>
      <c r="N127" s="59">
        <f>Prijsonderbouwing!O160</f>
        <v>333.84511785542168</v>
      </c>
      <c r="O127" s="59">
        <f>Prijsonderbouwing!X160</f>
        <v>384.93022591590352</v>
      </c>
      <c r="P127" s="59">
        <f t="shared" ref="P127:P136" si="25">O127*K127</f>
        <v>0</v>
      </c>
      <c r="Q127" s="183"/>
      <c r="R127" s="53"/>
      <c r="S127" s="221"/>
      <c r="T127" s="1162"/>
      <c r="U127" s="768">
        <f t="shared" si="4"/>
        <v>0</v>
      </c>
      <c r="V127" s="1187"/>
      <c r="Y127" s="329"/>
      <c r="Z127" s="329"/>
      <c r="AA127" s="312"/>
      <c r="AC127" s="319"/>
      <c r="AJ127" s="1154"/>
      <c r="AL127" s="5"/>
    </row>
    <row r="128" spans="1:38" ht="6" customHeight="1" outlineLevel="1" x14ac:dyDescent="0.2">
      <c r="A128" s="701">
        <f>A127</f>
        <v>0</v>
      </c>
      <c r="C128" s="217"/>
      <c r="D128" s="114"/>
      <c r="E128" s="182"/>
      <c r="F128" s="346"/>
      <c r="G128" s="950"/>
      <c r="H128" s="950"/>
      <c r="I128" s="951"/>
      <c r="J128" s="952"/>
      <c r="K128" s="252"/>
      <c r="L128" s="60"/>
      <c r="M128" s="60"/>
      <c r="N128" s="262"/>
      <c r="O128" s="803"/>
      <c r="P128" s="59"/>
      <c r="Q128" s="183"/>
      <c r="R128" s="53"/>
      <c r="S128" s="221"/>
      <c r="T128" s="1162"/>
      <c r="U128" s="768">
        <f t="shared" si="4"/>
        <v>0</v>
      </c>
      <c r="V128" s="1187"/>
      <c r="Y128" s="329"/>
      <c r="Z128" s="329"/>
      <c r="AA128" s="312"/>
      <c r="AC128" s="319"/>
      <c r="AJ128" s="1154"/>
      <c r="AL128" s="5"/>
    </row>
    <row r="129" spans="1:38" ht="15.75" customHeight="1" outlineLevel="1" x14ac:dyDescent="0.2">
      <c r="A129" s="701">
        <f>IF(SUM(A130)=0,0,1)</f>
        <v>0</v>
      </c>
      <c r="B129" s="7" t="s">
        <v>54</v>
      </c>
      <c r="C129" s="217"/>
      <c r="D129" s="114"/>
      <c r="E129" s="185" t="s">
        <v>1211</v>
      </c>
      <c r="F129" s="690" t="s">
        <v>1817</v>
      </c>
      <c r="G129" s="141"/>
      <c r="H129" s="135"/>
      <c r="I129" s="840"/>
      <c r="J129" s="807"/>
      <c r="K129" s="36"/>
      <c r="L129" s="10"/>
      <c r="M129" s="38"/>
      <c r="N129" s="59"/>
      <c r="O129" s="803"/>
      <c r="P129" s="59"/>
      <c r="Q129" s="183"/>
      <c r="R129" s="53"/>
      <c r="S129" s="221"/>
      <c r="T129" s="1162"/>
      <c r="U129" s="768">
        <f t="shared" si="4"/>
        <v>0</v>
      </c>
      <c r="V129" s="1187"/>
      <c r="Y129" s="329"/>
      <c r="AA129" s="312"/>
      <c r="AC129" s="319"/>
      <c r="AJ129" s="1154"/>
    </row>
    <row r="130" spans="1:38" ht="15.75" customHeight="1" outlineLevel="2" x14ac:dyDescent="0.2">
      <c r="A130" s="701">
        <f t="shared" ref="A130" si="26">IF(K130=0,0,1)</f>
        <v>0</v>
      </c>
      <c r="C130" s="217"/>
      <c r="D130" s="114"/>
      <c r="E130" s="182" t="str">
        <f>Prijsonderbouwing!B179</f>
        <v>V1-2-C1</v>
      </c>
      <c r="F130" s="142" t="str">
        <f>Prijsonderbouwing!D179</f>
        <v>Gevelbekleding Eternit/vezelversterkt kunststof met isolatie EPS 170 mm Rc 4.70 m².K/W</v>
      </c>
      <c r="G130" s="138"/>
      <c r="H130" s="138"/>
      <c r="I130" s="806"/>
      <c r="J130" s="806"/>
      <c r="K130" s="246">
        <v>0</v>
      </c>
      <c r="L130" s="10"/>
      <c r="M130" s="38" t="str">
        <f>Prijsonderbouwing!F179</f>
        <v>m²</v>
      </c>
      <c r="N130" s="59">
        <f>Prijsonderbouwing!O179</f>
        <v>341.31202785542172</v>
      </c>
      <c r="O130" s="59">
        <f>Prijsonderbouwing!X179</f>
        <v>393.96518701590361</v>
      </c>
      <c r="P130" s="59">
        <f t="shared" si="25"/>
        <v>0</v>
      </c>
      <c r="Q130" s="183"/>
      <c r="R130" s="53"/>
      <c r="S130" s="221"/>
      <c r="T130" s="1162"/>
      <c r="U130" s="768">
        <f t="shared" si="4"/>
        <v>0</v>
      </c>
      <c r="V130" s="1187"/>
      <c r="Y130" s="329"/>
      <c r="Z130" s="329"/>
      <c r="AA130" s="312"/>
      <c r="AC130" s="319"/>
      <c r="AJ130" s="1154"/>
      <c r="AL130" s="5"/>
    </row>
    <row r="131" spans="1:38" ht="6" customHeight="1" outlineLevel="1" x14ac:dyDescent="0.2">
      <c r="A131" s="701">
        <f>A130</f>
        <v>0</v>
      </c>
      <c r="C131" s="217"/>
      <c r="D131" s="114"/>
      <c r="E131" s="182"/>
      <c r="F131" s="346"/>
      <c r="G131" s="950"/>
      <c r="H131" s="950"/>
      <c r="I131" s="951"/>
      <c r="J131" s="952"/>
      <c r="K131" s="252"/>
      <c r="L131" s="60"/>
      <c r="M131" s="60"/>
      <c r="N131" s="262"/>
      <c r="O131" s="803"/>
      <c r="P131" s="59"/>
      <c r="Q131" s="183"/>
      <c r="R131" s="53"/>
      <c r="S131" s="221"/>
      <c r="T131" s="1162"/>
      <c r="U131" s="768">
        <f t="shared" si="4"/>
        <v>0</v>
      </c>
      <c r="V131" s="1187"/>
      <c r="Y131" s="329"/>
      <c r="Z131" s="329"/>
      <c r="AA131" s="312"/>
      <c r="AC131" s="319"/>
      <c r="AJ131" s="1154"/>
      <c r="AL131" s="5"/>
    </row>
    <row r="132" spans="1:38" ht="15.75" customHeight="1" outlineLevel="1" x14ac:dyDescent="0.2">
      <c r="A132" s="701">
        <f>IF(SUM(A133)=0,0,1)</f>
        <v>0</v>
      </c>
      <c r="B132" s="7" t="s">
        <v>54</v>
      </c>
      <c r="C132" s="217"/>
      <c r="D132" s="114"/>
      <c r="E132" s="185" t="s">
        <v>1212</v>
      </c>
      <c r="F132" s="690" t="s">
        <v>1819</v>
      </c>
      <c r="G132" s="141"/>
      <c r="H132" s="135"/>
      <c r="I132" s="805"/>
      <c r="J132" s="807"/>
      <c r="K132" s="36"/>
      <c r="L132" s="10"/>
      <c r="M132" s="38"/>
      <c r="N132" s="59"/>
      <c r="O132" s="803"/>
      <c r="P132" s="59"/>
      <c r="Q132" s="183"/>
      <c r="R132" s="53"/>
      <c r="S132" s="221"/>
      <c r="T132" s="1162"/>
      <c r="U132" s="768">
        <f t="shared" ref="U132" si="27">K132*N132</f>
        <v>0</v>
      </c>
      <c r="V132" s="1187"/>
      <c r="Y132" s="329"/>
      <c r="AA132" s="312"/>
      <c r="AC132" s="319"/>
      <c r="AJ132" s="1154"/>
    </row>
    <row r="133" spans="1:38" ht="15.75" customHeight="1" outlineLevel="2" x14ac:dyDescent="0.2">
      <c r="A133" s="701">
        <f t="shared" si="23"/>
        <v>0</v>
      </c>
      <c r="C133" s="225"/>
      <c r="D133" s="114"/>
      <c r="E133" s="182" t="str">
        <f>Prijsonderbouwing!B198</f>
        <v>V1-2-D1</v>
      </c>
      <c r="F133" s="142" t="str">
        <f>Prijsonderbouwing!D198</f>
        <v>Gevelbekleding met steenstrips op vezelplaat met isolatie PIR Rc 5.20 m².K/W</v>
      </c>
      <c r="G133" s="138"/>
      <c r="H133" s="138"/>
      <c r="I133" s="806"/>
      <c r="J133" s="806"/>
      <c r="K133" s="246">
        <v>0</v>
      </c>
      <c r="L133" s="10"/>
      <c r="M133" s="38" t="str">
        <f>Prijsonderbouwing!F198</f>
        <v>m²</v>
      </c>
      <c r="N133" s="59">
        <f>Prijsonderbouwing!O198</f>
        <v>374.76301500000005</v>
      </c>
      <c r="O133" s="59">
        <f>Prijsonderbouwing!X198</f>
        <v>428.89540814999998</v>
      </c>
      <c r="P133" s="59">
        <f t="shared" si="25"/>
        <v>0</v>
      </c>
      <c r="Q133" s="183"/>
      <c r="R133" s="53"/>
      <c r="S133" s="226"/>
      <c r="T133" s="1162"/>
      <c r="U133" s="768">
        <f t="shared" si="4"/>
        <v>0</v>
      </c>
      <c r="V133" s="1187"/>
      <c r="Y133" s="329"/>
      <c r="Z133" s="329"/>
      <c r="AA133" s="312"/>
      <c r="AC133" s="319"/>
      <c r="AJ133" s="1154"/>
      <c r="AL133" s="5"/>
    </row>
    <row r="134" spans="1:38" ht="6" customHeight="1" outlineLevel="2" x14ac:dyDescent="0.2">
      <c r="A134" s="701">
        <f>A133</f>
        <v>0</v>
      </c>
      <c r="C134" s="217"/>
      <c r="D134" s="114"/>
      <c r="E134" s="185"/>
      <c r="F134" s="346"/>
      <c r="G134" s="244"/>
      <c r="H134" s="244"/>
      <c r="I134" s="941"/>
      <c r="J134" s="941"/>
      <c r="K134" s="255"/>
      <c r="L134" s="10"/>
      <c r="M134" s="10"/>
      <c r="N134" s="264"/>
      <c r="O134" s="803"/>
      <c r="P134" s="59"/>
      <c r="Q134" s="183"/>
      <c r="R134" s="53"/>
      <c r="S134" s="221"/>
      <c r="T134" s="1162"/>
      <c r="U134" s="768">
        <f t="shared" si="4"/>
        <v>0</v>
      </c>
      <c r="V134" s="1187"/>
      <c r="Y134" s="329"/>
      <c r="Z134" s="329"/>
      <c r="AA134" s="312"/>
      <c r="AC134" s="319"/>
      <c r="AJ134" s="1154"/>
      <c r="AL134" s="5"/>
    </row>
    <row r="135" spans="1:38" ht="15.75" customHeight="1" outlineLevel="1" x14ac:dyDescent="0.2">
      <c r="A135" s="701">
        <f>IF(SUM(A136)=0,0,1)</f>
        <v>0</v>
      </c>
      <c r="B135" s="7" t="s">
        <v>54</v>
      </c>
      <c r="C135" s="217"/>
      <c r="D135" s="114"/>
      <c r="E135" s="185" t="s">
        <v>1213</v>
      </c>
      <c r="F135" s="690" t="s">
        <v>1820</v>
      </c>
      <c r="G135" s="141"/>
      <c r="H135" s="135"/>
      <c r="I135" s="840"/>
      <c r="J135" s="807"/>
      <c r="K135" s="36"/>
      <c r="L135" s="10"/>
      <c r="M135" s="38"/>
      <c r="N135" s="59"/>
      <c r="O135" s="803"/>
      <c r="P135" s="59"/>
      <c r="Q135" s="183"/>
      <c r="R135" s="53"/>
      <c r="S135" s="221"/>
      <c r="T135" s="1162"/>
      <c r="U135" s="768">
        <f t="shared" si="4"/>
        <v>0</v>
      </c>
      <c r="V135" s="1187"/>
      <c r="Y135" s="329"/>
      <c r="AA135" s="312"/>
      <c r="AC135" s="319"/>
      <c r="AJ135" s="1154"/>
    </row>
    <row r="136" spans="1:38" ht="15.75" customHeight="1" outlineLevel="2" x14ac:dyDescent="0.2">
      <c r="A136" s="701">
        <f t="shared" si="23"/>
        <v>0</v>
      </c>
      <c r="C136" s="217"/>
      <c r="D136" s="114"/>
      <c r="E136" s="182" t="str">
        <f>Prijsonderbouwing!B220</f>
        <v>V1-2-E1</v>
      </c>
      <c r="F136" s="142" t="str">
        <f>Prijsonderbouwing!D220</f>
        <v>Gevelbekleding EPS isolatie 120mm met afwerking sierpleister Rc 3.90 m².K/W</v>
      </c>
      <c r="G136" s="138"/>
      <c r="H136" s="138"/>
      <c r="I136" s="138"/>
      <c r="J136" s="138"/>
      <c r="K136" s="246">
        <v>0</v>
      </c>
      <c r="L136" s="10"/>
      <c r="M136" s="38" t="str">
        <f>Prijsonderbouwing!F220</f>
        <v>m²</v>
      </c>
      <c r="N136" s="59">
        <f>Prijsonderbouwing!O220</f>
        <v>169.08210927710846</v>
      </c>
      <c r="O136" s="59">
        <f>Prijsonderbouwing!X220</f>
        <v>190.63717487590361</v>
      </c>
      <c r="P136" s="59">
        <f t="shared" si="25"/>
        <v>0</v>
      </c>
      <c r="Q136" s="183"/>
      <c r="R136" s="53"/>
      <c r="S136" s="221"/>
      <c r="T136" s="1162"/>
      <c r="U136" s="768">
        <f t="shared" si="4"/>
        <v>0</v>
      </c>
      <c r="V136" s="1187"/>
      <c r="Y136" s="329"/>
      <c r="Z136" s="329"/>
      <c r="AA136" s="312"/>
      <c r="AC136" s="319"/>
      <c r="AJ136" s="1154"/>
      <c r="AL136" s="5"/>
    </row>
    <row r="137" spans="1:38" ht="6" customHeight="1" outlineLevel="2" x14ac:dyDescent="0.2">
      <c r="A137" s="701">
        <f>A138</f>
        <v>0</v>
      </c>
      <c r="C137" s="217"/>
      <c r="D137" s="114"/>
      <c r="E137" s="185"/>
      <c r="F137" s="346"/>
      <c r="G137" s="346"/>
      <c r="H137" s="346"/>
      <c r="I137" s="346"/>
      <c r="J137" s="346"/>
      <c r="K137" s="255"/>
      <c r="L137" s="10"/>
      <c r="M137" s="10"/>
      <c r="N137" s="264"/>
      <c r="O137" s="264"/>
      <c r="P137" s="59"/>
      <c r="Q137" s="183"/>
      <c r="R137" s="53"/>
      <c r="S137" s="221"/>
      <c r="T137" s="1162"/>
      <c r="U137" s="768">
        <f t="shared" si="4"/>
        <v>0</v>
      </c>
      <c r="V137" s="1187"/>
      <c r="Y137" s="329"/>
      <c r="Z137" s="329"/>
      <c r="AA137" s="312"/>
      <c r="AC137" s="319"/>
      <c r="AJ137" s="1154"/>
      <c r="AL137" s="5"/>
    </row>
    <row r="138" spans="1:38" ht="15.75" customHeight="1" outlineLevel="2" x14ac:dyDescent="0.2">
      <c r="A138" s="701">
        <f>IF(SUM(A139:B144)=0,0,1)</f>
        <v>0</v>
      </c>
      <c r="C138" s="217"/>
      <c r="D138" s="114"/>
      <c r="E138" s="185" t="str">
        <f>Prijsonderbouwing!B241</f>
        <v>V1-2-X</v>
      </c>
      <c r="F138" s="690" t="str">
        <f>Prijsonderbouwing!D241</f>
        <v xml:space="preserve">Bijkomende kosten </v>
      </c>
      <c r="G138" s="141"/>
      <c r="H138" s="141"/>
      <c r="I138" s="840"/>
      <c r="J138" s="141"/>
      <c r="K138" s="38"/>
      <c r="L138" s="38"/>
      <c r="M138" s="38"/>
      <c r="N138" s="59"/>
      <c r="O138" s="59"/>
      <c r="P138" s="59"/>
      <c r="Q138" s="183"/>
      <c r="R138" s="53"/>
      <c r="S138" s="221"/>
      <c r="T138" s="1163"/>
      <c r="U138" s="768">
        <f t="shared" si="4"/>
        <v>0</v>
      </c>
      <c r="V138" s="1188"/>
      <c r="X138" s="130"/>
      <c r="Z138" s="339"/>
      <c r="AA138" s="312"/>
      <c r="AC138" s="319"/>
      <c r="AJ138" s="1154"/>
      <c r="AL138" s="5"/>
    </row>
    <row r="139" spans="1:38" ht="15.75" customHeight="1" outlineLevel="1" x14ac:dyDescent="0.2">
      <c r="A139" s="701">
        <f>IF(K139=0,0,1)</f>
        <v>0</v>
      </c>
      <c r="C139" s="217"/>
      <c r="D139" s="114"/>
      <c r="E139" s="182" t="str">
        <f>Prijsonderbouwing!B243</f>
        <v>V1-2-X1</v>
      </c>
      <c r="F139" s="142" t="str">
        <f>Prijsonderbouwing!D243</f>
        <v xml:space="preserve">Sloop en afvoeren bestaande (betimmerde) gevel </v>
      </c>
      <c r="G139" s="142"/>
      <c r="H139" s="138"/>
      <c r="I139" s="142"/>
      <c r="J139" s="143"/>
      <c r="K139" s="246">
        <v>0</v>
      </c>
      <c r="L139" s="10"/>
      <c r="M139" s="38" t="str">
        <f>Prijsonderbouwing!F243</f>
        <v>m²</v>
      </c>
      <c r="N139" s="59">
        <f>Prijsonderbouwing!O243</f>
        <v>40.837499999999999</v>
      </c>
      <c r="O139" s="59">
        <f>Prijsonderbouwing!X243</f>
        <v>45.057375</v>
      </c>
      <c r="P139" s="59">
        <f>O139*K139</f>
        <v>0</v>
      </c>
      <c r="Q139" s="183"/>
      <c r="R139" s="53"/>
      <c r="S139" s="221"/>
      <c r="T139" s="1162"/>
      <c r="U139" s="768">
        <f t="shared" si="4"/>
        <v>0</v>
      </c>
      <c r="V139" s="1187"/>
      <c r="Y139" s="329"/>
      <c r="AA139" s="312"/>
      <c r="AC139" s="319"/>
      <c r="AJ139" s="1154"/>
    </row>
    <row r="140" spans="1:38" ht="15.75" customHeight="1" outlineLevel="1" x14ac:dyDescent="0.2">
      <c r="A140" s="701">
        <f>IF(K140=0,0,1)</f>
        <v>0</v>
      </c>
      <c r="C140" s="217"/>
      <c r="D140" s="114"/>
      <c r="E140" s="182" t="str">
        <f>Prijsonderbouwing!B245</f>
        <v>V1-2-X2</v>
      </c>
      <c r="F140" s="142" t="str">
        <f>Prijsonderbouwing!D245</f>
        <v>Steigerwerk op-/afbouw/huur in m²</v>
      </c>
      <c r="G140" s="142"/>
      <c r="H140" s="138"/>
      <c r="I140" s="142"/>
      <c r="J140" s="143"/>
      <c r="K140" s="246">
        <v>0</v>
      </c>
      <c r="L140" s="10"/>
      <c r="M140" s="38" t="str">
        <f>Prijsonderbouwing!F245</f>
        <v>m²</v>
      </c>
      <c r="N140" s="59">
        <f>Prijsonderbouwing!O245</f>
        <v>27.83</v>
      </c>
      <c r="O140" s="59">
        <f>Prijsonderbouwing!X245</f>
        <v>31.931899999999999</v>
      </c>
      <c r="P140" s="59">
        <f t="shared" ref="P140:P143" si="28">O140*K140</f>
        <v>0</v>
      </c>
      <c r="Q140" s="183"/>
      <c r="R140" s="53"/>
      <c r="S140" s="221"/>
      <c r="T140" s="1162"/>
      <c r="U140" s="768">
        <f t="shared" si="4"/>
        <v>0</v>
      </c>
      <c r="V140" s="1187"/>
      <c r="Y140" s="329"/>
      <c r="AA140" s="312"/>
      <c r="AC140" s="319"/>
      <c r="AJ140" s="1154"/>
    </row>
    <row r="141" spans="1:38" ht="15.75" customHeight="1" outlineLevel="1" x14ac:dyDescent="0.2">
      <c r="A141" s="701">
        <f t="shared" ref="A141:A143" si="29">IF(K141=0,0,1)</f>
        <v>0</v>
      </c>
      <c r="C141" s="217"/>
      <c r="D141" s="114"/>
      <c r="E141" s="182" t="str">
        <f>Prijsonderbouwing!B247</f>
        <v>V1-2-X3</v>
      </c>
      <c r="F141" s="142" t="str">
        <f>Prijsonderbouwing!D247</f>
        <v>Rolsteiger op-/afbouw/huur in dagen</v>
      </c>
      <c r="G141" s="142"/>
      <c r="H141" s="138"/>
      <c r="I141" s="142"/>
      <c r="J141" s="143"/>
      <c r="K141" s="246">
        <v>0</v>
      </c>
      <c r="L141" s="10"/>
      <c r="M141" s="38" t="str">
        <f>Prijsonderbouwing!F247</f>
        <v>st</v>
      </c>
      <c r="N141" s="59">
        <f>Prijsonderbouwing!O247</f>
        <v>211.75</v>
      </c>
      <c r="O141" s="59">
        <f>Prijsonderbouwing!X247</f>
        <v>242.24199999999999</v>
      </c>
      <c r="P141" s="59">
        <f t="shared" si="28"/>
        <v>0</v>
      </c>
      <c r="Q141" s="183"/>
      <c r="R141" s="53"/>
      <c r="S141" s="221"/>
      <c r="T141" s="1162"/>
      <c r="U141" s="768">
        <f t="shared" si="4"/>
        <v>0</v>
      </c>
      <c r="V141" s="1187"/>
      <c r="Y141" s="329"/>
      <c r="AA141" s="312"/>
      <c r="AC141" s="319"/>
      <c r="AJ141" s="1154"/>
    </row>
    <row r="142" spans="1:38" ht="15.75" customHeight="1" outlineLevel="1" x14ac:dyDescent="0.2">
      <c r="A142" s="701">
        <f t="shared" si="29"/>
        <v>0</v>
      </c>
      <c r="B142" s="7" t="s">
        <v>54</v>
      </c>
      <c r="C142" s="217"/>
      <c r="D142" s="114"/>
      <c r="E142" s="182" t="str">
        <f>Prijsonderbouwing!B249</f>
        <v>V1-2-X4</v>
      </c>
      <c r="F142" s="142" t="str">
        <f>Prijsonderbouwing!D249</f>
        <v>Hoogwerker op-/afbouw/huur in weken</v>
      </c>
      <c r="G142" s="142"/>
      <c r="H142" s="138"/>
      <c r="I142" s="142"/>
      <c r="J142" s="143"/>
      <c r="K142" s="246">
        <v>0</v>
      </c>
      <c r="L142" s="10"/>
      <c r="M142" s="38" t="str">
        <f>Prijsonderbouwing!F249</f>
        <v>wk</v>
      </c>
      <c r="N142" s="59">
        <f>Prijsonderbouwing!O249</f>
        <v>550.00428999999997</v>
      </c>
      <c r="O142" s="59">
        <f>Prijsonderbouwing!X249</f>
        <v>665.5051909</v>
      </c>
      <c r="P142" s="59">
        <f t="shared" si="28"/>
        <v>0</v>
      </c>
      <c r="Q142" s="183"/>
      <c r="R142" s="53"/>
      <c r="S142" s="221"/>
      <c r="T142" s="1162"/>
      <c r="U142" s="768">
        <f t="shared" si="4"/>
        <v>0</v>
      </c>
      <c r="V142" s="1187"/>
      <c r="Y142" s="329"/>
      <c r="AA142" s="312"/>
      <c r="AC142" s="319"/>
      <c r="AJ142" s="1154"/>
    </row>
    <row r="143" spans="1:38" ht="15.75" customHeight="1" outlineLevel="1" x14ac:dyDescent="0.2">
      <c r="A143" s="701">
        <f t="shared" si="29"/>
        <v>0</v>
      </c>
      <c r="B143" s="7" t="s">
        <v>54</v>
      </c>
      <c r="C143" s="217"/>
      <c r="D143" s="114"/>
      <c r="E143" s="182" t="str">
        <f>Prijsonderbouwing!B251</f>
        <v>V1-2-X5</v>
      </c>
      <c r="F143" s="142" t="str">
        <f>Prijsonderbouwing!D251</f>
        <v xml:space="preserve">Herstel bestrating en terrein </v>
      </c>
      <c r="G143" s="142"/>
      <c r="H143" s="138"/>
      <c r="I143" s="142"/>
      <c r="J143" s="143"/>
      <c r="K143" s="246">
        <v>0</v>
      </c>
      <c r="L143" s="10"/>
      <c r="M143" s="38" t="str">
        <f>Prijsonderbouwing!F251</f>
        <v>m²</v>
      </c>
      <c r="N143" s="59">
        <f>Prijsonderbouwing!O251</f>
        <v>72.599999999999994</v>
      </c>
      <c r="O143" s="59">
        <f>Prijsonderbouwing!X251</f>
        <v>83.49</v>
      </c>
      <c r="P143" s="59">
        <f t="shared" si="28"/>
        <v>0</v>
      </c>
      <c r="Q143" s="183"/>
      <c r="R143" s="53"/>
      <c r="S143" s="221"/>
      <c r="T143" s="1162"/>
      <c r="U143" s="768">
        <f t="shared" si="4"/>
        <v>0</v>
      </c>
      <c r="V143" s="1187"/>
      <c r="Y143" s="329"/>
      <c r="AA143" s="312"/>
      <c r="AC143" s="319"/>
      <c r="AJ143" s="1154"/>
    </row>
    <row r="144" spans="1:38" ht="15.75" customHeight="1" outlineLevel="1" x14ac:dyDescent="0.2">
      <c r="A144" s="701">
        <f t="shared" ref="A144" si="30">IF(K144=0,0,1)</f>
        <v>0</v>
      </c>
      <c r="B144" s="7" t="s">
        <v>54</v>
      </c>
      <c r="C144" s="217"/>
      <c r="D144" s="114"/>
      <c r="E144" s="182" t="str">
        <f>Prijsonderbouwing!B253</f>
        <v>V1-2-X6</v>
      </c>
      <c r="F144" s="142" t="str">
        <f>Prijsonderbouwing!D253</f>
        <v xml:space="preserve">Natuurvrij maken bij gevelbekleding  </v>
      </c>
      <c r="G144" s="142"/>
      <c r="H144" s="142"/>
      <c r="I144" s="142"/>
      <c r="J144" s="143"/>
      <c r="K144" s="246">
        <v>0</v>
      </c>
      <c r="L144" s="10"/>
      <c r="M144" s="38" t="str">
        <f>Prijsonderbouwing!F253</f>
        <v>m²</v>
      </c>
      <c r="N144" s="59">
        <f>Prijsonderbouwing!O253</f>
        <v>10.285</v>
      </c>
      <c r="O144" s="59">
        <f>Prijsonderbouwing!X253</f>
        <v>11.573650000000001</v>
      </c>
      <c r="P144" s="59">
        <f t="shared" ref="P144" si="31">O144*K144</f>
        <v>0</v>
      </c>
      <c r="Q144" s="183"/>
      <c r="R144" s="53"/>
      <c r="S144" s="221"/>
      <c r="T144" s="1162"/>
      <c r="U144" s="768">
        <f t="shared" ref="U144" si="32">K144*N144</f>
        <v>0</v>
      </c>
      <c r="V144" s="1187"/>
      <c r="Y144" s="329"/>
      <c r="AA144" s="312"/>
      <c r="AC144" s="319"/>
      <c r="AJ144" s="1154"/>
    </row>
    <row r="145" spans="1:38" ht="6" customHeight="1" outlineLevel="1" x14ac:dyDescent="0.2">
      <c r="A145" s="701">
        <f>A146</f>
        <v>0</v>
      </c>
      <c r="C145" s="217"/>
      <c r="D145" s="114"/>
      <c r="E145" s="184"/>
      <c r="F145" s="127"/>
      <c r="G145" s="77"/>
      <c r="H145" s="113"/>
      <c r="I145" s="113"/>
      <c r="J145" s="81"/>
      <c r="K145" s="28"/>
      <c r="L145" s="10"/>
      <c r="M145" s="31"/>
      <c r="N145" s="32"/>
      <c r="O145" s="32"/>
      <c r="P145" s="266"/>
      <c r="Q145" s="183"/>
      <c r="R145" s="53"/>
      <c r="S145" s="221"/>
      <c r="T145" s="1162"/>
      <c r="U145" s="768">
        <f t="shared" si="4"/>
        <v>0</v>
      </c>
      <c r="V145" s="1187"/>
      <c r="Y145" s="329"/>
      <c r="AA145" s="312"/>
      <c r="AC145" s="319"/>
      <c r="AJ145" s="1154"/>
      <c r="AL145" s="5"/>
    </row>
    <row r="146" spans="1:38" s="13" customFormat="1" ht="15.75" customHeight="1" x14ac:dyDescent="0.2">
      <c r="A146" s="701">
        <f>IF(P146=0,0,1)</f>
        <v>0</v>
      </c>
      <c r="B146" s="7"/>
      <c r="C146" s="223"/>
      <c r="D146" s="114"/>
      <c r="E146" s="598"/>
      <c r="F146" s="153"/>
      <c r="G146" s="154"/>
      <c r="H146" s="155"/>
      <c r="I146" s="155"/>
      <c r="J146" s="156"/>
      <c r="K146" s="157"/>
      <c r="L146" s="157"/>
      <c r="M146" s="158" t="str">
        <f>E118</f>
        <v>V1-2</v>
      </c>
      <c r="N146" s="159" t="s">
        <v>84</v>
      </c>
      <c r="O146" s="159"/>
      <c r="P146" s="267">
        <f>ROUNDUP(SUM(P124:P145),0)</f>
        <v>0</v>
      </c>
      <c r="Q146" s="599"/>
      <c r="R146" s="53"/>
      <c r="S146" s="224"/>
      <c r="T146" s="1162"/>
      <c r="U146" s="768"/>
      <c r="V146" s="1187"/>
      <c r="W146" s="704">
        <f>P146</f>
        <v>0</v>
      </c>
      <c r="X146" s="334"/>
      <c r="Y146" s="314"/>
      <c r="Z146" s="313"/>
      <c r="AA146" s="312"/>
      <c r="AB146" s="312"/>
      <c r="AC146" s="319"/>
      <c r="AI146" s="1158"/>
      <c r="AJ146" s="1154"/>
    </row>
    <row r="147" spans="1:38" s="121" customFormat="1" ht="9" customHeight="1" outlineLevel="1" x14ac:dyDescent="0.2">
      <c r="A147" s="701">
        <f>A148</f>
        <v>0</v>
      </c>
      <c r="B147" s="7"/>
      <c r="C147" s="227"/>
      <c r="D147" s="114"/>
      <c r="E147" s="607"/>
      <c r="F147" s="122"/>
      <c r="G147" s="122"/>
      <c r="H147" s="122"/>
      <c r="I147" s="122"/>
      <c r="J147" s="123"/>
      <c r="K147" s="124"/>
      <c r="L147" s="123"/>
      <c r="M147" s="125"/>
      <c r="N147" s="126"/>
      <c r="O147" s="126"/>
      <c r="P147" s="126"/>
      <c r="Q147" s="608"/>
      <c r="R147" s="53"/>
      <c r="S147" s="228"/>
      <c r="T147" s="1162"/>
      <c r="U147" s="768">
        <f t="shared" si="4"/>
        <v>0</v>
      </c>
      <c r="V147" s="1187"/>
      <c r="W147" s="711"/>
      <c r="X147" s="331"/>
      <c r="Y147" s="331"/>
      <c r="Z147" s="332"/>
      <c r="AA147" s="312"/>
      <c r="AB147" s="312"/>
      <c r="AC147" s="333"/>
      <c r="AD147" s="742"/>
      <c r="AE147" s="742"/>
      <c r="AF147" s="742"/>
      <c r="AG147" s="742"/>
      <c r="AH147" s="742"/>
      <c r="AI147" s="1159"/>
      <c r="AJ147" s="1154"/>
      <c r="AK147" s="742"/>
      <c r="AL147" s="742"/>
    </row>
    <row r="148" spans="1:38" s="13" customFormat="1" ht="20.399999999999999" customHeight="1" x14ac:dyDescent="0.2">
      <c r="A148" s="701">
        <f>A227</f>
        <v>0</v>
      </c>
      <c r="B148" s="7"/>
      <c r="C148" s="223"/>
      <c r="D148" s="114"/>
      <c r="E148" s="602" t="s">
        <v>87</v>
      </c>
      <c r="F148" s="150" t="s">
        <v>88</v>
      </c>
      <c r="G148" s="245"/>
      <c r="H148" s="150"/>
      <c r="I148" s="150"/>
      <c r="J148" s="151"/>
      <c r="K148" s="253" t="s">
        <v>68</v>
      </c>
      <c r="L148" s="151"/>
      <c r="M148" s="151" t="s">
        <v>831</v>
      </c>
      <c r="N148" s="736" t="s">
        <v>1201</v>
      </c>
      <c r="O148" s="736" t="s">
        <v>1202</v>
      </c>
      <c r="P148" s="151" t="s">
        <v>69</v>
      </c>
      <c r="Q148" s="606"/>
      <c r="R148" s="53"/>
      <c r="S148" s="224"/>
      <c r="T148" s="1162"/>
      <c r="U148" s="768"/>
      <c r="V148" s="1187"/>
      <c r="W148" s="705"/>
      <c r="X148" s="314"/>
      <c r="Y148" s="314"/>
      <c r="Z148" s="800"/>
      <c r="AA148" s="312"/>
      <c r="AB148" s="312"/>
      <c r="AC148" s="319"/>
      <c r="AD148" s="741"/>
      <c r="AE148" s="741"/>
      <c r="AF148" s="741"/>
      <c r="AG148" s="741"/>
      <c r="AH148" s="741"/>
      <c r="AI148" s="1157"/>
      <c r="AJ148" s="1154"/>
      <c r="AK148" s="741"/>
      <c r="AL148" s="741"/>
    </row>
    <row r="149" spans="1:38" ht="6" customHeight="1" x14ac:dyDescent="0.2">
      <c r="A149" s="701">
        <f>A150</f>
        <v>0</v>
      </c>
      <c r="C149" s="217"/>
      <c r="D149" s="114"/>
      <c r="E149" s="182"/>
      <c r="F149" s="127"/>
      <c r="G149" s="127"/>
      <c r="H149" s="81"/>
      <c r="I149" s="81"/>
      <c r="J149" s="81"/>
      <c r="K149" s="82"/>
      <c r="L149" s="9"/>
      <c r="M149" s="83"/>
      <c r="N149" s="84"/>
      <c r="O149" s="84"/>
      <c r="P149" s="84"/>
      <c r="Q149" s="183"/>
      <c r="R149" s="53"/>
      <c r="S149" s="218"/>
      <c r="T149" s="1162"/>
      <c r="U149" s="768">
        <f t="shared" si="4"/>
        <v>0</v>
      </c>
      <c r="V149" s="1187"/>
      <c r="Y149" s="314"/>
      <c r="Z149" s="312"/>
      <c r="AA149" s="312"/>
      <c r="AC149" s="319"/>
      <c r="AJ149" s="1154"/>
    </row>
    <row r="150" spans="1:38" ht="15.75" customHeight="1" x14ac:dyDescent="0.2">
      <c r="A150" s="701">
        <f>A227</f>
        <v>0</v>
      </c>
      <c r="B150" s="7" t="s">
        <v>54</v>
      </c>
      <c r="C150" s="217"/>
      <c r="D150" s="114"/>
      <c r="E150" s="182"/>
      <c r="F150" s="141" t="s">
        <v>857</v>
      </c>
      <c r="G150" s="135"/>
      <c r="H150" s="141"/>
      <c r="I150" s="840"/>
      <c r="J150" s="81"/>
      <c r="K150" s="38"/>
      <c r="L150" s="9"/>
      <c r="M150" s="83"/>
      <c r="N150" s="84"/>
      <c r="O150" s="84"/>
      <c r="P150" s="12"/>
      <c r="Q150" s="183"/>
      <c r="R150" s="53"/>
      <c r="S150" s="218"/>
      <c r="T150" s="1162"/>
      <c r="U150" s="768">
        <f t="shared" si="4"/>
        <v>0</v>
      </c>
      <c r="V150" s="1187"/>
      <c r="Y150" s="314"/>
      <c r="Z150" s="810"/>
      <c r="AA150" s="321"/>
      <c r="AB150" s="321"/>
      <c r="AC150" s="321"/>
      <c r="AJ150" s="1154"/>
    </row>
    <row r="151" spans="1:38" ht="15.75" customHeight="1" outlineLevel="1" x14ac:dyDescent="0.2">
      <c r="A151" s="701">
        <f>A150</f>
        <v>0</v>
      </c>
      <c r="B151" s="7" t="s">
        <v>54</v>
      </c>
      <c r="C151" s="217"/>
      <c r="D151" s="114"/>
      <c r="E151" s="182"/>
      <c r="F151" s="141" t="s">
        <v>842</v>
      </c>
      <c r="G151" s="141"/>
      <c r="H151" s="141"/>
      <c r="I151" s="840"/>
      <c r="J151" s="12"/>
      <c r="K151" s="816"/>
      <c r="L151" s="12"/>
      <c r="M151" s="12"/>
      <c r="N151" s="12"/>
      <c r="O151" s="12"/>
      <c r="P151" s="12"/>
      <c r="Q151" s="183"/>
      <c r="R151" s="53"/>
      <c r="S151" s="221"/>
      <c r="T151" s="1162"/>
      <c r="U151" s="768"/>
      <c r="V151" s="1187"/>
      <c r="Y151" s="314"/>
      <c r="AA151" s="321"/>
      <c r="AB151" s="325"/>
      <c r="AC151" s="319"/>
      <c r="AJ151" s="1154"/>
    </row>
    <row r="152" spans="1:38" ht="6" customHeight="1" outlineLevel="1" x14ac:dyDescent="0.2">
      <c r="A152" s="701">
        <f>A151</f>
        <v>0</v>
      </c>
      <c r="B152" s="7" t="s">
        <v>54</v>
      </c>
      <c r="C152" s="217"/>
      <c r="D152" s="114"/>
      <c r="E152" s="182"/>
      <c r="F152" s="346"/>
      <c r="G152" s="244"/>
      <c r="H152" s="113"/>
      <c r="I152" s="113"/>
      <c r="J152" s="10"/>
      <c r="K152" s="256"/>
      <c r="L152" s="10"/>
      <c r="M152" s="31"/>
      <c r="N152" s="32"/>
      <c r="O152" s="32"/>
      <c r="P152" s="37"/>
      <c r="Q152" s="183"/>
      <c r="R152" s="53"/>
      <c r="S152" s="221"/>
      <c r="T152" s="1162"/>
      <c r="U152" s="768"/>
      <c r="V152" s="1187"/>
      <c r="Y152" s="314"/>
      <c r="AA152" s="312"/>
      <c r="AC152" s="319"/>
      <c r="AJ152" s="1154"/>
    </row>
    <row r="153" spans="1:38" ht="15.75" customHeight="1" outlineLevel="1" x14ac:dyDescent="0.2">
      <c r="A153" s="701">
        <f>IF(SUM(A154:A156)=0,0,1)</f>
        <v>0</v>
      </c>
      <c r="B153" s="7" t="s">
        <v>54</v>
      </c>
      <c r="C153" s="217"/>
      <c r="D153" s="114"/>
      <c r="E153" s="185" t="s">
        <v>1080</v>
      </c>
      <c r="F153" s="690" t="s">
        <v>1078</v>
      </c>
      <c r="G153" s="141"/>
      <c r="H153" s="141"/>
      <c r="I153" s="949"/>
      <c r="J153" s="141"/>
      <c r="K153" s="816"/>
      <c r="L153" s="10"/>
      <c r="M153" s="38"/>
      <c r="N153" s="59"/>
      <c r="O153" s="59"/>
      <c r="P153" s="59"/>
      <c r="Q153" s="183"/>
      <c r="R153" s="53"/>
      <c r="S153" s="221"/>
      <c r="T153" s="1162"/>
      <c r="U153" s="768"/>
      <c r="V153" s="1187"/>
      <c r="Y153" s="329"/>
      <c r="AA153" s="312"/>
      <c r="AC153" s="319"/>
      <c r="AJ153" s="1154"/>
    </row>
    <row r="154" spans="1:38" ht="15.75" customHeight="1" outlineLevel="3" x14ac:dyDescent="0.2">
      <c r="A154" s="701">
        <f>IF(K154=0,0,1)</f>
        <v>0</v>
      </c>
      <c r="C154" s="217"/>
      <c r="D154" s="114"/>
      <c r="E154" s="182" t="str">
        <f>Prijsonderbouwing!B256</f>
        <v>V1-3-A1</v>
      </c>
      <c r="F154" s="142" t="str">
        <f>Prijsonderbouwing!D256</f>
        <v>Voorzetwand 100 mm houten frame met glaswol deken dik 70 mm Rc ± 2.45 m².K/W</v>
      </c>
      <c r="G154" s="138"/>
      <c r="H154" s="138"/>
      <c r="I154" s="138"/>
      <c r="J154" s="138"/>
      <c r="K154" s="246">
        <v>0</v>
      </c>
      <c r="L154" s="10"/>
      <c r="M154" s="38" t="str">
        <f>Prijsonderbouwing!F256</f>
        <v>m²</v>
      </c>
      <c r="N154" s="59">
        <f>Prijsonderbouwing!O256</f>
        <v>113.06133945679383</v>
      </c>
      <c r="O154" s="59">
        <f>Prijsonderbouwing!X256</f>
        <v>126.46102128890527</v>
      </c>
      <c r="P154" s="59">
        <f>O154*K154</f>
        <v>0</v>
      </c>
      <c r="Q154" s="183"/>
      <c r="R154" s="53"/>
      <c r="S154" s="221"/>
      <c r="T154" s="1162"/>
      <c r="U154" s="768">
        <f t="shared" si="4"/>
        <v>0</v>
      </c>
      <c r="V154" s="1187"/>
      <c r="Y154" s="314"/>
      <c r="AA154" s="312"/>
      <c r="AC154" s="319"/>
      <c r="AJ154" s="1154"/>
    </row>
    <row r="155" spans="1:38" ht="15.75" customHeight="1" outlineLevel="3" x14ac:dyDescent="0.2">
      <c r="A155" s="701">
        <f t="shared" ref="A155:A156" si="33">IF(K155=0,0,1)</f>
        <v>0</v>
      </c>
      <c r="C155" s="217"/>
      <c r="D155" s="114"/>
      <c r="E155" s="182" t="str">
        <f>Prijsonderbouwing!B276</f>
        <v>V1-3-A2</v>
      </c>
      <c r="F155" s="142" t="str">
        <f>Prijsonderbouwing!D276</f>
        <v>Voorzetwand 120 mm houten frame met glaswol deken dik 90 mm Rc ± 3.15 m².K/W</v>
      </c>
      <c r="G155" s="138"/>
      <c r="H155" s="138"/>
      <c r="I155" s="138"/>
      <c r="J155" s="138"/>
      <c r="K155" s="246">
        <v>0</v>
      </c>
      <c r="L155" s="10"/>
      <c r="M155" s="38" t="str">
        <f>Prijsonderbouwing!F276</f>
        <v>m²</v>
      </c>
      <c r="N155" s="59">
        <f>Prijsonderbouwing!O276</f>
        <v>114.19147945679386</v>
      </c>
      <c r="O155" s="59">
        <f>Prijsonderbouwing!X276</f>
        <v>127.82849068890528</v>
      </c>
      <c r="P155" s="59">
        <f>O155*K155</f>
        <v>0</v>
      </c>
      <c r="Q155" s="183"/>
      <c r="R155" s="53"/>
      <c r="S155" s="221"/>
      <c r="T155" s="1162"/>
      <c r="U155" s="768">
        <f t="shared" si="4"/>
        <v>0</v>
      </c>
      <c r="V155" s="1187"/>
      <c r="Y155" s="314"/>
      <c r="AA155" s="312"/>
      <c r="AC155" s="319"/>
      <c r="AJ155" s="1154"/>
    </row>
    <row r="156" spans="1:38" ht="15.75" customHeight="1" outlineLevel="3" x14ac:dyDescent="0.2">
      <c r="A156" s="701">
        <f t="shared" si="33"/>
        <v>0</v>
      </c>
      <c r="C156" s="217"/>
      <c r="D156" s="114"/>
      <c r="E156" s="182" t="str">
        <f>Prijsonderbouwing!B296</f>
        <v>V1-3-A3</v>
      </c>
      <c r="F156" s="142" t="str">
        <f>Prijsonderbouwing!D296</f>
        <v>Voorzetwand 150 mm houten frame met glaswol deken dik 120 mm Rc ± 4.00 m².K/W</v>
      </c>
      <c r="G156" s="138"/>
      <c r="H156" s="138"/>
      <c r="I156" s="138"/>
      <c r="J156" s="138"/>
      <c r="K156" s="246">
        <v>0</v>
      </c>
      <c r="L156" s="10"/>
      <c r="M156" s="38" t="str">
        <f>Prijsonderbouwing!F296</f>
        <v>m²</v>
      </c>
      <c r="N156" s="59">
        <f>Prijsonderbouwing!O296</f>
        <v>116.45115445679384</v>
      </c>
      <c r="O156" s="59">
        <f>Prijsonderbouwing!X296</f>
        <v>130.56269743890527</v>
      </c>
      <c r="P156" s="59">
        <f t="shared" ref="P156:P189" si="34">O156*K156</f>
        <v>0</v>
      </c>
      <c r="Q156" s="183"/>
      <c r="R156" s="53"/>
      <c r="S156" s="221"/>
      <c r="T156" s="1162"/>
      <c r="U156" s="768">
        <f t="shared" si="4"/>
        <v>0</v>
      </c>
      <c r="V156" s="1187"/>
      <c r="Y156" s="314"/>
      <c r="AA156" s="312"/>
      <c r="AC156" s="319"/>
      <c r="AJ156" s="1154"/>
    </row>
    <row r="157" spans="1:38" ht="6" customHeight="1" outlineLevel="3" x14ac:dyDescent="0.2">
      <c r="A157" s="701">
        <f>A153</f>
        <v>0</v>
      </c>
      <c r="C157" s="217"/>
      <c r="D157" s="114"/>
      <c r="E157" s="182"/>
      <c r="F157" s="346"/>
      <c r="G157" s="244"/>
      <c r="H157" s="244"/>
      <c r="I157" s="244"/>
      <c r="J157" s="244"/>
      <c r="K157" s="38"/>
      <c r="L157" s="10"/>
      <c r="M157" s="38"/>
      <c r="N157" s="59"/>
      <c r="O157" s="59"/>
      <c r="P157" s="59"/>
      <c r="Q157" s="183"/>
      <c r="R157" s="53"/>
      <c r="S157" s="221"/>
      <c r="T157" s="1162"/>
      <c r="U157" s="768">
        <f t="shared" si="4"/>
        <v>0</v>
      </c>
      <c r="V157" s="1187"/>
      <c r="Y157" s="314"/>
      <c r="AA157" s="312"/>
      <c r="AC157" s="319"/>
      <c r="AJ157" s="1154"/>
    </row>
    <row r="158" spans="1:38" ht="15.75" customHeight="1" outlineLevel="1" x14ac:dyDescent="0.2">
      <c r="A158" s="701">
        <f>IF(SUM(A159:B161)=0,0,1)</f>
        <v>0</v>
      </c>
      <c r="B158" s="7" t="s">
        <v>54</v>
      </c>
      <c r="C158" s="217"/>
      <c r="D158" s="114"/>
      <c r="E158" s="185" t="s">
        <v>1079</v>
      </c>
      <c r="F158" s="690" t="s">
        <v>1571</v>
      </c>
      <c r="G158" s="141"/>
      <c r="H158" s="135"/>
      <c r="I158" s="141"/>
      <c r="J158" s="841"/>
      <c r="K158" s="36"/>
      <c r="L158" s="10"/>
      <c r="M158" s="38"/>
      <c r="N158" s="59"/>
      <c r="O158" s="59"/>
      <c r="P158" s="59"/>
      <c r="Q158" s="183"/>
      <c r="R158" s="53"/>
      <c r="S158" s="221"/>
      <c r="T158" s="1162"/>
      <c r="U158" s="768">
        <f t="shared" ref="U158:U194" si="35">K158*N158</f>
        <v>0</v>
      </c>
      <c r="V158" s="1187"/>
      <c r="Y158" s="329"/>
      <c r="AA158" s="312"/>
      <c r="AC158" s="319"/>
      <c r="AJ158" s="1154"/>
    </row>
    <row r="159" spans="1:38" ht="15.75" customHeight="1" outlineLevel="3" x14ac:dyDescent="0.2">
      <c r="A159" s="701">
        <f t="shared" ref="A159" si="36">IF(K159=0,0,1)</f>
        <v>0</v>
      </c>
      <c r="C159" s="217"/>
      <c r="D159" s="114"/>
      <c r="E159" s="182" t="str">
        <f>Prijsonderbouwing!B316</f>
        <v>V1-3-B1</v>
      </c>
      <c r="F159" s="142" t="str">
        <f>Prijsonderbouwing!D316</f>
        <v>Voorzetwand 100 mm houten frame met vlasvezel deken dik 70 mm Rc ± 2.44 m².K/W</v>
      </c>
      <c r="G159" s="138"/>
      <c r="H159" s="138"/>
      <c r="I159" s="138"/>
      <c r="J159" s="138"/>
      <c r="K159" s="246">
        <v>0</v>
      </c>
      <c r="L159" s="10"/>
      <c r="M159" s="38" t="str">
        <f>Prijsonderbouwing!F316</f>
        <v>m²</v>
      </c>
      <c r="N159" s="59">
        <f>Prijsonderbouwing!O316</f>
        <v>122.12000445679382</v>
      </c>
      <c r="O159" s="59">
        <f>Prijsonderbouwing!X316</f>
        <v>137.42200593890527</v>
      </c>
      <c r="P159" s="59">
        <f t="shared" si="34"/>
        <v>0</v>
      </c>
      <c r="Q159" s="183"/>
      <c r="R159" s="53"/>
      <c r="S159" s="221"/>
      <c r="T159" s="1162"/>
      <c r="U159" s="768">
        <f t="shared" si="35"/>
        <v>0</v>
      </c>
      <c r="V159" s="1187"/>
      <c r="Y159" s="314"/>
      <c r="AA159" s="312"/>
      <c r="AC159" s="319"/>
      <c r="AJ159" s="1154"/>
    </row>
    <row r="160" spans="1:38" ht="15.75" customHeight="1" outlineLevel="3" x14ac:dyDescent="0.2">
      <c r="A160" s="701">
        <f t="shared" ref="A160" si="37">IF(K160=0,0,1)</f>
        <v>0</v>
      </c>
      <c r="B160" s="17"/>
      <c r="C160" s="217"/>
      <c r="D160" s="114"/>
      <c r="E160" s="182" t="str">
        <f>Prijsonderbouwing!B336</f>
        <v>V1-3-B2</v>
      </c>
      <c r="F160" s="142" t="str">
        <f>Prijsonderbouwing!D336</f>
        <v>Voorzetwand 120 mm houten frame met vlasvezel deken dik 90 mm Rc ± 3.00 m².K/W</v>
      </c>
      <c r="G160" s="138"/>
      <c r="H160" s="138"/>
      <c r="I160" s="138"/>
      <c r="J160" s="138"/>
      <c r="K160" s="246">
        <v>0</v>
      </c>
      <c r="L160" s="10"/>
      <c r="M160" s="38" t="str">
        <f>Prijsonderbouwing!F336</f>
        <v>m²</v>
      </c>
      <c r="N160" s="59">
        <f>Prijsonderbouwing!O336</f>
        <v>126.05794945679384</v>
      </c>
      <c r="O160" s="59">
        <f>Prijsonderbouwing!X336</f>
        <v>142.18691938890527</v>
      </c>
      <c r="P160" s="59">
        <f t="shared" ref="P160:P161" si="38">O160*K160</f>
        <v>0</v>
      </c>
      <c r="Q160" s="183"/>
      <c r="R160" s="53"/>
      <c r="S160" s="221"/>
      <c r="T160" s="1162"/>
      <c r="U160" s="768">
        <f t="shared" si="35"/>
        <v>0</v>
      </c>
      <c r="V160" s="1187"/>
      <c r="Y160" s="314"/>
      <c r="AA160" s="312"/>
      <c r="AC160" s="319"/>
      <c r="AJ160" s="1154"/>
    </row>
    <row r="161" spans="1:36" ht="15.75" customHeight="1" outlineLevel="3" x14ac:dyDescent="0.2">
      <c r="A161" s="701">
        <f>IF(K161=0,0,1)</f>
        <v>0</v>
      </c>
      <c r="C161" s="217"/>
      <c r="D161" s="114"/>
      <c r="E161" s="182" t="str">
        <f>Prijsonderbouwing!B356</f>
        <v>V1-3-B3</v>
      </c>
      <c r="F161" s="142" t="str">
        <f>Prijsonderbouwing!D356</f>
        <v>Voorzetwand 150 mm houten frame met vlasvezel deken dik 120 mm Rc ± 4.70 m².K/W</v>
      </c>
      <c r="G161" s="138"/>
      <c r="H161" s="138"/>
      <c r="I161" s="138"/>
      <c r="J161" s="138"/>
      <c r="K161" s="246">
        <v>0</v>
      </c>
      <c r="L161" s="10"/>
      <c r="M161" s="38" t="str">
        <f>Prijsonderbouwing!F356</f>
        <v>m²</v>
      </c>
      <c r="N161" s="59">
        <f>Prijsonderbouwing!O356</f>
        <v>136.46152945679381</v>
      </c>
      <c r="O161" s="59">
        <f>Prijsonderbouwing!X356</f>
        <v>154.77525118890526</v>
      </c>
      <c r="P161" s="59">
        <f t="shared" si="38"/>
        <v>0</v>
      </c>
      <c r="Q161" s="183"/>
      <c r="R161" s="53"/>
      <c r="S161" s="221"/>
      <c r="T161" s="1162"/>
      <c r="U161" s="768">
        <f t="shared" si="35"/>
        <v>0</v>
      </c>
      <c r="V161" s="1187"/>
      <c r="Y161" s="314"/>
      <c r="AA161" s="312"/>
      <c r="AC161" s="319"/>
      <c r="AJ161" s="1154"/>
    </row>
    <row r="162" spans="1:36" ht="6" customHeight="1" outlineLevel="3" x14ac:dyDescent="0.2">
      <c r="A162" s="701">
        <f>A158</f>
        <v>0</v>
      </c>
      <c r="C162" s="217"/>
      <c r="D162" s="114"/>
      <c r="E162" s="185"/>
      <c r="F162" s="346"/>
      <c r="G162" s="244"/>
      <c r="H162" s="244"/>
      <c r="I162" s="244"/>
      <c r="J162" s="244"/>
      <c r="K162" s="38"/>
      <c r="L162" s="10"/>
      <c r="M162" s="38"/>
      <c r="N162" s="59"/>
      <c r="O162" s="59"/>
      <c r="P162" s="59"/>
      <c r="Q162" s="183"/>
      <c r="R162" s="53"/>
      <c r="S162" s="221"/>
      <c r="T162" s="1162"/>
      <c r="U162" s="768">
        <f t="shared" si="35"/>
        <v>0</v>
      </c>
      <c r="V162" s="1187"/>
      <c r="Y162" s="314"/>
      <c r="AA162" s="312"/>
      <c r="AC162" s="319"/>
      <c r="AJ162" s="1154"/>
    </row>
    <row r="163" spans="1:36" ht="15.75" customHeight="1" outlineLevel="1" x14ac:dyDescent="0.2">
      <c r="A163" s="701">
        <f>IF(SUM(A164:B166)=0,0,1)</f>
        <v>0</v>
      </c>
      <c r="B163" s="7" t="s">
        <v>54</v>
      </c>
      <c r="C163" s="217"/>
      <c r="D163" s="114"/>
      <c r="E163" s="185" t="s">
        <v>1082</v>
      </c>
      <c r="F163" s="690" t="s">
        <v>1081</v>
      </c>
      <c r="G163" s="141"/>
      <c r="H163" s="135"/>
      <c r="I163" s="141"/>
      <c r="J163" s="841"/>
      <c r="K163" s="36"/>
      <c r="L163" s="10"/>
      <c r="M163" s="38"/>
      <c r="N163" s="59"/>
      <c r="O163" s="59"/>
      <c r="P163" s="59"/>
      <c r="Q163" s="183"/>
      <c r="R163" s="53"/>
      <c r="S163" s="221"/>
      <c r="T163" s="1162"/>
      <c r="U163" s="768">
        <f t="shared" ref="U163" si="39">K163*N163</f>
        <v>0</v>
      </c>
      <c r="V163" s="1187"/>
      <c r="Y163" s="329"/>
      <c r="AA163" s="312"/>
      <c r="AC163" s="319"/>
      <c r="AJ163" s="1154"/>
    </row>
    <row r="164" spans="1:36" ht="15.75" customHeight="1" outlineLevel="3" x14ac:dyDescent="0.2">
      <c r="A164" s="701">
        <f t="shared" ref="A164" si="40">IF(K164=0,0,1)</f>
        <v>0</v>
      </c>
      <c r="C164" s="217"/>
      <c r="D164" s="114"/>
      <c r="E164" s="182" t="str">
        <f>Prijsonderbouwing!B376</f>
        <v>V1-3-C1</v>
      </c>
      <c r="F164" s="142" t="str">
        <f>Prijsonderbouwing!D376</f>
        <v>Voorzetwand 100 mm houten frame met grasvezel deken dik 70 mm Rc ± 2.30 m².K/W</v>
      </c>
      <c r="G164" s="138"/>
      <c r="H164" s="138"/>
      <c r="I164" s="138"/>
      <c r="J164" s="138"/>
      <c r="K164" s="246">
        <v>0</v>
      </c>
      <c r="L164" s="10"/>
      <c r="M164" s="38" t="str">
        <f>Prijsonderbouwing!F376</f>
        <v>m²</v>
      </c>
      <c r="N164" s="59">
        <f>Prijsonderbouwing!O376</f>
        <v>123.23804445679383</v>
      </c>
      <c r="O164" s="59">
        <f>Prijsonderbouwing!X376</f>
        <v>138.77483433890529</v>
      </c>
      <c r="P164" s="59">
        <f t="shared" si="34"/>
        <v>0</v>
      </c>
      <c r="Q164" s="183"/>
      <c r="R164" s="53"/>
      <c r="S164" s="221"/>
      <c r="T164" s="1162"/>
      <c r="U164" s="768">
        <f t="shared" si="35"/>
        <v>0</v>
      </c>
      <c r="V164" s="1187"/>
      <c r="Y164" s="314"/>
      <c r="AA164" s="312"/>
      <c r="AC164" s="319"/>
      <c r="AJ164" s="1154"/>
    </row>
    <row r="165" spans="1:36" ht="15.75" customHeight="1" outlineLevel="3" x14ac:dyDescent="0.2">
      <c r="A165" s="701">
        <f t="shared" ref="A165" si="41">IF(K165=0,0,1)</f>
        <v>0</v>
      </c>
      <c r="C165" s="217"/>
      <c r="D165" s="114"/>
      <c r="E165" s="182" t="str">
        <f>Prijsonderbouwing!B396</f>
        <v>V1-3-C2</v>
      </c>
      <c r="F165" s="142" t="str">
        <f>Prijsonderbouwing!D396</f>
        <v xml:space="preserve">Voorzetwand 120 mm houten frame met grasvezel deken dik 90 mm Rc ± 2.80 m².K/W </v>
      </c>
      <c r="G165" s="138"/>
      <c r="H165" s="138"/>
      <c r="I165" s="138"/>
      <c r="J165" s="138"/>
      <c r="K165" s="246">
        <v>0</v>
      </c>
      <c r="L165" s="10"/>
      <c r="M165" s="38" t="str">
        <f>Prijsonderbouwing!F396</f>
        <v>m²</v>
      </c>
      <c r="N165" s="59">
        <f>Prijsonderbouwing!O396</f>
        <v>126.51532945679382</v>
      </c>
      <c r="O165" s="59">
        <f>Prijsonderbouwing!X396</f>
        <v>142.74034918890527</v>
      </c>
      <c r="P165" s="59">
        <f t="shared" si="34"/>
        <v>0</v>
      </c>
      <c r="Q165" s="183"/>
      <c r="R165" s="53"/>
      <c r="S165" s="221"/>
      <c r="T165" s="1162"/>
      <c r="U165" s="768">
        <f t="shared" si="35"/>
        <v>0</v>
      </c>
      <c r="V165" s="1187"/>
      <c r="Y165" s="314"/>
      <c r="AA165" s="312"/>
      <c r="AC165" s="319"/>
      <c r="AJ165" s="1154"/>
    </row>
    <row r="166" spans="1:36" ht="15.75" customHeight="1" outlineLevel="3" x14ac:dyDescent="0.2">
      <c r="A166" s="701">
        <f t="shared" ref="A166" si="42">IF(K166=0,0,1)</f>
        <v>0</v>
      </c>
      <c r="B166" s="17"/>
      <c r="C166" s="217"/>
      <c r="D166" s="114"/>
      <c r="E166" s="182" t="str">
        <f>Prijsonderbouwing!B416</f>
        <v>V1-3-C3</v>
      </c>
      <c r="F166" s="142" t="str">
        <f>Prijsonderbouwing!D416</f>
        <v>Voorzetwand 150 mm houten frame met grasvezel deken dik 120 mm Rc ± 3.60 m².K/W</v>
      </c>
      <c r="G166" s="138"/>
      <c r="H166" s="138"/>
      <c r="I166" s="138"/>
      <c r="J166" s="138"/>
      <c r="K166" s="246">
        <v>0</v>
      </c>
      <c r="L166" s="10"/>
      <c r="M166" s="38" t="str">
        <f>Prijsonderbouwing!F416</f>
        <v>m²</v>
      </c>
      <c r="N166" s="59">
        <f>Prijsonderbouwing!O416</f>
        <v>128.02540945679382</v>
      </c>
      <c r="O166" s="59">
        <f>Prijsonderbouwing!X416</f>
        <v>144.56754598890527</v>
      </c>
      <c r="P166" s="59">
        <f t="shared" si="34"/>
        <v>0</v>
      </c>
      <c r="Q166" s="183"/>
      <c r="R166" s="53"/>
      <c r="S166" s="221"/>
      <c r="T166" s="1162"/>
      <c r="U166" s="768">
        <f t="shared" si="35"/>
        <v>0</v>
      </c>
      <c r="V166" s="1187"/>
      <c r="Y166" s="314"/>
      <c r="AA166" s="312"/>
      <c r="AC166" s="319"/>
      <c r="AJ166" s="1154"/>
    </row>
    <row r="167" spans="1:36" ht="6" customHeight="1" outlineLevel="3" x14ac:dyDescent="0.2">
      <c r="A167" s="701">
        <f>A163</f>
        <v>0</v>
      </c>
      <c r="C167" s="217"/>
      <c r="D167" s="114"/>
      <c r="E167" s="185"/>
      <c r="F167" s="346"/>
      <c r="G167" s="244"/>
      <c r="H167" s="244"/>
      <c r="I167" s="244"/>
      <c r="J167" s="244"/>
      <c r="K167" s="38"/>
      <c r="L167" s="10"/>
      <c r="M167" s="38"/>
      <c r="N167" s="59"/>
      <c r="O167" s="59"/>
      <c r="P167" s="59"/>
      <c r="Q167" s="183"/>
      <c r="R167" s="53"/>
      <c r="S167" s="221"/>
      <c r="T167" s="1162"/>
      <c r="U167" s="768">
        <f t="shared" si="35"/>
        <v>0</v>
      </c>
      <c r="V167" s="1187"/>
      <c r="Y167" s="314"/>
      <c r="AA167" s="312"/>
      <c r="AC167" s="319"/>
      <c r="AJ167" s="1154"/>
    </row>
    <row r="168" spans="1:36" ht="15.75" customHeight="1" outlineLevel="1" x14ac:dyDescent="0.2">
      <c r="A168" s="701">
        <f>IF(SUM(A169:B171)=0,0,1)</f>
        <v>0</v>
      </c>
      <c r="B168" s="7" t="s">
        <v>54</v>
      </c>
      <c r="C168" s="217"/>
      <c r="D168" s="114"/>
      <c r="E168" s="185" t="s">
        <v>1084</v>
      </c>
      <c r="F168" s="690" t="s">
        <v>1083</v>
      </c>
      <c r="G168" s="141"/>
      <c r="H168" s="135"/>
      <c r="I168" s="141"/>
      <c r="J168" s="841"/>
      <c r="K168" s="36"/>
      <c r="L168" s="10"/>
      <c r="M168" s="38"/>
      <c r="N168" s="59"/>
      <c r="O168" s="59"/>
      <c r="P168" s="59"/>
      <c r="Q168" s="183"/>
      <c r="R168" s="53"/>
      <c r="S168" s="221"/>
      <c r="T168" s="1162"/>
      <c r="U168" s="768">
        <f t="shared" si="35"/>
        <v>0</v>
      </c>
      <c r="V168" s="1187"/>
      <c r="Y168" s="329"/>
      <c r="AA168" s="312"/>
      <c r="AC168" s="319"/>
      <c r="AJ168" s="1154"/>
    </row>
    <row r="169" spans="1:36" ht="15.75" customHeight="1" outlineLevel="3" x14ac:dyDescent="0.2">
      <c r="A169" s="701">
        <f t="shared" ref="A169" si="43">IF(K169=0,0,1)</f>
        <v>0</v>
      </c>
      <c r="C169" s="217"/>
      <c r="D169" s="114"/>
      <c r="E169" s="182" t="str">
        <f>Prijsonderbouwing!B436</f>
        <v>V1-3-D1</v>
      </c>
      <c r="F169" s="142" t="str">
        <f>Prijsonderbouwing!D436</f>
        <v>Voorzetwand 100 mm houten frame met hennepvezel deken dik 60 mm Rc ± 2.30 m².K/W</v>
      </c>
      <c r="G169" s="138"/>
      <c r="H169" s="138"/>
      <c r="I169" s="138"/>
      <c r="J169" s="138"/>
      <c r="K169" s="246">
        <v>0</v>
      </c>
      <c r="L169" s="10"/>
      <c r="M169" s="38" t="str">
        <f>Prijsonderbouwing!F436</f>
        <v>m²</v>
      </c>
      <c r="N169" s="59">
        <f>Prijsonderbouwing!O436</f>
        <v>120.74786445679385</v>
      </c>
      <c r="O169" s="59">
        <f>Prijsonderbouwing!X436</f>
        <v>135.76171653890529</v>
      </c>
      <c r="P169" s="59">
        <f t="shared" si="34"/>
        <v>0</v>
      </c>
      <c r="Q169" s="183"/>
      <c r="R169" s="53"/>
      <c r="S169" s="221"/>
      <c r="T169" s="1162"/>
      <c r="U169" s="768">
        <f t="shared" si="35"/>
        <v>0</v>
      </c>
      <c r="V169" s="1187"/>
      <c r="Y169" s="314"/>
      <c r="AA169" s="312"/>
      <c r="AC169" s="319"/>
      <c r="AJ169" s="1154"/>
    </row>
    <row r="170" spans="1:36" ht="15.75" customHeight="1" outlineLevel="3" x14ac:dyDescent="0.2">
      <c r="A170" s="701">
        <f t="shared" ref="A170" si="44">IF(K170=0,0,1)</f>
        <v>0</v>
      </c>
      <c r="C170" s="217"/>
      <c r="D170" s="114"/>
      <c r="E170" s="182" t="str">
        <f>Prijsonderbouwing!B456</f>
        <v>V1-3-D2</v>
      </c>
      <c r="F170" s="142" t="str">
        <f>Prijsonderbouwing!D456</f>
        <v>Voorzetwand 120 mm houten frame met hennepvezel deken dik 80 mm Rc ± 2.65 m².K/W</v>
      </c>
      <c r="G170" s="138"/>
      <c r="H170" s="138"/>
      <c r="I170" s="138"/>
      <c r="J170" s="138"/>
      <c r="K170" s="246">
        <v>0</v>
      </c>
      <c r="L170" s="10"/>
      <c r="M170" s="38" t="str">
        <f>Prijsonderbouwing!F456</f>
        <v>m²</v>
      </c>
      <c r="N170" s="59">
        <f>Prijsonderbouwing!O456</f>
        <v>124.17760945679383</v>
      </c>
      <c r="O170" s="59">
        <f>Prijsonderbouwing!X456</f>
        <v>139.91170798890525</v>
      </c>
      <c r="P170" s="59">
        <f t="shared" si="34"/>
        <v>0</v>
      </c>
      <c r="Q170" s="183"/>
      <c r="R170" s="53"/>
      <c r="S170" s="221"/>
      <c r="T170" s="1162"/>
      <c r="U170" s="768">
        <f t="shared" si="35"/>
        <v>0</v>
      </c>
      <c r="V170" s="1187"/>
      <c r="Y170" s="314"/>
      <c r="AA170" s="312"/>
      <c r="AC170" s="319"/>
      <c r="AJ170" s="1154"/>
    </row>
    <row r="171" spans="1:36" ht="15.75" customHeight="1" outlineLevel="3" x14ac:dyDescent="0.2">
      <c r="A171" s="701">
        <f t="shared" ref="A171" si="45">IF(K171=0,0,1)</f>
        <v>0</v>
      </c>
      <c r="C171" s="217"/>
      <c r="D171" s="114"/>
      <c r="E171" s="182" t="str">
        <f>Prijsonderbouwing!B476</f>
        <v>V1-3-D3</v>
      </c>
      <c r="F171" s="142" t="str">
        <f>Prijsonderbouwing!D476</f>
        <v>Voorzetwand 150 mm houten frame met hennepvezel deken dik 120 mm Rc ± 3.70 m².K/W</v>
      </c>
      <c r="G171" s="138"/>
      <c r="H171" s="138"/>
      <c r="I171" s="138"/>
      <c r="J171" s="138"/>
      <c r="K171" s="246">
        <v>0</v>
      </c>
      <c r="L171" s="10"/>
      <c r="M171" s="38" t="str">
        <f>Prijsonderbouwing!F476</f>
        <v>m²</v>
      </c>
      <c r="N171" s="59">
        <f>Prijsonderbouwing!O476</f>
        <v>132.30699445679383</v>
      </c>
      <c r="O171" s="59">
        <f>Prijsonderbouwing!X476</f>
        <v>149.74826383890527</v>
      </c>
      <c r="P171" s="59">
        <f t="shared" si="34"/>
        <v>0</v>
      </c>
      <c r="Q171" s="183"/>
      <c r="R171" s="53"/>
      <c r="S171" s="221"/>
      <c r="T171" s="1162"/>
      <c r="U171" s="768">
        <f t="shared" si="35"/>
        <v>0</v>
      </c>
      <c r="V171" s="1187"/>
      <c r="Y171" s="314"/>
      <c r="AA171" s="312"/>
      <c r="AC171" s="319"/>
      <c r="AJ171" s="1154"/>
    </row>
    <row r="172" spans="1:36" ht="6" customHeight="1" outlineLevel="3" x14ac:dyDescent="0.2">
      <c r="A172" s="701">
        <f>A168</f>
        <v>0</v>
      </c>
      <c r="B172" s="17"/>
      <c r="C172" s="217"/>
      <c r="D172" s="114"/>
      <c r="E172" s="185"/>
      <c r="F172" s="346"/>
      <c r="G172" s="244"/>
      <c r="H172" s="244"/>
      <c r="I172" s="244"/>
      <c r="J172" s="244"/>
      <c r="K172" s="38"/>
      <c r="L172" s="10"/>
      <c r="M172" s="38"/>
      <c r="N172" s="59"/>
      <c r="O172" s="59"/>
      <c r="P172" s="59"/>
      <c r="Q172" s="183"/>
      <c r="R172" s="53"/>
      <c r="S172" s="221"/>
      <c r="T172" s="1162"/>
      <c r="U172" s="768">
        <f t="shared" si="35"/>
        <v>0</v>
      </c>
      <c r="V172" s="1187"/>
      <c r="Y172" s="314"/>
      <c r="AA172" s="312"/>
      <c r="AC172" s="319"/>
      <c r="AJ172" s="1154"/>
    </row>
    <row r="173" spans="1:36" ht="15.75" customHeight="1" outlineLevel="1" x14ac:dyDescent="0.2">
      <c r="A173" s="701">
        <f>IF(SUM(A174:B176)=0,0,1)</f>
        <v>0</v>
      </c>
      <c r="B173" s="7" t="s">
        <v>54</v>
      </c>
      <c r="C173" s="217"/>
      <c r="D173" s="114"/>
      <c r="E173" s="185" t="s">
        <v>1085</v>
      </c>
      <c r="F173" s="690" t="s">
        <v>1290</v>
      </c>
      <c r="G173" s="141"/>
      <c r="H173" s="135"/>
      <c r="I173" s="141"/>
      <c r="J173" s="841"/>
      <c r="K173" s="36"/>
      <c r="L173" s="10"/>
      <c r="M173" s="38"/>
      <c r="N173" s="59"/>
      <c r="O173" s="59"/>
      <c r="P173" s="59"/>
      <c r="Q173" s="183"/>
      <c r="R173" s="53"/>
      <c r="S173" s="221"/>
      <c r="T173" s="1162"/>
      <c r="U173" s="768">
        <f t="shared" si="35"/>
        <v>0</v>
      </c>
      <c r="V173" s="1187"/>
      <c r="Y173" s="329"/>
      <c r="AA173" s="312"/>
      <c r="AC173" s="319"/>
      <c r="AJ173" s="1154"/>
    </row>
    <row r="174" spans="1:36" ht="15.75" customHeight="1" outlineLevel="3" x14ac:dyDescent="0.2">
      <c r="A174" s="701">
        <f>IF(K174=0,0,1)</f>
        <v>0</v>
      </c>
      <c r="C174" s="217"/>
      <c r="D174" s="114"/>
      <c r="E174" s="182" t="str">
        <f>Prijsonderbouwing!B496</f>
        <v>V1-3-E1</v>
      </c>
      <c r="F174" s="142" t="str">
        <f>Prijsonderbouwing!D496</f>
        <v>Voorzetwand 100 mm houten frame met houtvezel platen dik 60 mm Rc ± 2.10 m².K/W</v>
      </c>
      <c r="G174" s="138"/>
      <c r="H174" s="138"/>
      <c r="I174" s="138"/>
      <c r="J174" s="138"/>
      <c r="K174" s="246">
        <v>0</v>
      </c>
      <c r="L174" s="10"/>
      <c r="M174" s="38" t="str">
        <f>Prijsonderbouwing!F496</f>
        <v>m²</v>
      </c>
      <c r="N174" s="59">
        <f>Prijsonderbouwing!O496</f>
        <v>117.50808945679385</v>
      </c>
      <c r="O174" s="59">
        <f>Prijsonderbouwing!X496</f>
        <v>131.84158878890528</v>
      </c>
      <c r="P174" s="59">
        <f t="shared" ref="P174:P176" si="46">O174*K174</f>
        <v>0</v>
      </c>
      <c r="Q174" s="183"/>
      <c r="R174" s="53"/>
      <c r="S174" s="221"/>
      <c r="T174" s="1162"/>
      <c r="U174" s="768">
        <f t="shared" ref="U174:U177" si="47">K174*N174</f>
        <v>0</v>
      </c>
      <c r="V174" s="1187"/>
      <c r="Y174" s="314"/>
      <c r="AA174" s="312"/>
      <c r="AC174" s="319"/>
      <c r="AJ174" s="1154"/>
    </row>
    <row r="175" spans="1:36" ht="15.75" customHeight="1" outlineLevel="3" x14ac:dyDescent="0.2">
      <c r="A175" s="701">
        <f t="shared" ref="A175:A176" si="48">IF(K175=0,0,1)</f>
        <v>0</v>
      </c>
      <c r="C175" s="217"/>
      <c r="D175" s="114"/>
      <c r="E175" s="182" t="str">
        <f>Prijsonderbouwing!B516</f>
        <v>V1-3-E2</v>
      </c>
      <c r="F175" s="142" t="str">
        <f>Prijsonderbouwing!D516</f>
        <v>Voorzetwand 120 mm houten frame met houtvezel platen dik 80 mm Rc ± 2.70 m².K/W</v>
      </c>
      <c r="G175" s="138"/>
      <c r="H175" s="138"/>
      <c r="I175" s="138"/>
      <c r="J175" s="138"/>
      <c r="K175" s="246">
        <v>0</v>
      </c>
      <c r="L175" s="10"/>
      <c r="M175" s="38" t="str">
        <f>Prijsonderbouwing!F516</f>
        <v>m²</v>
      </c>
      <c r="N175" s="59">
        <f>Prijsonderbouwing!O516</f>
        <v>120.51856945679386</v>
      </c>
      <c r="O175" s="59">
        <f>Prijsonderbouwing!X516</f>
        <v>135.48426958890528</v>
      </c>
      <c r="P175" s="59">
        <f t="shared" si="46"/>
        <v>0</v>
      </c>
      <c r="Q175" s="183"/>
      <c r="R175" s="53"/>
      <c r="S175" s="221"/>
      <c r="T175" s="1162"/>
      <c r="U175" s="768">
        <f t="shared" si="47"/>
        <v>0</v>
      </c>
      <c r="V175" s="1187"/>
      <c r="Y175" s="314"/>
      <c r="AA175" s="312"/>
      <c r="AC175" s="319"/>
      <c r="AJ175" s="1154"/>
    </row>
    <row r="176" spans="1:36" ht="15.75" customHeight="1" outlineLevel="3" x14ac:dyDescent="0.2">
      <c r="A176" s="701">
        <f t="shared" si="48"/>
        <v>0</v>
      </c>
      <c r="C176" s="217"/>
      <c r="D176" s="114"/>
      <c r="E176" s="182" t="str">
        <f>Prijsonderbouwing!B536</f>
        <v>V1-3-E3</v>
      </c>
      <c r="F176" s="142" t="str">
        <f>Prijsonderbouwing!D536</f>
        <v>Voorzetwand 150 mm houten frame met houtvezel platen dik 120 mm Rc ± 3.80 m².K/W</v>
      </c>
      <c r="G176" s="138"/>
      <c r="H176" s="138"/>
      <c r="I176" s="138"/>
      <c r="J176" s="138"/>
      <c r="K176" s="246">
        <v>0</v>
      </c>
      <c r="L176" s="10"/>
      <c r="M176" s="38" t="str">
        <f>Prijsonderbouwing!F516</f>
        <v>m²</v>
      </c>
      <c r="N176" s="59">
        <f>Prijsonderbouwing!O536</f>
        <v>127.27581445679384</v>
      </c>
      <c r="O176" s="59">
        <f>Prijsonderbouwing!X536</f>
        <v>143.66053603890526</v>
      </c>
      <c r="P176" s="59">
        <f t="shared" si="46"/>
        <v>0</v>
      </c>
      <c r="Q176" s="183"/>
      <c r="R176" s="53"/>
      <c r="S176" s="221"/>
      <c r="T176" s="1162"/>
      <c r="U176" s="768">
        <f t="shared" si="47"/>
        <v>0</v>
      </c>
      <c r="V176" s="1187"/>
      <c r="Y176" s="314"/>
      <c r="AA176" s="312"/>
      <c r="AC176" s="319"/>
      <c r="AJ176" s="1154"/>
    </row>
    <row r="177" spans="1:36" ht="6" customHeight="1" outlineLevel="3" x14ac:dyDescent="0.2">
      <c r="A177" s="701">
        <f>A173</f>
        <v>0</v>
      </c>
      <c r="C177" s="217"/>
      <c r="D177" s="114"/>
      <c r="E177" s="185"/>
      <c r="F177" s="346"/>
      <c r="G177" s="244"/>
      <c r="H177" s="244"/>
      <c r="I177" s="244"/>
      <c r="J177" s="244"/>
      <c r="K177" s="38"/>
      <c r="L177" s="10"/>
      <c r="M177" s="38"/>
      <c r="N177" s="59"/>
      <c r="O177" s="59"/>
      <c r="P177" s="59"/>
      <c r="Q177" s="183"/>
      <c r="R177" s="53"/>
      <c r="S177" s="221"/>
      <c r="T177" s="1162"/>
      <c r="U177" s="768">
        <f t="shared" si="47"/>
        <v>0</v>
      </c>
      <c r="V177" s="1187"/>
      <c r="Y177" s="314"/>
      <c r="AA177" s="312"/>
      <c r="AC177" s="319"/>
      <c r="AJ177" s="1154"/>
    </row>
    <row r="178" spans="1:36" ht="15.75" customHeight="1" outlineLevel="1" x14ac:dyDescent="0.2">
      <c r="A178" s="701">
        <f>IF(SUM(A179:B181)=0,0,1)</f>
        <v>0</v>
      </c>
      <c r="B178" s="7" t="s">
        <v>54</v>
      </c>
      <c r="C178" s="217"/>
      <c r="D178" s="114"/>
      <c r="E178" s="185" t="s">
        <v>1294</v>
      </c>
      <c r="F178" s="690" t="s">
        <v>1086</v>
      </c>
      <c r="G178" s="141"/>
      <c r="H178" s="135"/>
      <c r="I178" s="141"/>
      <c r="J178" s="841"/>
      <c r="K178" s="36"/>
      <c r="L178" s="10"/>
      <c r="M178" s="38"/>
      <c r="N178" s="59"/>
      <c r="O178" s="59"/>
      <c r="P178" s="59"/>
      <c r="Q178" s="183"/>
      <c r="R178" s="53"/>
      <c r="S178" s="221"/>
      <c r="T178" s="1162"/>
      <c r="U178" s="768">
        <f t="shared" ref="U178" si="49">K178*N178</f>
        <v>0</v>
      </c>
      <c r="V178" s="1187"/>
      <c r="Y178" s="329"/>
      <c r="AA178" s="312"/>
      <c r="AC178" s="319"/>
      <c r="AJ178" s="1154"/>
    </row>
    <row r="179" spans="1:36" ht="15.75" customHeight="1" outlineLevel="3" x14ac:dyDescent="0.2">
      <c r="A179" s="701">
        <f>IF(K179=0,0,1)</f>
        <v>0</v>
      </c>
      <c r="C179" s="217"/>
      <c r="D179" s="114"/>
      <c r="E179" s="182" t="str">
        <f>Prijsonderbouwing!B556</f>
        <v>V1-3-F1</v>
      </c>
      <c r="F179" s="142" t="str">
        <f>Prijsonderbouwing!D556</f>
        <v>Voorzetwand 100 mm houten frame met PIR platen dik 70 mm Rc ± 3.70 m².K/W</v>
      </c>
      <c r="G179" s="138"/>
      <c r="H179" s="138"/>
      <c r="I179" s="138"/>
      <c r="J179" s="138"/>
      <c r="K179" s="246">
        <v>0</v>
      </c>
      <c r="L179" s="10"/>
      <c r="M179" s="38" t="str">
        <f>Prijsonderbouwing!F556</f>
        <v>m²</v>
      </c>
      <c r="N179" s="59">
        <f>Prijsonderbouwing!O556</f>
        <v>91.125288781793842</v>
      </c>
      <c r="O179" s="59">
        <f>Prijsonderbouwing!X556</f>
        <v>103.05471997215527</v>
      </c>
      <c r="P179" s="59">
        <f t="shared" si="34"/>
        <v>0</v>
      </c>
      <c r="Q179" s="183"/>
      <c r="R179" s="53"/>
      <c r="S179" s="221"/>
      <c r="T179" s="1162"/>
      <c r="U179" s="768">
        <f t="shared" si="35"/>
        <v>0</v>
      </c>
      <c r="V179" s="1187"/>
      <c r="Y179" s="314"/>
      <c r="AA179" s="312"/>
      <c r="AC179" s="319"/>
      <c r="AJ179" s="1154"/>
    </row>
    <row r="180" spans="1:36" ht="15.75" customHeight="1" outlineLevel="3" x14ac:dyDescent="0.2">
      <c r="A180" s="701">
        <f t="shared" ref="A180" si="50">IF(K180=0,0,1)</f>
        <v>0</v>
      </c>
      <c r="C180" s="217"/>
      <c r="D180" s="114"/>
      <c r="E180" s="182" t="str">
        <f>Prijsonderbouwing!B571</f>
        <v>V1-3-F2</v>
      </c>
      <c r="F180" s="142" t="str">
        <f>Prijsonderbouwing!D571</f>
        <v>Voorzetwand 120 mm houten frame met PIR platen dik 90 mm Rc ± 4.60 m².K/W</v>
      </c>
      <c r="G180" s="138"/>
      <c r="H180" s="138"/>
      <c r="I180" s="138"/>
      <c r="J180" s="138"/>
      <c r="K180" s="246">
        <v>0</v>
      </c>
      <c r="L180" s="10"/>
      <c r="M180" s="38" t="str">
        <f>Prijsonderbouwing!F571</f>
        <v>m²</v>
      </c>
      <c r="N180" s="59">
        <f>Prijsonderbouwing!O571</f>
        <v>94.148473781793854</v>
      </c>
      <c r="O180" s="59">
        <f>Prijsonderbouwing!X571</f>
        <v>106.71277382215527</v>
      </c>
      <c r="P180" s="59">
        <f t="shared" si="34"/>
        <v>0</v>
      </c>
      <c r="Q180" s="183"/>
      <c r="R180" s="53"/>
      <c r="S180" s="221"/>
      <c r="T180" s="1162"/>
      <c r="U180" s="768">
        <f t="shared" si="35"/>
        <v>0</v>
      </c>
      <c r="V180" s="1187"/>
      <c r="Y180" s="314"/>
      <c r="AA180" s="312"/>
      <c r="AC180" s="319"/>
      <c r="AJ180" s="1154"/>
    </row>
    <row r="181" spans="1:36" ht="15.75" customHeight="1" outlineLevel="3" x14ac:dyDescent="0.2">
      <c r="A181" s="701">
        <f t="shared" ref="A181" si="51">IF(K181=0,0,1)</f>
        <v>0</v>
      </c>
      <c r="C181" s="217"/>
      <c r="D181" s="114"/>
      <c r="E181" s="182" t="str">
        <f>Prijsonderbouwing!B586</f>
        <v>V1-3-F3</v>
      </c>
      <c r="F181" s="142" t="str">
        <f>Prijsonderbouwing!D586</f>
        <v>Voorzetwand 150 mm houten frame met PIR platen dik 120 mm Rc ± 6.00 m².K/W</v>
      </c>
      <c r="G181" s="138"/>
      <c r="H181" s="138"/>
      <c r="I181" s="138"/>
      <c r="J181" s="138"/>
      <c r="K181" s="246">
        <v>0</v>
      </c>
      <c r="L181" s="10"/>
      <c r="M181" s="38" t="str">
        <f>Prijsonderbouwing!F586</f>
        <v>m²</v>
      </c>
      <c r="N181" s="59">
        <f>Prijsonderbouwing!O586</f>
        <v>99.368413781793848</v>
      </c>
      <c r="O181" s="59">
        <f>Prijsonderbouwing!X586</f>
        <v>113.02890122215528</v>
      </c>
      <c r="P181" s="59">
        <f t="shared" si="34"/>
        <v>0</v>
      </c>
      <c r="Q181" s="183"/>
      <c r="R181" s="53"/>
      <c r="S181" s="221"/>
      <c r="T181" s="1162"/>
      <c r="U181" s="768">
        <f t="shared" si="35"/>
        <v>0</v>
      </c>
      <c r="V181" s="1187"/>
      <c r="Y181" s="314"/>
      <c r="AA181" s="312"/>
      <c r="AC181" s="319"/>
      <c r="AJ181" s="1154"/>
    </row>
    <row r="182" spans="1:36" ht="6" customHeight="1" outlineLevel="3" x14ac:dyDescent="0.2">
      <c r="A182" s="701">
        <f>A178</f>
        <v>0</v>
      </c>
      <c r="C182" s="217"/>
      <c r="D182" s="114"/>
      <c r="E182" s="185"/>
      <c r="F182" s="346"/>
      <c r="G182" s="244"/>
      <c r="H182" s="244"/>
      <c r="I182" s="244"/>
      <c r="J182" s="244"/>
      <c r="K182" s="38"/>
      <c r="L182" s="10"/>
      <c r="M182" s="38"/>
      <c r="N182" s="59"/>
      <c r="O182" s="59"/>
      <c r="P182" s="59"/>
      <c r="Q182" s="183"/>
      <c r="R182" s="53"/>
      <c r="S182" s="221"/>
      <c r="T182" s="1162"/>
      <c r="U182" s="768">
        <f t="shared" si="35"/>
        <v>0</v>
      </c>
      <c r="V182" s="1187"/>
      <c r="Y182" s="314"/>
      <c r="AA182" s="312"/>
      <c r="AC182" s="319"/>
      <c r="AJ182" s="1154"/>
    </row>
    <row r="183" spans="1:36" ht="15.75" customHeight="1" outlineLevel="1" x14ac:dyDescent="0.2">
      <c r="A183" s="701">
        <f>IF(SUM(A184:B184)=0,0,1)</f>
        <v>0</v>
      </c>
      <c r="B183" s="7" t="s">
        <v>54</v>
      </c>
      <c r="C183" s="217"/>
      <c r="D183" s="114"/>
      <c r="E183" s="185" t="s">
        <v>1545</v>
      </c>
      <c r="F183" s="690" t="s">
        <v>1544</v>
      </c>
      <c r="G183" s="141"/>
      <c r="H183" s="135"/>
      <c r="I183" s="141"/>
      <c r="J183" s="841"/>
      <c r="K183" s="36"/>
      <c r="L183" s="10"/>
      <c r="M183" s="38"/>
      <c r="N183" s="59"/>
      <c r="O183" s="59"/>
      <c r="P183" s="59"/>
      <c r="Q183" s="183"/>
      <c r="R183" s="53"/>
      <c r="S183" s="221"/>
      <c r="T183" s="1162"/>
      <c r="U183" s="768">
        <f t="shared" si="35"/>
        <v>0</v>
      </c>
      <c r="V183" s="1187"/>
      <c r="Y183" s="329"/>
      <c r="AA183" s="312"/>
      <c r="AC183" s="319"/>
      <c r="AJ183" s="1154"/>
    </row>
    <row r="184" spans="1:36" ht="15.75" customHeight="1" outlineLevel="3" x14ac:dyDescent="0.2">
      <c r="A184" s="701">
        <f>IF(K184=0,0,1)</f>
        <v>0</v>
      </c>
      <c r="C184" s="217"/>
      <c r="D184" s="114"/>
      <c r="E184" s="182" t="str">
        <f>Prijsonderbouwing!B601</f>
        <v>V1-3-G1</v>
      </c>
      <c r="F184" s="142" t="str">
        <f>Prijsonderbouwing!D601</f>
        <v xml:space="preserve">Voorzetwand  N.T.B. </v>
      </c>
      <c r="G184" s="138"/>
      <c r="H184" s="138"/>
      <c r="I184" s="138"/>
      <c r="J184" s="138"/>
      <c r="K184" s="246">
        <v>0</v>
      </c>
      <c r="L184" s="10"/>
      <c r="M184" s="38" t="str">
        <f>Prijsonderbouwing!F601</f>
        <v>m²</v>
      </c>
      <c r="N184" s="59">
        <f>Prijsonderbouwing!O601</f>
        <v>0</v>
      </c>
      <c r="O184" s="59">
        <f>Prijsonderbouwing!X601</f>
        <v>0</v>
      </c>
      <c r="P184" s="59">
        <f t="shared" ref="P184" si="52">O184*K184</f>
        <v>0</v>
      </c>
      <c r="Q184" s="183"/>
      <c r="R184" s="53"/>
      <c r="S184" s="221"/>
      <c r="T184" s="1162"/>
      <c r="U184" s="768">
        <f t="shared" ref="U184" si="53">K184*N184</f>
        <v>0</v>
      </c>
      <c r="V184" s="1187"/>
      <c r="Y184" s="314"/>
      <c r="AA184" s="312"/>
      <c r="AC184" s="319"/>
      <c r="AJ184" s="1154"/>
    </row>
    <row r="185" spans="1:36" ht="6" customHeight="1" outlineLevel="3" x14ac:dyDescent="0.2">
      <c r="A185" s="701">
        <f>A178</f>
        <v>0</v>
      </c>
      <c r="C185" s="217"/>
      <c r="D185" s="114"/>
      <c r="E185" s="185"/>
      <c r="F185" s="346"/>
      <c r="G185" s="244"/>
      <c r="H185" s="244"/>
      <c r="I185" s="244"/>
      <c r="J185" s="244"/>
      <c r="K185" s="38"/>
      <c r="L185" s="10"/>
      <c r="M185" s="38"/>
      <c r="N185" s="59"/>
      <c r="O185" s="59"/>
      <c r="P185" s="59"/>
      <c r="Q185" s="183"/>
      <c r="R185" s="53"/>
      <c r="S185" s="221"/>
      <c r="T185" s="1162"/>
      <c r="U185" s="768">
        <f t="shared" si="35"/>
        <v>0</v>
      </c>
      <c r="V185" s="1187"/>
      <c r="Y185" s="314"/>
      <c r="AA185" s="312"/>
      <c r="AC185" s="319"/>
      <c r="AJ185" s="1154"/>
    </row>
    <row r="186" spans="1:36" ht="15.75" customHeight="1" outlineLevel="1" x14ac:dyDescent="0.2">
      <c r="A186" s="701">
        <f>IF(SUM(A187:B190)=0,0,1)</f>
        <v>0</v>
      </c>
      <c r="B186" s="7" t="s">
        <v>54</v>
      </c>
      <c r="C186" s="217"/>
      <c r="D186" s="114"/>
      <c r="E186" s="185" t="s">
        <v>1016</v>
      </c>
      <c r="F186" s="690" t="s">
        <v>1087</v>
      </c>
      <c r="G186" s="141"/>
      <c r="H186" s="141"/>
      <c r="I186" s="141"/>
      <c r="J186" s="841"/>
      <c r="K186" s="36"/>
      <c r="L186" s="10"/>
      <c r="M186" s="38"/>
      <c r="N186" s="59"/>
      <c r="O186" s="59"/>
      <c r="P186" s="59"/>
      <c r="Q186" s="183"/>
      <c r="R186" s="53"/>
      <c r="S186" s="221"/>
      <c r="T186" s="1162"/>
      <c r="U186" s="768">
        <f t="shared" si="35"/>
        <v>0</v>
      </c>
      <c r="V186" s="1187"/>
      <c r="Y186" s="329"/>
      <c r="AA186" s="312"/>
      <c r="AC186" s="319"/>
      <c r="AJ186" s="1154"/>
    </row>
    <row r="187" spans="1:36" ht="15.75" customHeight="1" outlineLevel="3" x14ac:dyDescent="0.2">
      <c r="A187" s="701">
        <f t="shared" ref="A187" si="54">IF(K187=0,0,1)</f>
        <v>0</v>
      </c>
      <c r="C187" s="217"/>
      <c r="D187" s="114"/>
      <c r="E187" s="182" t="str">
        <f>Prijsonderbouwing!B617</f>
        <v>V1-3-H1</v>
      </c>
      <c r="F187" s="142" t="str">
        <f>Prijsonderbouwing!D617</f>
        <v>Voorzetwand 100 mm Metal Stud met glaswol deken dik 70 mm Rc ± 2.45 m².K/W</v>
      </c>
      <c r="G187" s="138"/>
      <c r="H187" s="138"/>
      <c r="I187" s="138"/>
      <c r="J187" s="138"/>
      <c r="K187" s="246">
        <v>0</v>
      </c>
      <c r="L187" s="10"/>
      <c r="M187" s="38" t="str">
        <f>Prijsonderbouwing!F617</f>
        <v>m²</v>
      </c>
      <c r="N187" s="59">
        <f>Prijsonderbouwing!O617</f>
        <v>129.17417377679382</v>
      </c>
      <c r="O187" s="59">
        <f>Prijsonderbouwing!X617</f>
        <v>145.54809552810528</v>
      </c>
      <c r="P187" s="59">
        <f t="shared" si="34"/>
        <v>0</v>
      </c>
      <c r="Q187" s="183"/>
      <c r="R187" s="53"/>
      <c r="S187" s="221"/>
      <c r="T187" s="1162"/>
      <c r="U187" s="768">
        <f t="shared" si="35"/>
        <v>0</v>
      </c>
      <c r="V187" s="1187"/>
      <c r="Y187" s="314"/>
      <c r="AA187" s="312"/>
      <c r="AC187" s="319"/>
      <c r="AJ187" s="1154"/>
    </row>
    <row r="188" spans="1:36" ht="15.75" customHeight="1" outlineLevel="3" x14ac:dyDescent="0.2">
      <c r="A188" s="701">
        <f t="shared" ref="A188" si="55">IF(K188=0,0,1)</f>
        <v>0</v>
      </c>
      <c r="B188" s="17"/>
      <c r="C188" s="217"/>
      <c r="D188" s="114"/>
      <c r="E188" s="182" t="str">
        <f>Prijsonderbouwing!B635</f>
        <v>V1-3-H2</v>
      </c>
      <c r="F188" s="142" t="str">
        <f>Prijsonderbouwing!D635</f>
        <v>Voorzetwand 120 mm Metal Stud met glaswol deken dik 90 mm Rc ± 3.15 m².K/W</v>
      </c>
      <c r="G188" s="138"/>
      <c r="H188" s="138"/>
      <c r="I188" s="138"/>
      <c r="J188" s="138"/>
      <c r="K188" s="246">
        <v>0</v>
      </c>
      <c r="L188" s="10"/>
      <c r="M188" s="38" t="str">
        <f>Prijsonderbouwing!F635</f>
        <v>m²</v>
      </c>
      <c r="N188" s="59">
        <f>Prijsonderbouwing!O635</f>
        <v>130.13975377679384</v>
      </c>
      <c r="O188" s="59">
        <f>Prijsonderbouwing!X635</f>
        <v>146.71644732810526</v>
      </c>
      <c r="P188" s="59">
        <f t="shared" si="34"/>
        <v>0</v>
      </c>
      <c r="Q188" s="183"/>
      <c r="R188" s="53"/>
      <c r="S188" s="221"/>
      <c r="T188" s="1162"/>
      <c r="U188" s="768">
        <f t="shared" si="35"/>
        <v>0</v>
      </c>
      <c r="V188" s="1187"/>
      <c r="Y188" s="314"/>
      <c r="AA188" s="312"/>
      <c r="AC188" s="319"/>
      <c r="AJ188" s="1154"/>
    </row>
    <row r="189" spans="1:36" ht="15.75" customHeight="1" outlineLevel="3" x14ac:dyDescent="0.2">
      <c r="A189" s="701">
        <f>IF(K189=0,0,1)</f>
        <v>0</v>
      </c>
      <c r="C189" s="217"/>
      <c r="D189" s="114"/>
      <c r="E189" s="182" t="str">
        <f>Prijsonderbouwing!B653</f>
        <v>V1-3-H3</v>
      </c>
      <c r="F189" s="142" t="str">
        <f>Prijsonderbouwing!D653</f>
        <v>Voorzetwand 150 mm Metal Stud met glaswol deken dik 120 mm Rc ± 4.00 m².K/W</v>
      </c>
      <c r="G189" s="138"/>
      <c r="H189" s="138"/>
      <c r="I189" s="138"/>
      <c r="J189" s="138"/>
      <c r="K189" s="246">
        <v>0</v>
      </c>
      <c r="L189" s="10"/>
      <c r="M189" s="38" t="str">
        <f>Prijsonderbouwing!F653</f>
        <v>m²</v>
      </c>
      <c r="N189" s="59">
        <f>Prijsonderbouwing!O653</f>
        <v>138.73377877679383</v>
      </c>
      <c r="O189" s="59">
        <f>Prijsonderbouwing!X653</f>
        <v>156.24401757810529</v>
      </c>
      <c r="P189" s="59">
        <f t="shared" si="34"/>
        <v>0</v>
      </c>
      <c r="Q189" s="183"/>
      <c r="R189" s="53"/>
      <c r="S189" s="221"/>
      <c r="T189" s="1162"/>
      <c r="U189" s="768">
        <f t="shared" si="35"/>
        <v>0</v>
      </c>
      <c r="V189" s="1187"/>
      <c r="Y189" s="314"/>
      <c r="AA189" s="312"/>
      <c r="AC189" s="319"/>
      <c r="AJ189" s="1154"/>
    </row>
    <row r="190" spans="1:36" ht="6" customHeight="1" outlineLevel="3" x14ac:dyDescent="0.2">
      <c r="A190" s="701">
        <f>A189</f>
        <v>0</v>
      </c>
      <c r="C190" s="217"/>
      <c r="D190" s="114"/>
      <c r="E190" s="182"/>
      <c r="F190" s="346"/>
      <c r="G190" s="244"/>
      <c r="H190" s="244"/>
      <c r="I190" s="244"/>
      <c r="J190" s="244"/>
      <c r="K190" s="38"/>
      <c r="L190" s="10"/>
      <c r="M190" s="38"/>
      <c r="N190" s="59"/>
      <c r="O190" s="59"/>
      <c r="P190" s="59"/>
      <c r="Q190" s="183"/>
      <c r="R190" s="53"/>
      <c r="S190" s="221"/>
      <c r="T190" s="1162"/>
      <c r="U190" s="768">
        <f t="shared" si="35"/>
        <v>0</v>
      </c>
      <c r="V190" s="1187"/>
      <c r="Y190" s="314"/>
      <c r="AA190" s="312"/>
      <c r="AC190" s="319"/>
      <c r="AJ190" s="1154"/>
    </row>
    <row r="191" spans="1:36" ht="15.75" customHeight="1" outlineLevel="1" x14ac:dyDescent="0.2">
      <c r="A191" s="701">
        <f>IF(SUM(A192:B195)=0,0,1)</f>
        <v>0</v>
      </c>
      <c r="B191" s="7" t="s">
        <v>54</v>
      </c>
      <c r="C191" s="217"/>
      <c r="D191" s="114"/>
      <c r="E191" s="185" t="s">
        <v>1026</v>
      </c>
      <c r="F191" s="690" t="s">
        <v>1088</v>
      </c>
      <c r="G191" s="141"/>
      <c r="H191" s="135"/>
      <c r="I191" s="141"/>
      <c r="J191" s="841"/>
      <c r="K191" s="36"/>
      <c r="L191" s="10"/>
      <c r="M191" s="38"/>
      <c r="N191" s="59"/>
      <c r="O191" s="59"/>
      <c r="P191" s="59"/>
      <c r="Q191" s="183"/>
      <c r="R191" s="53"/>
      <c r="S191" s="221"/>
      <c r="T191" s="1162"/>
      <c r="U191" s="768">
        <f t="shared" ref="U191" si="56">K191*N191</f>
        <v>0</v>
      </c>
      <c r="V191" s="1187"/>
      <c r="Y191" s="329"/>
      <c r="AA191" s="312"/>
      <c r="AC191" s="319"/>
      <c r="AJ191" s="1154"/>
    </row>
    <row r="192" spans="1:36" ht="15.75" customHeight="1" outlineLevel="3" x14ac:dyDescent="0.2">
      <c r="A192" s="701">
        <f t="shared" ref="A192" si="57">IF(K192=0,0,1)</f>
        <v>0</v>
      </c>
      <c r="C192" s="217"/>
      <c r="D192" s="114"/>
      <c r="E192" s="182" t="str">
        <f>Prijsonderbouwing!B671</f>
        <v>V1-3-I1</v>
      </c>
      <c r="F192" s="142" t="str">
        <f>Prijsonderbouwing!D671</f>
        <v>Voorzetwand 100 mm Metal Stud met vlaswol deken dik 70 mm Rc ± 2.44 m².K/W</v>
      </c>
      <c r="G192" s="138"/>
      <c r="H192" s="138"/>
      <c r="I192" s="138"/>
      <c r="J192" s="138"/>
      <c r="K192" s="246">
        <v>0</v>
      </c>
      <c r="L192" s="10"/>
      <c r="M192" s="38" t="str">
        <f>Prijsonderbouwing!F671</f>
        <v>m²</v>
      </c>
      <c r="N192" s="59">
        <f>Prijsonderbouwing!O671</f>
        <v>138.23283877679384</v>
      </c>
      <c r="O192" s="59">
        <f>Prijsonderbouwing!X671</f>
        <v>156.50908017810528</v>
      </c>
      <c r="P192" s="59">
        <f t="shared" ref="P192:P214" si="58">O192*K192</f>
        <v>0</v>
      </c>
      <c r="Q192" s="183"/>
      <c r="R192" s="53"/>
      <c r="S192" s="221"/>
      <c r="T192" s="1162"/>
      <c r="U192" s="768">
        <f t="shared" si="35"/>
        <v>0</v>
      </c>
      <c r="V192" s="1187"/>
      <c r="Y192" s="314"/>
      <c r="AA192" s="312"/>
      <c r="AC192" s="319"/>
      <c r="AJ192" s="1154"/>
    </row>
    <row r="193" spans="1:36" ht="15.75" customHeight="1" outlineLevel="3" x14ac:dyDescent="0.2">
      <c r="A193" s="701">
        <f t="shared" ref="A193" si="59">IF(K193=0,0,1)</f>
        <v>0</v>
      </c>
      <c r="C193" s="217"/>
      <c r="D193" s="114"/>
      <c r="E193" s="182" t="str">
        <f>Prijsonderbouwing!B689</f>
        <v>V1-3-I2</v>
      </c>
      <c r="F193" s="142" t="str">
        <f>Prijsonderbouwing!D689</f>
        <v>Voorzetwand 120 mm Metal Stud met vlaswol deken dik 90 mm Rc ± 3.00 m².K/W</v>
      </c>
      <c r="G193" s="138"/>
      <c r="H193" s="138"/>
      <c r="I193" s="138"/>
      <c r="J193" s="138"/>
      <c r="K193" s="246">
        <v>0</v>
      </c>
      <c r="L193" s="10"/>
      <c r="M193" s="38" t="str">
        <f>Prijsonderbouwing!F689</f>
        <v>m²</v>
      </c>
      <c r="N193" s="59">
        <f>Prijsonderbouwing!O689</f>
        <v>142.00622377679383</v>
      </c>
      <c r="O193" s="59">
        <f>Prijsonderbouwing!X689</f>
        <v>161.07487602810528</v>
      </c>
      <c r="P193" s="59">
        <f t="shared" si="58"/>
        <v>0</v>
      </c>
      <c r="Q193" s="183"/>
      <c r="R193" s="53"/>
      <c r="S193" s="221"/>
      <c r="T193" s="1162"/>
      <c r="U193" s="768">
        <f t="shared" si="35"/>
        <v>0</v>
      </c>
      <c r="V193" s="1187"/>
      <c r="Y193" s="314"/>
      <c r="AA193" s="312"/>
      <c r="AC193" s="319"/>
      <c r="AJ193" s="1154"/>
    </row>
    <row r="194" spans="1:36" ht="15.75" customHeight="1" outlineLevel="3" x14ac:dyDescent="0.2">
      <c r="A194" s="701">
        <f t="shared" ref="A194" si="60">IF(K194=0,0,1)</f>
        <v>0</v>
      </c>
      <c r="C194" s="217"/>
      <c r="D194" s="114"/>
      <c r="E194" s="182" t="str">
        <f>Prijsonderbouwing!B707</f>
        <v>V1-3-I3</v>
      </c>
      <c r="F194" s="142" t="str">
        <f>Prijsonderbouwing!D707</f>
        <v>Voorzetwand 150 mm Metal Stud met vlaswol deken dik 120 mm Rc ± 4.70 m².K/W</v>
      </c>
      <c r="G194" s="138"/>
      <c r="H194" s="138"/>
      <c r="I194" s="138"/>
      <c r="J194" s="138"/>
      <c r="K194" s="246">
        <v>0</v>
      </c>
      <c r="L194" s="10"/>
      <c r="M194" s="38" t="str">
        <f>Prijsonderbouwing!F707</f>
        <v>m²</v>
      </c>
      <c r="N194" s="59">
        <f>Prijsonderbouwing!O707</f>
        <v>158.74415377679384</v>
      </c>
      <c r="O194" s="59">
        <f>Prijsonderbouwing!X707</f>
        <v>180.45657132810527</v>
      </c>
      <c r="P194" s="59">
        <f t="shared" si="58"/>
        <v>0</v>
      </c>
      <c r="Q194" s="183"/>
      <c r="R194" s="53"/>
      <c r="S194" s="221"/>
      <c r="T194" s="1162"/>
      <c r="U194" s="768">
        <f t="shared" si="35"/>
        <v>0</v>
      </c>
      <c r="V194" s="1187"/>
      <c r="Y194" s="314"/>
      <c r="AA194" s="312"/>
      <c r="AC194" s="319"/>
      <c r="AJ194" s="1154"/>
    </row>
    <row r="195" spans="1:36" ht="6" customHeight="1" outlineLevel="3" x14ac:dyDescent="0.2">
      <c r="A195" s="701">
        <f>A194</f>
        <v>0</v>
      </c>
      <c r="C195" s="217"/>
      <c r="D195" s="114"/>
      <c r="E195" s="182"/>
      <c r="F195" s="346"/>
      <c r="G195" s="244"/>
      <c r="H195" s="244"/>
      <c r="I195" s="244"/>
      <c r="J195" s="244"/>
      <c r="K195" s="38"/>
      <c r="L195" s="10"/>
      <c r="M195" s="38"/>
      <c r="N195" s="59"/>
      <c r="O195" s="59"/>
      <c r="P195" s="59"/>
      <c r="Q195" s="183"/>
      <c r="R195" s="53"/>
      <c r="S195" s="221"/>
      <c r="T195" s="1162"/>
      <c r="U195" s="768">
        <f t="shared" ref="U195:U232" si="61">K195*N195</f>
        <v>0</v>
      </c>
      <c r="V195" s="1187"/>
      <c r="Y195" s="314"/>
      <c r="AA195" s="312"/>
      <c r="AC195" s="319"/>
      <c r="AJ195" s="1154"/>
    </row>
    <row r="196" spans="1:36" ht="15.75" customHeight="1" outlineLevel="1" x14ac:dyDescent="0.2">
      <c r="A196" s="701">
        <f>IF(SUM(A197:B199)=0,0,1)</f>
        <v>0</v>
      </c>
      <c r="B196" s="7" t="s">
        <v>54</v>
      </c>
      <c r="C196" s="217"/>
      <c r="D196" s="114"/>
      <c r="E196" s="185" t="s">
        <v>1130</v>
      </c>
      <c r="F196" s="690" t="s">
        <v>1089</v>
      </c>
      <c r="G196" s="141"/>
      <c r="H196" s="135"/>
      <c r="I196" s="141"/>
      <c r="J196" s="841"/>
      <c r="K196" s="36"/>
      <c r="L196" s="10"/>
      <c r="M196" s="38"/>
      <c r="N196" s="59"/>
      <c r="O196" s="59"/>
      <c r="P196" s="59"/>
      <c r="Q196" s="183"/>
      <c r="R196" s="53"/>
      <c r="S196" s="221"/>
      <c r="T196" s="1162"/>
      <c r="U196" s="768">
        <f t="shared" si="61"/>
        <v>0</v>
      </c>
      <c r="V196" s="1187"/>
      <c r="Y196" s="329"/>
      <c r="AA196" s="312"/>
      <c r="AC196" s="319"/>
      <c r="AJ196" s="1154"/>
    </row>
    <row r="197" spans="1:36" ht="15.75" customHeight="1" outlineLevel="3" x14ac:dyDescent="0.2">
      <c r="A197" s="701">
        <f>IF(K197=0,0,1)</f>
        <v>0</v>
      </c>
      <c r="C197" s="217"/>
      <c r="D197" s="114"/>
      <c r="E197" s="182" t="str">
        <f>Prijsonderbouwing!B725</f>
        <v>V1-3-J1</v>
      </c>
      <c r="F197" s="142" t="str">
        <f>Prijsonderbouwing!D725</f>
        <v>Voorzetwand 100 mm Metal Stud met grasvezel deken dik 70 mm Rc ± 2.30 m².K/W</v>
      </c>
      <c r="G197" s="138"/>
      <c r="H197" s="138"/>
      <c r="I197" s="138"/>
      <c r="J197" s="138"/>
      <c r="K197" s="246">
        <v>0</v>
      </c>
      <c r="L197" s="10"/>
      <c r="M197" s="38" t="str">
        <f>Prijsonderbouwing!F725</f>
        <v>m²</v>
      </c>
      <c r="N197" s="59">
        <f>Prijsonderbouwing!O725</f>
        <v>139.35087877679382</v>
      </c>
      <c r="O197" s="59">
        <f>Prijsonderbouwing!X725</f>
        <v>157.86190857810527</v>
      </c>
      <c r="P197" s="59">
        <f t="shared" si="58"/>
        <v>0</v>
      </c>
      <c r="Q197" s="183"/>
      <c r="R197" s="53"/>
      <c r="S197" s="221"/>
      <c r="T197" s="1162"/>
      <c r="U197" s="768">
        <f t="shared" si="61"/>
        <v>0</v>
      </c>
      <c r="V197" s="1187"/>
      <c r="Y197" s="314"/>
      <c r="AA197" s="312"/>
      <c r="AC197" s="319"/>
      <c r="AJ197" s="1154"/>
    </row>
    <row r="198" spans="1:36" ht="15.75" customHeight="1" outlineLevel="3" x14ac:dyDescent="0.2">
      <c r="A198" s="701">
        <f>IF(K198=0,0,1)</f>
        <v>0</v>
      </c>
      <c r="C198" s="217"/>
      <c r="D198" s="114"/>
      <c r="E198" s="182" t="str">
        <f>Prijsonderbouwing!B743</f>
        <v>V1-3-J2</v>
      </c>
      <c r="F198" s="142" t="str">
        <f>Prijsonderbouwing!D743</f>
        <v>Voorzetwand 120 mm Metal Stud met grasvezel deken dik 90 mm Rc ± 2.80 m².K/W</v>
      </c>
      <c r="G198" s="138"/>
      <c r="H198" s="138"/>
      <c r="I198" s="138"/>
      <c r="J198" s="138"/>
      <c r="K198" s="246">
        <v>0</v>
      </c>
      <c r="L198" s="10"/>
      <c r="M198" s="38" t="str">
        <f>Prijsonderbouwing!F743</f>
        <v>m²</v>
      </c>
      <c r="N198" s="59">
        <f>Prijsonderbouwing!O743</f>
        <v>142.46360377679383</v>
      </c>
      <c r="O198" s="59">
        <f>Prijsonderbouwing!X743</f>
        <v>161.62830582810528</v>
      </c>
      <c r="P198" s="59">
        <f t="shared" ref="P198" si="62">O198*K198</f>
        <v>0</v>
      </c>
      <c r="Q198" s="183"/>
      <c r="R198" s="53"/>
      <c r="S198" s="221"/>
      <c r="T198" s="1162"/>
      <c r="U198" s="768">
        <f t="shared" si="61"/>
        <v>0</v>
      </c>
      <c r="V198" s="1187"/>
      <c r="Y198" s="314"/>
      <c r="AA198" s="312"/>
      <c r="AC198" s="319"/>
      <c r="AJ198" s="1154"/>
    </row>
    <row r="199" spans="1:36" ht="15.75" customHeight="1" outlineLevel="3" x14ac:dyDescent="0.2">
      <c r="A199" s="701">
        <f t="shared" ref="A199" si="63">IF(K199=0,0,1)</f>
        <v>0</v>
      </c>
      <c r="C199" s="217"/>
      <c r="D199" s="114"/>
      <c r="E199" s="182" t="str">
        <f>Prijsonderbouwing!B761</f>
        <v>V1-3-J3</v>
      </c>
      <c r="F199" s="142" t="str">
        <f>Prijsonderbouwing!D761</f>
        <v>Voorzetwand 150 mm Metal Stud met grasvezel deken dik 120 mm Rc ± 3.60 m².K/W</v>
      </c>
      <c r="G199" s="138"/>
      <c r="H199" s="138"/>
      <c r="I199" s="138"/>
      <c r="J199" s="138"/>
      <c r="K199" s="246">
        <v>0</v>
      </c>
      <c r="L199" s="10"/>
      <c r="M199" s="38" t="str">
        <f>Prijsonderbouwing!F761</f>
        <v>m²</v>
      </c>
      <c r="N199" s="59">
        <f>Prijsonderbouwing!O761</f>
        <v>150.30803377679385</v>
      </c>
      <c r="O199" s="59">
        <f>Prijsonderbouwing!X761</f>
        <v>170.24886612810528</v>
      </c>
      <c r="P199" s="59">
        <f t="shared" si="58"/>
        <v>0</v>
      </c>
      <c r="Q199" s="183"/>
      <c r="R199" s="53"/>
      <c r="S199" s="221"/>
      <c r="T199" s="1162"/>
      <c r="U199" s="768">
        <f t="shared" si="61"/>
        <v>0</v>
      </c>
      <c r="V199" s="1187"/>
      <c r="Y199" s="314"/>
      <c r="AA199" s="312"/>
      <c r="AC199" s="319"/>
      <c r="AJ199" s="1154"/>
    </row>
    <row r="200" spans="1:36" ht="6" customHeight="1" outlineLevel="3" x14ac:dyDescent="0.2">
      <c r="A200" s="701">
        <f>A196</f>
        <v>0</v>
      </c>
      <c r="C200" s="217"/>
      <c r="D200" s="114"/>
      <c r="E200" s="185"/>
      <c r="F200" s="346"/>
      <c r="G200" s="244"/>
      <c r="H200" s="244"/>
      <c r="I200" s="244"/>
      <c r="J200" s="244"/>
      <c r="K200" s="38"/>
      <c r="L200" s="10"/>
      <c r="M200" s="38"/>
      <c r="N200" s="59"/>
      <c r="O200" s="59"/>
      <c r="P200" s="59"/>
      <c r="Q200" s="183"/>
      <c r="R200" s="53"/>
      <c r="S200" s="221"/>
      <c r="T200" s="1162"/>
      <c r="U200" s="768">
        <f t="shared" si="61"/>
        <v>0</v>
      </c>
      <c r="V200" s="1187"/>
      <c r="Y200" s="314"/>
      <c r="AA200" s="312"/>
      <c r="AC200" s="319"/>
      <c r="AJ200" s="1154"/>
    </row>
    <row r="201" spans="1:36" ht="15.75" customHeight="1" outlineLevel="1" x14ac:dyDescent="0.2">
      <c r="A201" s="701">
        <f>IF(SUM(A202:B204)=0,0,1)</f>
        <v>0</v>
      </c>
      <c r="B201" s="7" t="s">
        <v>54</v>
      </c>
      <c r="C201" s="217"/>
      <c r="D201" s="114"/>
      <c r="E201" s="185" t="s">
        <v>1129</v>
      </c>
      <c r="F201" s="690" t="s">
        <v>1090</v>
      </c>
      <c r="G201" s="141"/>
      <c r="H201" s="135"/>
      <c r="I201" s="141"/>
      <c r="J201" s="841"/>
      <c r="K201" s="36"/>
      <c r="L201" s="10"/>
      <c r="M201" s="38"/>
      <c r="N201" s="59"/>
      <c r="O201" s="59"/>
      <c r="P201" s="59"/>
      <c r="Q201" s="183"/>
      <c r="R201" s="53"/>
      <c r="S201" s="221"/>
      <c r="T201" s="1162"/>
      <c r="U201" s="768">
        <f t="shared" ref="U201" si="64">K201*N201</f>
        <v>0</v>
      </c>
      <c r="V201" s="1187"/>
      <c r="Y201" s="329"/>
      <c r="AA201" s="312"/>
      <c r="AC201" s="319"/>
      <c r="AJ201" s="1154"/>
    </row>
    <row r="202" spans="1:36" ht="15.75" customHeight="1" outlineLevel="3" x14ac:dyDescent="0.2">
      <c r="A202" s="701">
        <f t="shared" ref="A202" si="65">IF(K202=0,0,1)</f>
        <v>0</v>
      </c>
      <c r="C202" s="217"/>
      <c r="D202" s="114"/>
      <c r="E202" s="182" t="str">
        <f>Prijsonderbouwing!B779</f>
        <v>V1-3-K1</v>
      </c>
      <c r="F202" s="142" t="str">
        <f>Prijsonderbouwing!D779</f>
        <v>Voorzetwand 100 mm Metal Stud met hennepvezel deken dik 60 mm Rc ± 2.30 m².K/W</v>
      </c>
      <c r="G202" s="138"/>
      <c r="H202" s="138"/>
      <c r="I202" s="138"/>
      <c r="J202" s="138"/>
      <c r="K202" s="246">
        <v>0</v>
      </c>
      <c r="L202" s="10"/>
      <c r="M202" s="38" t="str">
        <f>Prijsonderbouwing!F779</f>
        <v>m²</v>
      </c>
      <c r="N202" s="59">
        <f>Prijsonderbouwing!O779</f>
        <v>136.86069877679384</v>
      </c>
      <c r="O202" s="59">
        <f>Prijsonderbouwing!X779</f>
        <v>154.84879077810527</v>
      </c>
      <c r="P202" s="59">
        <f t="shared" si="58"/>
        <v>0</v>
      </c>
      <c r="Q202" s="183"/>
      <c r="R202" s="53"/>
      <c r="S202" s="221"/>
      <c r="T202" s="1162"/>
      <c r="U202" s="768">
        <f t="shared" si="61"/>
        <v>0</v>
      </c>
      <c r="V202" s="1187"/>
      <c r="Y202" s="314"/>
      <c r="AA202" s="312"/>
      <c r="AC202" s="319"/>
      <c r="AJ202" s="1154"/>
    </row>
    <row r="203" spans="1:36" ht="15.75" customHeight="1" outlineLevel="3" x14ac:dyDescent="0.2">
      <c r="A203" s="701">
        <f t="shared" ref="A203" si="66">IF(K203=0,0,1)</f>
        <v>0</v>
      </c>
      <c r="B203" s="17"/>
      <c r="C203" s="217"/>
      <c r="D203" s="114"/>
      <c r="E203" s="182" t="str">
        <f>Prijsonderbouwing!B797</f>
        <v>V1-3-K2</v>
      </c>
      <c r="F203" s="142" t="str">
        <f>Prijsonderbouwing!D797</f>
        <v>Voorzetwand 120 mm Metal Stud met hennepvezel deken dik 80 mm Rc ± 2.65 m².K/W</v>
      </c>
      <c r="G203" s="138"/>
      <c r="H203" s="138"/>
      <c r="I203" s="138"/>
      <c r="J203" s="138"/>
      <c r="K203" s="246">
        <v>0</v>
      </c>
      <c r="L203" s="10"/>
      <c r="M203" s="38" t="str">
        <f>Prijsonderbouwing!F797</f>
        <v>m²</v>
      </c>
      <c r="N203" s="59">
        <f>Prijsonderbouwing!O797</f>
        <v>140.12588377679381</v>
      </c>
      <c r="O203" s="59">
        <f>Prijsonderbouwing!X797</f>
        <v>158.79966462810526</v>
      </c>
      <c r="P203" s="59">
        <f t="shared" si="58"/>
        <v>0</v>
      </c>
      <c r="Q203" s="183"/>
      <c r="R203" s="53"/>
      <c r="S203" s="221"/>
      <c r="T203" s="1162"/>
      <c r="U203" s="768">
        <f t="shared" si="61"/>
        <v>0</v>
      </c>
      <c r="V203" s="1187"/>
      <c r="Y203" s="314"/>
      <c r="AA203" s="312"/>
      <c r="AC203" s="319"/>
      <c r="AJ203" s="1154"/>
    </row>
    <row r="204" spans="1:36" ht="15.75" customHeight="1" outlineLevel="3" x14ac:dyDescent="0.2">
      <c r="A204" s="701">
        <f>IF(K204=0,0,1)</f>
        <v>0</v>
      </c>
      <c r="C204" s="217"/>
      <c r="D204" s="114"/>
      <c r="E204" s="182" t="str">
        <f>Prijsonderbouwing!B815</f>
        <v>V1-3-K3</v>
      </c>
      <c r="F204" s="142" t="str">
        <f>Prijsonderbouwing!D815</f>
        <v xml:space="preserve">Voorzetwand 150 mm Metal Stud met hennepvezel deken dik 120 mm Rc ± 3.70 m².K/W </v>
      </c>
      <c r="G204" s="138"/>
      <c r="H204" s="138"/>
      <c r="I204" s="138"/>
      <c r="J204" s="138"/>
      <c r="K204" s="246">
        <v>0</v>
      </c>
      <c r="L204" s="10"/>
      <c r="M204" s="38" t="str">
        <f>Prijsonderbouwing!F815</f>
        <v>m²</v>
      </c>
      <c r="N204" s="59">
        <f>Prijsonderbouwing!O815</f>
        <v>154.58961877679383</v>
      </c>
      <c r="O204" s="59">
        <f>Prijsonderbouwing!X815</f>
        <v>175.42958397810528</v>
      </c>
      <c r="P204" s="59">
        <f t="shared" si="58"/>
        <v>0</v>
      </c>
      <c r="Q204" s="183"/>
      <c r="R204" s="53"/>
      <c r="S204" s="221"/>
      <c r="T204" s="1162"/>
      <c r="U204" s="768">
        <f t="shared" si="61"/>
        <v>0</v>
      </c>
      <c r="V204" s="1187"/>
      <c r="Y204" s="314"/>
      <c r="AA204" s="312"/>
      <c r="AC204" s="319"/>
      <c r="AJ204" s="1154"/>
    </row>
    <row r="205" spans="1:36" ht="6" customHeight="1" outlineLevel="3" x14ac:dyDescent="0.2">
      <c r="A205" s="701">
        <f>A201</f>
        <v>0</v>
      </c>
      <c r="C205" s="217"/>
      <c r="D205" s="114"/>
      <c r="E205" s="185"/>
      <c r="F205" s="346"/>
      <c r="G205" s="244"/>
      <c r="H205" s="244"/>
      <c r="I205" s="244"/>
      <c r="J205" s="244"/>
      <c r="K205" s="38"/>
      <c r="L205" s="10"/>
      <c r="M205" s="38"/>
      <c r="N205" s="59"/>
      <c r="O205" s="59"/>
      <c r="P205" s="59"/>
      <c r="Q205" s="183"/>
      <c r="R205" s="53"/>
      <c r="S205" s="221"/>
      <c r="T205" s="1162"/>
      <c r="U205" s="768">
        <f t="shared" si="61"/>
        <v>0</v>
      </c>
      <c r="V205" s="1187"/>
      <c r="Y205" s="314"/>
      <c r="AA205" s="312"/>
      <c r="AC205" s="319"/>
      <c r="AJ205" s="1154"/>
    </row>
    <row r="206" spans="1:36" ht="15.75" customHeight="1" outlineLevel="1" x14ac:dyDescent="0.2">
      <c r="A206" s="701">
        <f>IF(SUM(A207:B209)=0,0,1)</f>
        <v>0</v>
      </c>
      <c r="B206" s="7" t="s">
        <v>54</v>
      </c>
      <c r="C206" s="217"/>
      <c r="D206" s="114"/>
      <c r="E206" s="185" t="s">
        <v>1107</v>
      </c>
      <c r="F206" s="690" t="s">
        <v>1304</v>
      </c>
      <c r="G206" s="141"/>
      <c r="H206" s="135"/>
      <c r="I206" s="141"/>
      <c r="J206" s="841"/>
      <c r="K206" s="36"/>
      <c r="L206" s="10"/>
      <c r="M206" s="38"/>
      <c r="N206" s="59"/>
      <c r="O206" s="59"/>
      <c r="P206" s="59"/>
      <c r="Q206" s="183"/>
      <c r="R206" s="53"/>
      <c r="S206" s="221"/>
      <c r="T206" s="1162"/>
      <c r="U206" s="768">
        <f t="shared" si="61"/>
        <v>0</v>
      </c>
      <c r="V206" s="1187"/>
      <c r="Y206" s="329"/>
      <c r="AA206" s="312"/>
      <c r="AC206" s="319"/>
      <c r="AJ206" s="1154"/>
    </row>
    <row r="207" spans="1:36" ht="15.75" customHeight="1" outlineLevel="3" x14ac:dyDescent="0.2">
      <c r="A207" s="701">
        <f t="shared" ref="A207:A208" si="67">IF(K207=0,0,1)</f>
        <v>0</v>
      </c>
      <c r="C207" s="217"/>
      <c r="D207" s="114"/>
      <c r="E207" s="182" t="str">
        <f>Prijsonderbouwing!B833</f>
        <v>V1-3-L1</v>
      </c>
      <c r="F207" s="142" t="str">
        <f>Prijsonderbouwing!D833</f>
        <v>Voorzetwand 100 mm Metal Stud met houtvezel platen dik 60 mm Rc ± 2.10 m².K/W</v>
      </c>
      <c r="G207" s="138"/>
      <c r="H207" s="138"/>
      <c r="I207" s="138"/>
      <c r="J207" s="138"/>
      <c r="K207" s="246">
        <v>0</v>
      </c>
      <c r="L207" s="10"/>
      <c r="M207" s="38" t="str">
        <f>Prijsonderbouwing!F833</f>
        <v>m²</v>
      </c>
      <c r="N207" s="59">
        <f>Prijsonderbouwing!O833</f>
        <v>133.62092377679383</v>
      </c>
      <c r="O207" s="59">
        <f>Prijsonderbouwing!X833</f>
        <v>150.92866302810529</v>
      </c>
      <c r="P207" s="59">
        <f t="shared" ref="P207:P209" si="68">O207*K207</f>
        <v>0</v>
      </c>
      <c r="Q207" s="183"/>
      <c r="R207" s="53"/>
      <c r="S207" s="221"/>
      <c r="T207" s="1162"/>
      <c r="U207" s="768">
        <f t="shared" ref="U207:U210" si="69">K207*N207</f>
        <v>0</v>
      </c>
      <c r="V207" s="1187"/>
      <c r="Y207" s="314"/>
      <c r="AA207" s="312"/>
      <c r="AC207" s="319"/>
      <c r="AJ207" s="1154"/>
    </row>
    <row r="208" spans="1:36" ht="15.75" customHeight="1" outlineLevel="3" x14ac:dyDescent="0.2">
      <c r="A208" s="701">
        <f t="shared" si="67"/>
        <v>0</v>
      </c>
      <c r="B208" s="17"/>
      <c r="C208" s="217"/>
      <c r="D208" s="114"/>
      <c r="E208" s="182" t="str">
        <f>Prijsonderbouwing!B851</f>
        <v>V1-3-L2</v>
      </c>
      <c r="F208" s="142" t="str">
        <f>Prijsonderbouwing!D851</f>
        <v>Voorzetwand 120 mm Metal Stud met houtvezel platen dik 80 mm Rc ± 2.70 m².K/W</v>
      </c>
      <c r="G208" s="138"/>
      <c r="H208" s="138"/>
      <c r="I208" s="138"/>
      <c r="J208" s="138"/>
      <c r="K208" s="246">
        <v>0</v>
      </c>
      <c r="L208" s="10"/>
      <c r="M208" s="38" t="str">
        <f>Prijsonderbouwing!F851</f>
        <v>m²</v>
      </c>
      <c r="N208" s="59">
        <f>Prijsonderbouwing!O851</f>
        <v>136.46684377679384</v>
      </c>
      <c r="O208" s="59">
        <f>Prijsonderbouwing!X851</f>
        <v>154.37222622810526</v>
      </c>
      <c r="P208" s="59">
        <f t="shared" si="68"/>
        <v>0</v>
      </c>
      <c r="Q208" s="183"/>
      <c r="R208" s="53"/>
      <c r="S208" s="221"/>
      <c r="T208" s="1162"/>
      <c r="U208" s="768">
        <f t="shared" si="69"/>
        <v>0</v>
      </c>
      <c r="V208" s="1187"/>
      <c r="Y208" s="314"/>
      <c r="AA208" s="312"/>
      <c r="AC208" s="319"/>
      <c r="AJ208" s="1154"/>
    </row>
    <row r="209" spans="1:36" ht="15.75" customHeight="1" outlineLevel="3" x14ac:dyDescent="0.2">
      <c r="A209" s="701">
        <f>IF(K209=0,0,1)</f>
        <v>0</v>
      </c>
      <c r="C209" s="217"/>
      <c r="D209" s="114"/>
      <c r="E209" s="182" t="str">
        <f>Prijsonderbouwing!B869</f>
        <v>V1-3-L3</v>
      </c>
      <c r="F209" s="142" t="str">
        <f>Prijsonderbouwing!D869</f>
        <v xml:space="preserve">Voorzetwand 150 mm Metal Stud met houtvezel platen dik 120 mm Rc ± 3.80 m².K/W </v>
      </c>
      <c r="G209" s="138"/>
      <c r="H209" s="138"/>
      <c r="I209" s="138"/>
      <c r="J209" s="138"/>
      <c r="K209" s="246">
        <v>0</v>
      </c>
      <c r="L209" s="10"/>
      <c r="M209" s="38" t="str">
        <f>Prijsonderbouwing!F869</f>
        <v>m²</v>
      </c>
      <c r="N209" s="59">
        <f>Prijsonderbouwing!O869</f>
        <v>149.55843877679382</v>
      </c>
      <c r="O209" s="59">
        <f>Prijsonderbouwing!X869</f>
        <v>169.3418561781053</v>
      </c>
      <c r="P209" s="59">
        <f t="shared" si="68"/>
        <v>0</v>
      </c>
      <c r="Q209" s="183"/>
      <c r="R209" s="53"/>
      <c r="S209" s="221"/>
      <c r="T209" s="1162"/>
      <c r="U209" s="768">
        <f t="shared" si="69"/>
        <v>0</v>
      </c>
      <c r="V209" s="1187"/>
      <c r="Y209" s="314"/>
      <c r="AA209" s="312"/>
      <c r="AC209" s="319"/>
      <c r="AJ209" s="1154"/>
    </row>
    <row r="210" spans="1:36" ht="6" customHeight="1" outlineLevel="3" x14ac:dyDescent="0.2">
      <c r="A210" s="701">
        <f>A206</f>
        <v>0</v>
      </c>
      <c r="C210" s="217"/>
      <c r="D210" s="114"/>
      <c r="E210" s="185"/>
      <c r="F210" s="346"/>
      <c r="G210" s="244"/>
      <c r="H210" s="244"/>
      <c r="I210" s="244"/>
      <c r="J210" s="244"/>
      <c r="K210" s="38"/>
      <c r="L210" s="10"/>
      <c r="M210" s="38"/>
      <c r="N210" s="59"/>
      <c r="O210" s="59"/>
      <c r="P210" s="59"/>
      <c r="Q210" s="183"/>
      <c r="R210" s="53"/>
      <c r="S210" s="221"/>
      <c r="T210" s="1162"/>
      <c r="U210" s="768">
        <f t="shared" si="69"/>
        <v>0</v>
      </c>
      <c r="V210" s="1187"/>
      <c r="Y210" s="314"/>
      <c r="AA210" s="312"/>
      <c r="AC210" s="319"/>
      <c r="AJ210" s="1154"/>
    </row>
    <row r="211" spans="1:36" ht="15.75" customHeight="1" outlineLevel="1" x14ac:dyDescent="0.2">
      <c r="A211" s="701">
        <f>IF(SUM(A212:B214)=0,0,1)</f>
        <v>0</v>
      </c>
      <c r="B211" s="7" t="s">
        <v>54</v>
      </c>
      <c r="C211" s="217"/>
      <c r="D211" s="114"/>
      <c r="E211" s="185" t="s">
        <v>1298</v>
      </c>
      <c r="F211" s="690" t="s">
        <v>1091</v>
      </c>
      <c r="G211" s="141"/>
      <c r="H211" s="135"/>
      <c r="I211" s="141"/>
      <c r="J211" s="841"/>
      <c r="K211" s="36"/>
      <c r="L211" s="10"/>
      <c r="M211" s="38"/>
      <c r="N211" s="59"/>
      <c r="O211" s="59"/>
      <c r="P211" s="59"/>
      <c r="Q211" s="183"/>
      <c r="R211" s="53"/>
      <c r="S211" s="221"/>
      <c r="T211" s="1162"/>
      <c r="U211" s="768">
        <f t="shared" si="61"/>
        <v>0</v>
      </c>
      <c r="V211" s="1187"/>
      <c r="Y211" s="329"/>
      <c r="AA211" s="312"/>
      <c r="AC211" s="319"/>
      <c r="AJ211" s="1154"/>
    </row>
    <row r="212" spans="1:36" ht="15.75" customHeight="1" outlineLevel="3" x14ac:dyDescent="0.2">
      <c r="A212" s="701">
        <f t="shared" ref="A212" si="70">IF(K212=0,0,1)</f>
        <v>0</v>
      </c>
      <c r="C212" s="217"/>
      <c r="D212" s="114"/>
      <c r="E212" s="182" t="str">
        <f>Prijsonderbouwing!B887</f>
        <v>V1-3-M1</v>
      </c>
      <c r="F212" s="142" t="str">
        <f>Prijsonderbouwing!D887</f>
        <v>Voorzetwand 100 mm Metal Stud met PIR platen dik 70 mm Rc ± 3.70 m².K/W</v>
      </c>
      <c r="G212" s="138"/>
      <c r="H212" s="138"/>
      <c r="I212" s="138"/>
      <c r="J212" s="138"/>
      <c r="K212" s="246">
        <v>0</v>
      </c>
      <c r="L212" s="10"/>
      <c r="M212" s="38" t="str">
        <f>Prijsonderbouwing!F887</f>
        <v>m²</v>
      </c>
      <c r="N212" s="59">
        <f>Prijsonderbouwing!O887</f>
        <v>133.37412310179383</v>
      </c>
      <c r="O212" s="59">
        <f>Prijsonderbouwing!X887</f>
        <v>150.63003421135528</v>
      </c>
      <c r="P212" s="59">
        <f t="shared" si="58"/>
        <v>0</v>
      </c>
      <c r="Q212" s="183"/>
      <c r="R212" s="53"/>
      <c r="S212" s="221"/>
      <c r="T212" s="1162"/>
      <c r="U212" s="768">
        <f t="shared" si="61"/>
        <v>0</v>
      </c>
      <c r="V212" s="1187"/>
      <c r="Y212" s="314"/>
      <c r="AA212" s="312"/>
      <c r="AC212" s="319"/>
      <c r="AJ212" s="1154"/>
    </row>
    <row r="213" spans="1:36" ht="15.75" customHeight="1" outlineLevel="3" x14ac:dyDescent="0.2">
      <c r="A213" s="701">
        <f t="shared" ref="A213" si="71">IF(K213=0,0,1)</f>
        <v>0</v>
      </c>
      <c r="C213" s="217"/>
      <c r="D213" s="114"/>
      <c r="E213" s="182" t="str">
        <f>Prijsonderbouwing!B903</f>
        <v>V1-3-M2</v>
      </c>
      <c r="F213" s="142" t="str">
        <f>Prijsonderbouwing!D903</f>
        <v>Voorzetwand 120 mm Metal Stud met PIR platen dik 90 mm Rc ± 4.60 m².K/W</v>
      </c>
      <c r="G213" s="138"/>
      <c r="H213" s="138"/>
      <c r="I213" s="138"/>
      <c r="J213" s="138"/>
      <c r="K213" s="246">
        <v>0</v>
      </c>
      <c r="L213" s="10"/>
      <c r="M213" s="38" t="str">
        <f>Prijsonderbouwing!F903</f>
        <v>m²</v>
      </c>
      <c r="N213" s="59">
        <f>Prijsonderbouwing!O903</f>
        <v>136.23274810179382</v>
      </c>
      <c r="O213" s="59">
        <f>Prijsonderbouwing!X903</f>
        <v>154.08897046135527</v>
      </c>
      <c r="P213" s="59">
        <f t="shared" si="58"/>
        <v>0</v>
      </c>
      <c r="Q213" s="183"/>
      <c r="R213" s="53"/>
      <c r="S213" s="221"/>
      <c r="T213" s="1162"/>
      <c r="U213" s="768">
        <f t="shared" si="61"/>
        <v>0</v>
      </c>
      <c r="V213" s="1187"/>
      <c r="Y213" s="314"/>
      <c r="AA213" s="312"/>
      <c r="AC213" s="319"/>
      <c r="AJ213" s="1154"/>
    </row>
    <row r="214" spans="1:36" ht="15.75" customHeight="1" outlineLevel="3" x14ac:dyDescent="0.2">
      <c r="A214" s="701">
        <f t="shared" ref="A214" si="72">IF(K214=0,0,1)</f>
        <v>0</v>
      </c>
      <c r="B214" s="17"/>
      <c r="C214" s="217"/>
      <c r="D214" s="114"/>
      <c r="E214" s="182" t="str">
        <f>Prijsonderbouwing!B919</f>
        <v>V1-3-M3</v>
      </c>
      <c r="F214" s="142" t="str">
        <f>Prijsonderbouwing!D919</f>
        <v>Voorzetwand 150 mm Metal Stud met PIR platen dik 120 mm Rc ± 6.00 m².K/W</v>
      </c>
      <c r="G214" s="138"/>
      <c r="H214" s="138"/>
      <c r="I214" s="138"/>
      <c r="J214" s="138"/>
      <c r="K214" s="246">
        <v>0</v>
      </c>
      <c r="L214" s="10"/>
      <c r="M214" s="38" t="str">
        <f>Prijsonderbouwing!F919</f>
        <v>m²</v>
      </c>
      <c r="N214" s="59">
        <f>Prijsonderbouwing!O919</f>
        <v>147.78703810179383</v>
      </c>
      <c r="O214" s="59">
        <f>Prijsonderbouwing!X919</f>
        <v>167.1984613613553</v>
      </c>
      <c r="P214" s="59">
        <f t="shared" si="58"/>
        <v>0</v>
      </c>
      <c r="Q214" s="183"/>
      <c r="R214" s="53"/>
      <c r="S214" s="221"/>
      <c r="T214" s="1162"/>
      <c r="U214" s="768">
        <f t="shared" si="61"/>
        <v>0</v>
      </c>
      <c r="V214" s="1187"/>
      <c r="Y214" s="314"/>
      <c r="AA214" s="312"/>
      <c r="AC214" s="319"/>
      <c r="AJ214" s="1154"/>
    </row>
    <row r="215" spans="1:36" ht="6" customHeight="1" outlineLevel="3" x14ac:dyDescent="0.2">
      <c r="A215" s="701">
        <f>A216</f>
        <v>0</v>
      </c>
      <c r="B215" s="17"/>
      <c r="C215" s="217"/>
      <c r="D215" s="114"/>
      <c r="E215" s="185"/>
      <c r="F215" s="346"/>
      <c r="G215" s="244"/>
      <c r="H215" s="244"/>
      <c r="I215" s="244"/>
      <c r="J215" s="244"/>
      <c r="K215" s="38"/>
      <c r="L215" s="10"/>
      <c r="M215" s="38"/>
      <c r="N215" s="59"/>
      <c r="O215" s="59"/>
      <c r="P215" s="59"/>
      <c r="Q215" s="183"/>
      <c r="R215" s="53"/>
      <c r="S215" s="221"/>
      <c r="T215" s="1162"/>
      <c r="U215" s="768">
        <f t="shared" si="61"/>
        <v>0</v>
      </c>
      <c r="V215" s="1187"/>
      <c r="Y215" s="314"/>
      <c r="AA215" s="312"/>
      <c r="AC215" s="319"/>
      <c r="AJ215" s="1154"/>
    </row>
    <row r="216" spans="1:36" ht="15.75" customHeight="1" outlineLevel="3" x14ac:dyDescent="0.2">
      <c r="A216" s="701">
        <f>IF(SUM(A218:A225)=0,0,1)</f>
        <v>0</v>
      </c>
      <c r="C216" s="217"/>
      <c r="D216" s="114"/>
      <c r="E216" s="185" t="str">
        <f>Prijsonderbouwing!B946</f>
        <v>V1-3-X</v>
      </c>
      <c r="F216" s="690" t="str">
        <f>Prijsonderbouwing!D946</f>
        <v xml:space="preserve">Bijkomende kosten </v>
      </c>
      <c r="G216" s="135"/>
      <c r="H216" s="135"/>
      <c r="I216" s="135"/>
      <c r="J216" s="135"/>
      <c r="K216" s="38"/>
      <c r="L216" s="38"/>
      <c r="M216" s="38"/>
      <c r="N216" s="59"/>
      <c r="O216" s="59"/>
      <c r="P216" s="59"/>
      <c r="Q216" s="183"/>
      <c r="R216" s="53"/>
      <c r="S216" s="221"/>
      <c r="T216" s="1162"/>
      <c r="U216" s="768">
        <f t="shared" si="61"/>
        <v>0</v>
      </c>
      <c r="V216" s="1187"/>
      <c r="Y216" s="314"/>
      <c r="AA216" s="312"/>
      <c r="AC216" s="319"/>
      <c r="AJ216" s="1154"/>
    </row>
    <row r="217" spans="1:36" ht="15.75" customHeight="1" outlineLevel="1" x14ac:dyDescent="0.2">
      <c r="A217" s="701">
        <f>IF(K217=0,0,1)</f>
        <v>0</v>
      </c>
      <c r="C217" s="217"/>
      <c r="D217" s="114"/>
      <c r="E217" s="182" t="str">
        <f>Prijsonderbouwing!B948</f>
        <v>V1-3-X1</v>
      </c>
      <c r="F217" s="142" t="str">
        <f>Prijsonderbouwing!D948</f>
        <v xml:space="preserve">Verwijderen bestaande voorzetwand </v>
      </c>
      <c r="G217" s="142"/>
      <c r="H217" s="138"/>
      <c r="I217" s="142"/>
      <c r="J217" s="143"/>
      <c r="K217" s="246">
        <v>0</v>
      </c>
      <c r="L217" s="10"/>
      <c r="M217" s="38" t="str">
        <f>Prijsonderbouwing!F948</f>
        <v>m²</v>
      </c>
      <c r="N217" s="59">
        <f>Prijsonderbouwing!O948</f>
        <v>29.645</v>
      </c>
      <c r="O217" s="59">
        <f>Prijsonderbouwing!X948</f>
        <v>32.821249999999999</v>
      </c>
      <c r="P217" s="59">
        <f>O217*K217</f>
        <v>0</v>
      </c>
      <c r="Q217" s="183"/>
      <c r="R217" s="53"/>
      <c r="S217" s="221"/>
      <c r="T217" s="1162"/>
      <c r="U217" s="768">
        <f t="shared" ref="U217" si="73">K217*N217</f>
        <v>0</v>
      </c>
      <c r="V217" s="1187"/>
      <c r="Y217" s="329"/>
      <c r="Z217" s="804"/>
      <c r="AA217" s="312"/>
      <c r="AC217" s="319"/>
      <c r="AJ217" s="1154"/>
    </row>
    <row r="218" spans="1:36" ht="15.75" customHeight="1" outlineLevel="1" x14ac:dyDescent="0.2">
      <c r="A218" s="701">
        <f>IF(K218=0,0,1)</f>
        <v>0</v>
      </c>
      <c r="C218" s="217"/>
      <c r="D218" s="114"/>
      <c r="E218" s="182" t="str">
        <f>Prijsonderbouwing!B950</f>
        <v>V1-3-X2</v>
      </c>
      <c r="F218" s="142" t="str">
        <f>Prijsonderbouwing!D950</f>
        <v>Vloer-/plafondplint</v>
      </c>
      <c r="G218" s="142"/>
      <c r="H218" s="138"/>
      <c r="I218" s="142"/>
      <c r="J218" s="143"/>
      <c r="K218" s="246">
        <v>0</v>
      </c>
      <c r="L218" s="10"/>
      <c r="M218" s="38" t="str">
        <f>Prijsonderbouwing!F950</f>
        <v>m¹</v>
      </c>
      <c r="N218" s="59">
        <f>Prijsonderbouwing!O950</f>
        <v>11.4345</v>
      </c>
      <c r="O218" s="59">
        <f>Prijsonderbouwing!X950</f>
        <v>12.790305</v>
      </c>
      <c r="P218" s="59">
        <f>O218*K218</f>
        <v>0</v>
      </c>
      <c r="Q218" s="183"/>
      <c r="R218" s="53"/>
      <c r="S218" s="221"/>
      <c r="T218" s="1162"/>
      <c r="U218" s="768">
        <f t="shared" si="61"/>
        <v>0</v>
      </c>
      <c r="V218" s="1187"/>
      <c r="Y218" s="329"/>
      <c r="Z218" s="804"/>
      <c r="AA218" s="312"/>
      <c r="AC218" s="319"/>
      <c r="AJ218" s="1154"/>
    </row>
    <row r="219" spans="1:36" ht="15.75" customHeight="1" outlineLevel="1" x14ac:dyDescent="0.2">
      <c r="A219" s="701">
        <f>IF(K219=0,0,1)</f>
        <v>0</v>
      </c>
      <c r="C219" s="217"/>
      <c r="D219" s="114"/>
      <c r="E219" s="182" t="str">
        <f>Prijsonderbouwing!B952</f>
        <v>V1-3-X3</v>
      </c>
      <c r="F219" s="142" t="str">
        <f>Prijsonderbouwing!D952</f>
        <v>Verwijderen/aanbrengen nieuwe vensterbanken</v>
      </c>
      <c r="G219" s="142"/>
      <c r="H219" s="138"/>
      <c r="I219" s="142"/>
      <c r="J219" s="143"/>
      <c r="K219" s="246">
        <v>0</v>
      </c>
      <c r="L219" s="10"/>
      <c r="M219" s="38" t="str">
        <f>Prijsonderbouwing!F952</f>
        <v>m¹</v>
      </c>
      <c r="N219" s="59">
        <f>Prijsonderbouwing!O952</f>
        <v>87.12</v>
      </c>
      <c r="O219" s="59">
        <f>Prijsonderbouwing!X952</f>
        <v>99.316800000000001</v>
      </c>
      <c r="P219" s="59">
        <f t="shared" ref="P219:P225" si="74">O219*K219</f>
        <v>0</v>
      </c>
      <c r="Q219" s="183"/>
      <c r="R219" s="53"/>
      <c r="S219" s="221"/>
      <c r="T219" s="1162"/>
      <c r="U219" s="768">
        <f t="shared" si="61"/>
        <v>0</v>
      </c>
      <c r="V219" s="1187"/>
      <c r="Y219" s="329"/>
      <c r="AA219" s="312"/>
      <c r="AC219" s="319"/>
      <c r="AJ219" s="1154"/>
    </row>
    <row r="220" spans="1:36" ht="15.75" customHeight="1" outlineLevel="1" x14ac:dyDescent="0.2">
      <c r="A220" s="701">
        <f t="shared" ref="A220:A225" si="75">IF(K220=0,0,1)</f>
        <v>0</v>
      </c>
      <c r="B220" s="7" t="s">
        <v>54</v>
      </c>
      <c r="C220" s="217"/>
      <c r="D220" s="114"/>
      <c r="E220" s="182" t="str">
        <f>Prijsonderbouwing!B954</f>
        <v>V1-3-X4</v>
      </c>
      <c r="F220" s="142" t="str">
        <f>Prijsonderbouwing!D954</f>
        <v>Sierlijsten om kozijnen</v>
      </c>
      <c r="G220" s="142"/>
      <c r="H220" s="138"/>
      <c r="I220" s="142"/>
      <c r="J220" s="143"/>
      <c r="K220" s="246">
        <v>0</v>
      </c>
      <c r="L220" s="10"/>
      <c r="M220" s="38" t="str">
        <f>Prijsonderbouwing!F954</f>
        <v>m¹</v>
      </c>
      <c r="N220" s="59">
        <f>Prijsonderbouwing!O954</f>
        <v>44.769999999999996</v>
      </c>
      <c r="O220" s="59">
        <f>Prijsonderbouwing!X954</f>
        <v>51.993699999999997</v>
      </c>
      <c r="P220" s="59">
        <f t="shared" si="74"/>
        <v>0</v>
      </c>
      <c r="Q220" s="183"/>
      <c r="R220" s="53"/>
      <c r="S220" s="221"/>
      <c r="T220" s="1162"/>
      <c r="U220" s="768">
        <f t="shared" si="61"/>
        <v>0</v>
      </c>
      <c r="V220" s="1187"/>
      <c r="Y220" s="329"/>
      <c r="AA220" s="312"/>
      <c r="AC220" s="319"/>
      <c r="AJ220" s="1154"/>
    </row>
    <row r="221" spans="1:36" ht="15.75" customHeight="1" outlineLevel="1" x14ac:dyDescent="0.2">
      <c r="A221" s="701">
        <f t="shared" si="75"/>
        <v>0</v>
      </c>
      <c r="B221" s="7" t="s">
        <v>54</v>
      </c>
      <c r="C221" s="217"/>
      <c r="D221" s="114"/>
      <c r="E221" s="182" t="str">
        <f>Prijsonderbouwing!B956</f>
        <v>V1-3-X5</v>
      </c>
      <c r="F221" s="142" t="str">
        <f>Prijsonderbouwing!D956</f>
        <v>Dagkantbetimmering</v>
      </c>
      <c r="G221" s="142"/>
      <c r="H221" s="138"/>
      <c r="I221" s="142"/>
      <c r="J221" s="143"/>
      <c r="K221" s="246">
        <v>0</v>
      </c>
      <c r="L221" s="10"/>
      <c r="M221" s="38" t="str">
        <f>Prijsonderbouwing!F956</f>
        <v>m¹</v>
      </c>
      <c r="N221" s="59">
        <f>Prijsonderbouwing!O956</f>
        <v>23.594999999999999</v>
      </c>
      <c r="O221" s="59">
        <f>Prijsonderbouwing!X956</f>
        <v>26.807549999999999</v>
      </c>
      <c r="P221" s="59">
        <f t="shared" si="74"/>
        <v>0</v>
      </c>
      <c r="Q221" s="183"/>
      <c r="R221" s="53"/>
      <c r="S221" s="221"/>
      <c r="T221" s="1162"/>
      <c r="U221" s="768">
        <f t="shared" si="61"/>
        <v>0</v>
      </c>
      <c r="V221" s="1187"/>
      <c r="Y221" s="329"/>
      <c r="AA221" s="312"/>
      <c r="AC221" s="319"/>
      <c r="AJ221" s="1154"/>
    </row>
    <row r="222" spans="1:36" ht="15.75" customHeight="1" outlineLevel="1" x14ac:dyDescent="0.2">
      <c r="A222" s="701">
        <f t="shared" si="75"/>
        <v>0</v>
      </c>
      <c r="B222" s="7" t="s">
        <v>54</v>
      </c>
      <c r="C222" s="217"/>
      <c r="D222" s="114"/>
      <c r="E222" s="182" t="str">
        <f>Prijsonderbouwing!B958</f>
        <v>V1-3-X6</v>
      </c>
      <c r="F222" s="142" t="str">
        <f>Prijsonderbouwing!D958</f>
        <v>De-/hermonteren radiatoren  (incl. nieuwe koppelingen en kleine aanpassingen aan leidingwerk)</v>
      </c>
      <c r="G222" s="142"/>
      <c r="H222" s="138"/>
      <c r="I222" s="142"/>
      <c r="J222" s="143"/>
      <c r="K222" s="246">
        <v>0</v>
      </c>
      <c r="L222" s="10"/>
      <c r="M222" s="38" t="str">
        <f>Prijsonderbouwing!F958</f>
        <v>st</v>
      </c>
      <c r="N222" s="59">
        <f>Prijsonderbouwing!O958</f>
        <v>84.699999999999989</v>
      </c>
      <c r="O222" s="59">
        <f>Prijsonderbouwing!X958</f>
        <v>93.774999999999991</v>
      </c>
      <c r="P222" s="59">
        <f t="shared" si="74"/>
        <v>0</v>
      </c>
      <c r="Q222" s="183"/>
      <c r="R222" s="53"/>
      <c r="S222" s="221"/>
      <c r="T222" s="1162"/>
      <c r="U222" s="768">
        <f t="shared" si="61"/>
        <v>0</v>
      </c>
      <c r="V222" s="1187"/>
      <c r="Y222" s="329"/>
      <c r="AA222" s="312"/>
      <c r="AC222" s="319"/>
      <c r="AJ222" s="1154"/>
    </row>
    <row r="223" spans="1:36" ht="15.75" customHeight="1" outlineLevel="1" x14ac:dyDescent="0.2">
      <c r="A223" s="701">
        <f t="shared" si="75"/>
        <v>0</v>
      </c>
      <c r="B223" s="7" t="s">
        <v>54</v>
      </c>
      <c r="C223" s="217"/>
      <c r="D223" s="114"/>
      <c r="E223" s="182" t="str">
        <f>Prijsonderbouwing!B960</f>
        <v>V1-3-X7</v>
      </c>
      <c r="F223" s="142" t="str">
        <f>Prijsonderbouwing!D960</f>
        <v>Aanpassen cv-leidingen</v>
      </c>
      <c r="G223" s="142"/>
      <c r="H223" s="138"/>
      <c r="I223" s="142"/>
      <c r="J223" s="143"/>
      <c r="K223" s="246">
        <v>0</v>
      </c>
      <c r="L223" s="10"/>
      <c r="M223" s="38" t="str">
        <f>Prijsonderbouwing!F960</f>
        <v>m¹</v>
      </c>
      <c r="N223" s="59">
        <f>Prijsonderbouwing!O960</f>
        <v>31.46</v>
      </c>
      <c r="O223" s="59">
        <f>Prijsonderbouwing!X960</f>
        <v>35.017400000000002</v>
      </c>
      <c r="P223" s="59">
        <f t="shared" si="74"/>
        <v>0</v>
      </c>
      <c r="Q223" s="183"/>
      <c r="R223" s="53"/>
      <c r="S223" s="221"/>
      <c r="T223" s="1162"/>
      <c r="U223" s="768">
        <f t="shared" si="61"/>
        <v>0</v>
      </c>
      <c r="V223" s="1187"/>
      <c r="Y223" s="329"/>
      <c r="AA223" s="312"/>
      <c r="AC223" s="319"/>
      <c r="AJ223" s="1154"/>
    </row>
    <row r="224" spans="1:36" ht="15.75" customHeight="1" outlineLevel="1" x14ac:dyDescent="0.2">
      <c r="A224" s="701">
        <f t="shared" si="75"/>
        <v>0</v>
      </c>
      <c r="B224" s="7" t="s">
        <v>54</v>
      </c>
      <c r="C224" s="217"/>
      <c r="D224" s="114"/>
      <c r="E224" s="182" t="str">
        <f>Prijsonderbouwing!B962</f>
        <v>V1-3-X8</v>
      </c>
      <c r="F224" s="142" t="str">
        <f>Prijsonderbouwing!D962</f>
        <v>Stroompunten verleggen (incl. nieuwe inbouwdozen)</v>
      </c>
      <c r="G224" s="142"/>
      <c r="H224" s="138"/>
      <c r="I224" s="142"/>
      <c r="J224" s="143"/>
      <c r="K224" s="246">
        <v>0</v>
      </c>
      <c r="L224" s="10"/>
      <c r="M224" s="38" t="str">
        <f>Prijsonderbouwing!F962</f>
        <v>st</v>
      </c>
      <c r="N224" s="59">
        <f>Prijsonderbouwing!O962</f>
        <v>90.75</v>
      </c>
      <c r="O224" s="59">
        <f>Prijsonderbouwing!X962</f>
        <v>101.0955</v>
      </c>
      <c r="P224" s="59">
        <f t="shared" si="74"/>
        <v>0</v>
      </c>
      <c r="Q224" s="183"/>
      <c r="R224" s="53"/>
      <c r="S224" s="221"/>
      <c r="T224" s="1162"/>
      <c r="U224" s="768">
        <f t="shared" si="61"/>
        <v>0</v>
      </c>
      <c r="V224" s="1187"/>
      <c r="Y224" s="329"/>
      <c r="AA224" s="312"/>
      <c r="AC224" s="319"/>
      <c r="AJ224" s="1154"/>
    </row>
    <row r="225" spans="1:38" ht="15.75" customHeight="1" outlineLevel="1" x14ac:dyDescent="0.2">
      <c r="A225" s="701">
        <f t="shared" si="75"/>
        <v>0</v>
      </c>
      <c r="B225" s="7" t="s">
        <v>54</v>
      </c>
      <c r="C225" s="217"/>
      <c r="D225" s="114"/>
      <c r="E225" s="182" t="str">
        <f>Prijsonderbouwing!B964</f>
        <v>V1-3-X9</v>
      </c>
      <c r="F225" s="142" t="str">
        <f>Prijsonderbouwing!D964</f>
        <v>Rolsteiger in woning</v>
      </c>
      <c r="G225" s="142"/>
      <c r="H225" s="138"/>
      <c r="I225" s="142"/>
      <c r="J225" s="143"/>
      <c r="K225" s="246">
        <v>0</v>
      </c>
      <c r="L225" s="10"/>
      <c r="M225" s="38" t="str">
        <f>Prijsonderbouwing!F964</f>
        <v>pst</v>
      </c>
      <c r="N225" s="59">
        <f>Prijsonderbouwing!O964</f>
        <v>187.54999999999998</v>
      </c>
      <c r="O225" s="59">
        <f>Prijsonderbouwing!X964</f>
        <v>218.04199999999997</v>
      </c>
      <c r="P225" s="59">
        <f t="shared" si="74"/>
        <v>0</v>
      </c>
      <c r="Q225" s="183"/>
      <c r="R225" s="53"/>
      <c r="S225" s="221"/>
      <c r="T225" s="1162"/>
      <c r="U225" s="768">
        <f t="shared" si="61"/>
        <v>0</v>
      </c>
      <c r="V225" s="1187"/>
      <c r="Y225" s="329"/>
      <c r="AA225" s="312"/>
      <c r="AC225" s="319"/>
      <c r="AJ225" s="1154"/>
    </row>
    <row r="226" spans="1:38" ht="6" customHeight="1" outlineLevel="1" x14ac:dyDescent="0.2">
      <c r="A226" s="701">
        <f>A216</f>
        <v>0</v>
      </c>
      <c r="B226" s="17"/>
      <c r="C226" s="217"/>
      <c r="D226" s="114"/>
      <c r="E226" s="184"/>
      <c r="F226" s="127"/>
      <c r="G226" s="77"/>
      <c r="H226" s="77"/>
      <c r="I226" s="135"/>
      <c r="J226" s="10"/>
      <c r="K226" s="28"/>
      <c r="L226" s="10"/>
      <c r="M226" s="31"/>
      <c r="N226" s="32"/>
      <c r="O226" s="32"/>
      <c r="P226" s="266"/>
      <c r="Q226" s="183"/>
      <c r="R226" s="53"/>
      <c r="S226" s="221"/>
      <c r="T226" s="1162"/>
      <c r="U226" s="768">
        <f t="shared" si="61"/>
        <v>0</v>
      </c>
      <c r="V226" s="1187"/>
      <c r="Y226" s="329"/>
      <c r="AA226" s="312"/>
      <c r="AC226" s="319"/>
      <c r="AJ226" s="1154"/>
    </row>
    <row r="227" spans="1:38" ht="15.75" customHeight="1" outlineLevel="1" x14ac:dyDescent="0.2">
      <c r="A227" s="701">
        <f>IF(P227=0,0,1)</f>
        <v>0</v>
      </c>
      <c r="B227" s="17"/>
      <c r="C227" s="217"/>
      <c r="D227" s="114"/>
      <c r="E227" s="598"/>
      <c r="F227" s="153"/>
      <c r="G227" s="154"/>
      <c r="H227" s="155"/>
      <c r="I227" s="155"/>
      <c r="J227" s="156"/>
      <c r="K227" s="157"/>
      <c r="L227" s="157"/>
      <c r="M227" s="158" t="str">
        <f>E148</f>
        <v>V1-3</v>
      </c>
      <c r="N227" s="159" t="s">
        <v>84</v>
      </c>
      <c r="O227" s="159"/>
      <c r="P227" s="267">
        <f>ROUNDUP(SUM(P150:P225),0)</f>
        <v>0</v>
      </c>
      <c r="Q227" s="599"/>
      <c r="R227" s="53"/>
      <c r="S227" s="218"/>
      <c r="T227" s="1162"/>
      <c r="U227" s="768"/>
      <c r="V227" s="1187"/>
      <c r="W227" s="710">
        <f>P227</f>
        <v>0</v>
      </c>
      <c r="X227" s="710" t="s">
        <v>976</v>
      </c>
      <c r="Y227" s="314"/>
      <c r="Z227" s="323"/>
      <c r="AA227" s="312"/>
      <c r="AC227" s="319"/>
      <c r="AJ227" s="1154"/>
    </row>
    <row r="228" spans="1:38" ht="11" customHeight="1" outlineLevel="3" thickBot="1" x14ac:dyDescent="0.25">
      <c r="A228" s="701">
        <f>A227</f>
        <v>0</v>
      </c>
      <c r="C228" s="217"/>
      <c r="D228" s="114"/>
      <c r="E228" s="609"/>
      <c r="F228" s="114"/>
      <c r="G228" s="114"/>
      <c r="H228" s="114"/>
      <c r="I228" s="114"/>
      <c r="J228" s="114"/>
      <c r="K228" s="257"/>
      <c r="L228" s="114"/>
      <c r="M228" s="114"/>
      <c r="N228" s="114"/>
      <c r="O228" s="114"/>
      <c r="P228" s="268"/>
      <c r="Q228" s="610"/>
      <c r="R228" s="114"/>
      <c r="S228" s="221"/>
      <c r="T228" s="1162"/>
      <c r="U228" s="768">
        <f t="shared" si="61"/>
        <v>0</v>
      </c>
      <c r="V228" s="1187"/>
      <c r="Y228" s="314"/>
      <c r="AA228" s="312"/>
      <c r="AC228" s="319"/>
      <c r="AJ228" s="1154"/>
    </row>
    <row r="229" spans="1:38" ht="15.75" customHeight="1" outlineLevel="1" thickBot="1" x14ac:dyDescent="0.25">
      <c r="A229" s="701">
        <f>IF(P229=0,0,1)</f>
        <v>0</v>
      </c>
      <c r="B229" s="7" t="s">
        <v>54</v>
      </c>
      <c r="C229" s="217"/>
      <c r="D229" s="114"/>
      <c r="E229" s="611"/>
      <c r="F229" s="612" t="str">
        <f>F69</f>
        <v>Level 1 - GEVEL</v>
      </c>
      <c r="G229" s="613"/>
      <c r="H229" s="613"/>
      <c r="I229" s="613"/>
      <c r="J229" s="614"/>
      <c r="K229" s="615"/>
      <c r="L229" s="614"/>
      <c r="M229" s="616" t="s">
        <v>75</v>
      </c>
      <c r="N229" s="617" t="s">
        <v>89</v>
      </c>
      <c r="O229" s="617"/>
      <c r="P229" s="618">
        <f>P116+P146+P227</f>
        <v>0</v>
      </c>
      <c r="Q229" s="619"/>
      <c r="R229" s="53"/>
      <c r="S229" s="218"/>
      <c r="T229" s="1162"/>
      <c r="U229" s="768"/>
      <c r="V229" s="1187"/>
      <c r="W229" s="710">
        <f>SUM(W116:W228)</f>
        <v>0</v>
      </c>
      <c r="X229" s="334"/>
      <c r="Y229" s="327"/>
      <c r="Z229" s="329"/>
      <c r="AA229" s="312"/>
      <c r="AC229" s="319"/>
      <c r="AJ229" s="1154"/>
    </row>
    <row r="230" spans="1:38" ht="10.25" customHeight="1" outlineLevel="1" thickTop="1" x14ac:dyDescent="0.2">
      <c r="A230" s="701">
        <v>1</v>
      </c>
      <c r="B230" s="7" t="s">
        <v>54</v>
      </c>
      <c r="C230" s="217"/>
      <c r="D230" s="114"/>
      <c r="E230" s="72"/>
      <c r="F230" s="53"/>
      <c r="G230" s="53"/>
      <c r="H230" s="53"/>
      <c r="I230" s="53"/>
      <c r="J230" s="53"/>
      <c r="K230" s="250"/>
      <c r="L230" s="53"/>
      <c r="M230" s="53"/>
      <c r="N230" s="54"/>
      <c r="O230" s="54"/>
      <c r="P230" s="53"/>
      <c r="Q230" s="53"/>
      <c r="R230" s="53"/>
      <c r="S230" s="218"/>
      <c r="T230" s="1162"/>
      <c r="U230" s="768">
        <f t="shared" si="61"/>
        <v>0</v>
      </c>
      <c r="V230" s="1187"/>
      <c r="Y230" s="314"/>
      <c r="AA230" s="312"/>
      <c r="AC230" s="319"/>
      <c r="AJ230" s="1154"/>
    </row>
    <row r="231" spans="1:38" s="15" customFormat="1" ht="12" customHeight="1" x14ac:dyDescent="0.2">
      <c r="A231" s="701">
        <v>1</v>
      </c>
      <c r="B231" s="7" t="s">
        <v>54</v>
      </c>
      <c r="C231" s="217"/>
      <c r="D231" s="303"/>
      <c r="E231" s="304"/>
      <c r="F231" s="304"/>
      <c r="G231" s="304"/>
      <c r="H231" s="304"/>
      <c r="I231" s="304"/>
      <c r="J231" s="304"/>
      <c r="K231" s="305"/>
      <c r="L231" s="128"/>
      <c r="M231" s="128"/>
      <c r="N231" s="306"/>
      <c r="O231" s="306"/>
      <c r="P231" s="90"/>
      <c r="Q231" s="91"/>
      <c r="R231" s="91"/>
      <c r="S231" s="221"/>
      <c r="T231" s="1162"/>
      <c r="U231" s="768">
        <f t="shared" si="61"/>
        <v>0</v>
      </c>
      <c r="V231" s="1187"/>
      <c r="W231" s="705"/>
      <c r="X231" s="314"/>
      <c r="Y231" s="314"/>
      <c r="Z231" s="323"/>
      <c r="AA231" s="312"/>
      <c r="AB231" s="312"/>
      <c r="AC231" s="319"/>
      <c r="AD231" s="739"/>
      <c r="AE231" s="739"/>
      <c r="AF231" s="739"/>
      <c r="AG231" s="739"/>
      <c r="AH231" s="739"/>
      <c r="AI231" s="1155"/>
      <c r="AJ231" s="1154"/>
      <c r="AK231" s="739"/>
      <c r="AL231" s="739"/>
    </row>
    <row r="232" spans="1:38" ht="10.25" customHeight="1" outlineLevel="1" thickBot="1" x14ac:dyDescent="0.25">
      <c r="A232" s="701">
        <v>1</v>
      </c>
      <c r="B232" s="7" t="s">
        <v>54</v>
      </c>
      <c r="C232" s="217"/>
      <c r="D232" s="114"/>
      <c r="E232" s="53"/>
      <c r="F232" s="53"/>
      <c r="G232" s="53"/>
      <c r="H232" s="53"/>
      <c r="I232" s="53"/>
      <c r="J232" s="53"/>
      <c r="K232" s="250"/>
      <c r="L232" s="53"/>
      <c r="M232" s="53"/>
      <c r="N232" s="54"/>
      <c r="O232" s="54"/>
      <c r="P232" s="53"/>
      <c r="Q232" s="53"/>
      <c r="R232" s="53"/>
      <c r="S232" s="218"/>
      <c r="T232" s="1162"/>
      <c r="U232" s="768">
        <f t="shared" si="61"/>
        <v>0</v>
      </c>
      <c r="V232" s="1187"/>
      <c r="Y232" s="314"/>
      <c r="AA232" s="312"/>
      <c r="AC232" s="319"/>
      <c r="AJ232" s="1154"/>
    </row>
    <row r="233" spans="1:38" ht="15.75" customHeight="1" outlineLevel="3" thickTop="1" thickBot="1" x14ac:dyDescent="0.25">
      <c r="A233" s="701">
        <v>1</v>
      </c>
      <c r="B233" s="7" t="s">
        <v>54</v>
      </c>
      <c r="C233" s="217"/>
      <c r="D233" s="114"/>
      <c r="E233" s="566" t="s">
        <v>90</v>
      </c>
      <c r="F233" s="567" t="s">
        <v>91</v>
      </c>
      <c r="G233" s="573"/>
      <c r="H233" s="574"/>
      <c r="I233" s="574"/>
      <c r="J233" s="575"/>
      <c r="K233" s="569"/>
      <c r="L233" s="568"/>
      <c r="M233" s="568"/>
      <c r="N233" s="568"/>
      <c r="O233" s="568"/>
      <c r="P233" s="568"/>
      <c r="Q233" s="570"/>
      <c r="R233" s="53"/>
      <c r="S233" s="221"/>
      <c r="T233" s="1162"/>
      <c r="U233" s="768">
        <f t="shared" ref="U233:U278" si="76">K233*N233</f>
        <v>0</v>
      </c>
      <c r="V233" s="1187"/>
      <c r="Y233" s="314"/>
      <c r="AA233" s="312"/>
      <c r="AC233" s="319"/>
      <c r="AJ233" s="1154"/>
    </row>
    <row r="234" spans="1:38" ht="6" customHeight="1" outlineLevel="3" thickTop="1" x14ac:dyDescent="0.2">
      <c r="A234" s="701">
        <f>A358</f>
        <v>0</v>
      </c>
      <c r="B234" s="7" t="s">
        <v>54</v>
      </c>
      <c r="C234" s="217"/>
      <c r="D234" s="114"/>
      <c r="E234" s="182"/>
      <c r="F234" s="127"/>
      <c r="G234" s="127"/>
      <c r="H234" s="81"/>
      <c r="I234" s="81"/>
      <c r="J234" s="33"/>
      <c r="K234" s="256"/>
      <c r="L234" s="33"/>
      <c r="M234" s="33"/>
      <c r="N234" s="33"/>
      <c r="O234" s="33"/>
      <c r="P234" s="33"/>
      <c r="Q234" s="183"/>
      <c r="R234" s="53"/>
      <c r="S234" s="221"/>
      <c r="T234" s="1162"/>
      <c r="U234" s="768">
        <f t="shared" si="76"/>
        <v>0</v>
      </c>
      <c r="V234" s="1187"/>
      <c r="Y234" s="314"/>
      <c r="AA234" s="312"/>
      <c r="AC234" s="319"/>
      <c r="AJ234" s="1154"/>
    </row>
    <row r="235" spans="1:38" ht="15.75" customHeight="1" x14ac:dyDescent="0.2">
      <c r="A235" s="701">
        <f>A234</f>
        <v>0</v>
      </c>
      <c r="B235" s="7" t="s">
        <v>54</v>
      </c>
      <c r="C235" s="217"/>
      <c r="D235" s="114"/>
      <c r="E235" s="182"/>
      <c r="F235" s="277" t="s">
        <v>1209</v>
      </c>
      <c r="G235" s="141"/>
      <c r="H235" s="141"/>
      <c r="I235" s="141"/>
      <c r="J235" s="81"/>
      <c r="K235" s="82"/>
      <c r="L235" s="9"/>
      <c r="M235" s="83"/>
      <c r="N235" s="84"/>
      <c r="O235" s="84"/>
      <c r="P235" s="12"/>
      <c r="Q235" s="183"/>
      <c r="R235" s="53"/>
      <c r="S235" s="218"/>
      <c r="T235" s="1162"/>
      <c r="U235" s="768">
        <f t="shared" si="76"/>
        <v>0</v>
      </c>
      <c r="V235" s="1187"/>
      <c r="Y235" s="314"/>
      <c r="Z235" s="312"/>
      <c r="AA235" s="321"/>
      <c r="AB235" s="321"/>
      <c r="AC235" s="321"/>
      <c r="AJ235" s="1154"/>
    </row>
    <row r="236" spans="1:38" ht="15.75" customHeight="1" outlineLevel="1" x14ac:dyDescent="0.2">
      <c r="A236" s="701">
        <f>A235</f>
        <v>0</v>
      </c>
      <c r="B236" s="7" t="s">
        <v>54</v>
      </c>
      <c r="C236" s="217"/>
      <c r="D236" s="114"/>
      <c r="E236" s="182"/>
      <c r="F236" s="277" t="s">
        <v>842</v>
      </c>
      <c r="G236" s="138"/>
      <c r="H236" s="141"/>
      <c r="I236" s="141"/>
      <c r="J236" s="81"/>
      <c r="K236" s="260"/>
      <c r="L236" s="12"/>
      <c r="M236" s="12"/>
      <c r="N236" s="12"/>
      <c r="O236" s="12"/>
      <c r="P236" s="12"/>
      <c r="Q236" s="183"/>
      <c r="R236" s="53"/>
      <c r="S236" s="221"/>
      <c r="T236" s="1162"/>
      <c r="U236" s="768">
        <f t="shared" si="76"/>
        <v>0</v>
      </c>
      <c r="V236" s="1187"/>
      <c r="Y236" s="314"/>
      <c r="AA236" s="321"/>
      <c r="AB236" s="325"/>
      <c r="AC236" s="319"/>
      <c r="AJ236" s="1154"/>
    </row>
    <row r="237" spans="1:38" ht="6" customHeight="1" outlineLevel="3" x14ac:dyDescent="0.2">
      <c r="A237" s="701">
        <f>A358</f>
        <v>0</v>
      </c>
      <c r="B237" s="237"/>
      <c r="C237" s="217"/>
      <c r="D237" s="114"/>
      <c r="E237" s="182"/>
      <c r="F237" s="142"/>
      <c r="G237" s="138"/>
      <c r="H237" s="138"/>
      <c r="I237" s="138"/>
      <c r="J237" s="349"/>
      <c r="K237" s="256"/>
      <c r="L237" s="33"/>
      <c r="M237" s="38"/>
      <c r="N237" s="59"/>
      <c r="O237" s="59"/>
      <c r="P237" s="59"/>
      <c r="Q237" s="183"/>
      <c r="R237" s="53"/>
      <c r="S237" s="221"/>
      <c r="T237" s="1162"/>
      <c r="U237" s="768">
        <f t="shared" si="76"/>
        <v>0</v>
      </c>
      <c r="V237" s="1187"/>
      <c r="Y237" s="314"/>
      <c r="AA237" s="312"/>
      <c r="AC237" s="319"/>
      <c r="AJ237" s="1154"/>
    </row>
    <row r="238" spans="1:38" s="13" customFormat="1" ht="15.75" customHeight="1" x14ac:dyDescent="0.2">
      <c r="A238" s="701">
        <f>A358</f>
        <v>0</v>
      </c>
      <c r="B238" s="7" t="s">
        <v>54</v>
      </c>
      <c r="C238" s="223"/>
      <c r="D238" s="114"/>
      <c r="E238" s="182"/>
      <c r="F238" s="153"/>
      <c r="G238" s="154"/>
      <c r="H238" s="155"/>
      <c r="I238" s="155"/>
      <c r="J238" s="156"/>
      <c r="K238" s="157"/>
      <c r="L238" s="157"/>
      <c r="M238" s="158"/>
      <c r="N238" s="159"/>
      <c r="O238" s="159"/>
      <c r="P238" s="267"/>
      <c r="Q238" s="599"/>
      <c r="R238" s="80"/>
      <c r="S238" s="224"/>
      <c r="T238" s="1162"/>
      <c r="U238" s="768"/>
      <c r="V238" s="1187"/>
      <c r="W238" s="710">
        <f>P238</f>
        <v>0</v>
      </c>
      <c r="X238" s="334"/>
      <c r="Y238" s="329"/>
      <c r="Z238" s="313"/>
      <c r="AA238" s="312"/>
      <c r="AB238" s="312"/>
      <c r="AC238" s="319"/>
      <c r="AI238" s="1158"/>
      <c r="AJ238" s="1154"/>
    </row>
    <row r="239" spans="1:38" ht="9" customHeight="1" outlineLevel="3" x14ac:dyDescent="0.2">
      <c r="A239" s="701">
        <f>A238</f>
        <v>0</v>
      </c>
      <c r="B239" s="7" t="s">
        <v>54</v>
      </c>
      <c r="C239" s="217"/>
      <c r="D239" s="114"/>
      <c r="E239" s="600"/>
      <c r="F239" s="127"/>
      <c r="G239" s="113"/>
      <c r="H239" s="113"/>
      <c r="I239" s="113"/>
      <c r="J239" s="33"/>
      <c r="K239" s="256"/>
      <c r="L239" s="33"/>
      <c r="M239" s="38"/>
      <c r="N239" s="20"/>
      <c r="O239" s="20"/>
      <c r="P239" s="20"/>
      <c r="Q239" s="601"/>
      <c r="R239" s="53"/>
      <c r="S239" s="221"/>
      <c r="T239" s="1162"/>
      <c r="U239" s="768">
        <f t="shared" ref="U239" si="77">K239*N239</f>
        <v>0</v>
      </c>
      <c r="V239" s="1187"/>
      <c r="Y239" s="314"/>
      <c r="AA239" s="312"/>
      <c r="AC239" s="319"/>
      <c r="AJ239" s="1154"/>
    </row>
    <row r="240" spans="1:38" ht="20.399999999999999" customHeight="1" outlineLevel="3" x14ac:dyDescent="0.2">
      <c r="A240" s="701">
        <f>A248</f>
        <v>0</v>
      </c>
      <c r="B240" s="7" t="s">
        <v>54</v>
      </c>
      <c r="C240" s="217"/>
      <c r="D240" s="114"/>
      <c r="E240" s="184" t="s">
        <v>92</v>
      </c>
      <c r="F240" s="150" t="s">
        <v>93</v>
      </c>
      <c r="G240" s="245"/>
      <c r="H240" s="150"/>
      <c r="I240" s="150"/>
      <c r="J240" s="160"/>
      <c r="K240" s="253" t="s">
        <v>68</v>
      </c>
      <c r="L240" s="151"/>
      <c r="M240" s="151" t="s">
        <v>831</v>
      </c>
      <c r="N240" s="736" t="s">
        <v>1201</v>
      </c>
      <c r="O240" s="736" t="s">
        <v>1202</v>
      </c>
      <c r="P240" s="151" t="s">
        <v>69</v>
      </c>
      <c r="Q240" s="186"/>
      <c r="R240" s="53"/>
      <c r="S240" s="221"/>
      <c r="T240" s="1162"/>
      <c r="U240" s="768"/>
      <c r="V240" s="1187"/>
      <c r="Y240" s="314"/>
      <c r="Z240" s="800"/>
      <c r="AA240" s="312"/>
      <c r="AC240" s="319"/>
      <c r="AJ240" s="1154"/>
      <c r="AL240" s="5"/>
    </row>
    <row r="241" spans="1:38" ht="6" customHeight="1" x14ac:dyDescent="0.2">
      <c r="A241" s="701">
        <f>A240</f>
        <v>0</v>
      </c>
      <c r="B241" s="7" t="s">
        <v>54</v>
      </c>
      <c r="C241" s="217"/>
      <c r="D241" s="114"/>
      <c r="E241" s="182"/>
      <c r="F241" s="127"/>
      <c r="G241" s="81"/>
      <c r="H241" s="81"/>
      <c r="I241" s="81"/>
      <c r="J241" s="81"/>
      <c r="K241" s="82"/>
      <c r="L241" s="9"/>
      <c r="M241" s="83"/>
      <c r="N241" s="84"/>
      <c r="O241" s="84"/>
      <c r="P241" s="84"/>
      <c r="Q241" s="183"/>
      <c r="R241" s="53"/>
      <c r="S241" s="218"/>
      <c r="T241" s="1162"/>
      <c r="U241" s="768">
        <f t="shared" si="76"/>
        <v>0</v>
      </c>
      <c r="V241" s="1187"/>
      <c r="Y241" s="314"/>
      <c r="Z241" s="312"/>
      <c r="AA241" s="312"/>
      <c r="AC241" s="319"/>
      <c r="AJ241" s="1154"/>
      <c r="AL241" s="5"/>
    </row>
    <row r="242" spans="1:38" ht="15.75" customHeight="1" outlineLevel="1" x14ac:dyDescent="0.2">
      <c r="A242" s="701">
        <f>IF(SUM(A243)=0,0,1)</f>
        <v>0</v>
      </c>
      <c r="B242" s="7" t="s">
        <v>54</v>
      </c>
      <c r="C242" s="217"/>
      <c r="D242" s="114"/>
      <c r="E242" s="185" t="s">
        <v>1224</v>
      </c>
      <c r="F242" s="690" t="str">
        <f>F243</f>
        <v>Vervangen ongeïsoleerde buitendeur door geïsoleerde deur in houten kozijn (achter/tuindeur)</v>
      </c>
      <c r="G242" s="141"/>
      <c r="H242" s="135"/>
      <c r="I242" s="840"/>
      <c r="J242" s="807"/>
      <c r="K242" s="36"/>
      <c r="L242" s="10"/>
      <c r="M242" s="38"/>
      <c r="N242" s="59"/>
      <c r="O242" s="59"/>
      <c r="P242" s="59"/>
      <c r="Q242" s="183"/>
      <c r="R242" s="53"/>
      <c r="S242" s="221"/>
      <c r="T242" s="1162"/>
      <c r="U242" s="768">
        <f t="shared" si="76"/>
        <v>0</v>
      </c>
      <c r="V242" s="1187"/>
      <c r="Y242" s="329"/>
      <c r="AA242" s="312"/>
      <c r="AC242" s="319"/>
      <c r="AJ242" s="1154"/>
    </row>
    <row r="243" spans="1:38" ht="15.75" customHeight="1" outlineLevel="3" x14ac:dyDescent="0.2">
      <c r="A243" s="701">
        <f>IF(K243=0,0,1)</f>
        <v>0</v>
      </c>
      <c r="B243" s="7" t="s">
        <v>54</v>
      </c>
      <c r="C243" s="217"/>
      <c r="D243" s="114"/>
      <c r="E243" s="182" t="str">
        <f>Prijsonderbouwing!B968</f>
        <v>V2-1-A1</v>
      </c>
      <c r="F243" s="141" t="str">
        <f>Prijsonderbouwing!D968</f>
        <v>Vervangen ongeïsoleerde buitendeur door geïsoleerde deur in houten kozijn (achter/tuindeur)</v>
      </c>
      <c r="G243" s="135"/>
      <c r="H243" s="135"/>
      <c r="I243" s="805"/>
      <c r="J243" s="807"/>
      <c r="K243" s="246">
        <v>0</v>
      </c>
      <c r="L243" s="33"/>
      <c r="M243" s="38" t="str">
        <f>Prijsonderbouwing!F968</f>
        <v>m²</v>
      </c>
      <c r="N243" s="59">
        <f>Prijsonderbouwing!O968</f>
        <v>829.25461989057965</v>
      </c>
      <c r="O243" s="59">
        <f>Prijsonderbouwing!X968</f>
        <v>971.41674411884367</v>
      </c>
      <c r="P243" s="59">
        <f>O243*K243</f>
        <v>0</v>
      </c>
      <c r="Q243" s="183"/>
      <c r="R243" s="53"/>
      <c r="S243" s="221"/>
      <c r="T243" s="1162"/>
      <c r="U243" s="768">
        <f t="shared" si="76"/>
        <v>0</v>
      </c>
      <c r="V243" s="1187"/>
      <c r="Y243" s="314"/>
      <c r="AA243" s="312"/>
      <c r="AC243" s="319"/>
      <c r="AJ243" s="1154"/>
      <c r="AL243" s="5"/>
    </row>
    <row r="244" spans="1:38" ht="6" customHeight="1" outlineLevel="1" x14ac:dyDescent="0.2">
      <c r="A244" s="701">
        <f>A243</f>
        <v>0</v>
      </c>
      <c r="B244" s="7" t="s">
        <v>54</v>
      </c>
      <c r="C244" s="217"/>
      <c r="D244" s="114"/>
      <c r="E244" s="182"/>
      <c r="F244" s="127"/>
      <c r="G244" s="77"/>
      <c r="H244" s="77"/>
      <c r="I244" s="77"/>
      <c r="J244" s="10"/>
      <c r="K244" s="28"/>
      <c r="L244" s="10"/>
      <c r="M244" s="31"/>
      <c r="N244" s="32"/>
      <c r="O244" s="32"/>
      <c r="P244" s="266"/>
      <c r="Q244" s="183"/>
      <c r="R244" s="53"/>
      <c r="S244" s="221"/>
      <c r="T244" s="1162"/>
      <c r="U244" s="768">
        <f t="shared" si="76"/>
        <v>0</v>
      </c>
      <c r="V244" s="1187"/>
      <c r="Y244" s="329"/>
      <c r="AA244" s="312"/>
      <c r="AC244" s="319"/>
      <c r="AJ244" s="1154"/>
      <c r="AL244" s="5"/>
    </row>
    <row r="245" spans="1:38" ht="15.75" customHeight="1" outlineLevel="1" x14ac:dyDescent="0.2">
      <c r="A245" s="701">
        <f>IF(SUM(A246)=0,0,1)</f>
        <v>0</v>
      </c>
      <c r="B245" s="7" t="s">
        <v>54</v>
      </c>
      <c r="C245" s="217"/>
      <c r="D245" s="114"/>
      <c r="E245" s="185" t="s">
        <v>1225</v>
      </c>
      <c r="F245" s="690" t="str">
        <f>F246</f>
        <v>Vervangen ongeïsoleerde buitendeur door geïsoleerde deur in houten kozijn (voordeur)</v>
      </c>
      <c r="G245" s="141"/>
      <c r="H245" s="135"/>
      <c r="I245" s="840"/>
      <c r="J245" s="807"/>
      <c r="K245" s="36"/>
      <c r="L245" s="10"/>
      <c r="M245" s="38"/>
      <c r="N245" s="59"/>
      <c r="O245" s="59"/>
      <c r="P245" s="59"/>
      <c r="Q245" s="183"/>
      <c r="R245" s="53"/>
      <c r="S245" s="221"/>
      <c r="T245" s="1162"/>
      <c r="U245" s="768">
        <f t="shared" ref="U245:U247" si="78">K245*N245</f>
        <v>0</v>
      </c>
      <c r="V245" s="1187"/>
      <c r="Y245" s="329"/>
      <c r="AA245" s="312"/>
      <c r="AC245" s="319"/>
      <c r="AJ245" s="1154"/>
    </row>
    <row r="246" spans="1:38" ht="15.75" customHeight="1" outlineLevel="3" x14ac:dyDescent="0.2">
      <c r="A246" s="701">
        <f>IF(K246=0,0,1)</f>
        <v>0</v>
      </c>
      <c r="B246" s="7" t="s">
        <v>54</v>
      </c>
      <c r="C246" s="217"/>
      <c r="D246" s="114"/>
      <c r="E246" s="182" t="str">
        <f>Prijsonderbouwing!B982</f>
        <v>V2-1-B1</v>
      </c>
      <c r="F246" s="141" t="str">
        <f>Prijsonderbouwing!D982</f>
        <v>Vervangen ongeïsoleerde buitendeur door geïsoleerde deur in houten kozijn (voordeur)</v>
      </c>
      <c r="G246" s="135"/>
      <c r="H246" s="135"/>
      <c r="I246" s="805"/>
      <c r="J246" s="807"/>
      <c r="K246" s="246">
        <v>0</v>
      </c>
      <c r="L246" s="33"/>
      <c r="M246" s="38" t="str">
        <f>Prijsonderbouwing!F982</f>
        <v>m²</v>
      </c>
      <c r="N246" s="59">
        <f>Prijsonderbouwing!O982</f>
        <v>1102.4677669654945</v>
      </c>
      <c r="O246" s="59">
        <f>Prijsonderbouwing!X982</f>
        <v>1306.6740237734016</v>
      </c>
      <c r="P246" s="59">
        <f>O246*K246</f>
        <v>0</v>
      </c>
      <c r="Q246" s="183"/>
      <c r="R246" s="53"/>
      <c r="S246" s="221"/>
      <c r="T246" s="1162"/>
      <c r="U246" s="768">
        <f t="shared" si="78"/>
        <v>0</v>
      </c>
      <c r="V246" s="1187"/>
      <c r="Y246" s="314"/>
      <c r="AA246" s="312"/>
      <c r="AC246" s="319"/>
      <c r="AJ246" s="1154"/>
      <c r="AL246" s="5"/>
    </row>
    <row r="247" spans="1:38" ht="6" customHeight="1" outlineLevel="1" x14ac:dyDescent="0.2">
      <c r="A247" s="701">
        <f>A246</f>
        <v>0</v>
      </c>
      <c r="B247" s="7" t="s">
        <v>54</v>
      </c>
      <c r="C247" s="217"/>
      <c r="D247" s="114"/>
      <c r="E247" s="182"/>
      <c r="F247" s="127"/>
      <c r="G247" s="77"/>
      <c r="H247" s="77"/>
      <c r="I247" s="77"/>
      <c r="J247" s="10"/>
      <c r="K247" s="28"/>
      <c r="L247" s="10"/>
      <c r="M247" s="31"/>
      <c r="N247" s="32"/>
      <c r="O247" s="32"/>
      <c r="P247" s="266"/>
      <c r="Q247" s="183"/>
      <c r="R247" s="53"/>
      <c r="S247" s="221"/>
      <c r="T247" s="1162"/>
      <c r="U247" s="768">
        <f t="shared" si="78"/>
        <v>0</v>
      </c>
      <c r="V247" s="1187"/>
      <c r="Y247" s="329"/>
      <c r="AA247" s="312"/>
      <c r="AC247" s="319"/>
      <c r="AJ247" s="1154"/>
      <c r="AL247" s="5"/>
    </row>
    <row r="248" spans="1:38" s="13" customFormat="1" ht="15.75" customHeight="1" x14ac:dyDescent="0.2">
      <c r="A248" s="701">
        <f>IF(P248=0,0,1)</f>
        <v>0</v>
      </c>
      <c r="B248" s="7" t="s">
        <v>54</v>
      </c>
      <c r="C248" s="223"/>
      <c r="D248" s="114"/>
      <c r="E248" s="598"/>
      <c r="F248" s="153"/>
      <c r="G248" s="154"/>
      <c r="H248" s="155"/>
      <c r="I248" s="155"/>
      <c r="J248" s="156"/>
      <c r="K248" s="157"/>
      <c r="L248" s="157"/>
      <c r="M248" s="158" t="str">
        <f>E240</f>
        <v>V2-1</v>
      </c>
      <c r="N248" s="159" t="s">
        <v>84</v>
      </c>
      <c r="O248" s="159"/>
      <c r="P248" s="267">
        <f>ROUNDUP(SUM(P241:P246),0)</f>
        <v>0</v>
      </c>
      <c r="Q248" s="599"/>
      <c r="R248" s="80"/>
      <c r="S248" s="224"/>
      <c r="T248" s="1162"/>
      <c r="U248" s="768"/>
      <c r="V248" s="1187"/>
      <c r="W248" s="710">
        <f>P248</f>
        <v>0</v>
      </c>
      <c r="X248" s="334"/>
      <c r="Y248" s="329"/>
      <c r="Z248" s="313"/>
      <c r="AA248" s="312"/>
      <c r="AB248" s="312"/>
      <c r="AC248" s="319"/>
      <c r="AI248" s="1158"/>
      <c r="AJ248" s="1154"/>
    </row>
    <row r="249" spans="1:38" ht="9" customHeight="1" outlineLevel="3" x14ac:dyDescent="0.2">
      <c r="A249" s="701">
        <f>A250</f>
        <v>0</v>
      </c>
      <c r="B249" s="7" t="s">
        <v>54</v>
      </c>
      <c r="C249" s="217"/>
      <c r="D249" s="114"/>
      <c r="E249" s="600"/>
      <c r="F249" s="127"/>
      <c r="G249" s="113"/>
      <c r="H249" s="113"/>
      <c r="I249" s="113"/>
      <c r="J249" s="33"/>
      <c r="K249" s="256"/>
      <c r="L249" s="33"/>
      <c r="M249" s="38"/>
      <c r="N249" s="20"/>
      <c r="O249" s="20"/>
      <c r="P249" s="20"/>
      <c r="Q249" s="601"/>
      <c r="R249" s="53"/>
      <c r="S249" s="221"/>
      <c r="T249" s="1162"/>
      <c r="U249" s="768">
        <f t="shared" si="76"/>
        <v>0</v>
      </c>
      <c r="V249" s="1187"/>
      <c r="Y249" s="314"/>
      <c r="AA249" s="312"/>
      <c r="AC249" s="319"/>
      <c r="AJ249" s="1154"/>
    </row>
    <row r="250" spans="1:38" ht="20.399999999999999" customHeight="1" outlineLevel="3" x14ac:dyDescent="0.2">
      <c r="A250" s="701">
        <f>A255</f>
        <v>0</v>
      </c>
      <c r="B250" s="7" t="s">
        <v>54</v>
      </c>
      <c r="C250" s="217"/>
      <c r="D250" s="114"/>
      <c r="E250" s="184" t="s">
        <v>94</v>
      </c>
      <c r="F250" s="150" t="s">
        <v>1131</v>
      </c>
      <c r="G250" s="245"/>
      <c r="H250" s="150"/>
      <c r="I250" s="150"/>
      <c r="J250" s="160"/>
      <c r="K250" s="253" t="s">
        <v>68</v>
      </c>
      <c r="L250" s="151"/>
      <c r="M250" s="151" t="s">
        <v>831</v>
      </c>
      <c r="N250" s="736" t="s">
        <v>1201</v>
      </c>
      <c r="O250" s="736" t="s">
        <v>1202</v>
      </c>
      <c r="P250" s="151" t="s">
        <v>69</v>
      </c>
      <c r="Q250" s="186"/>
      <c r="R250" s="53"/>
      <c r="S250" s="221"/>
      <c r="T250" s="1162"/>
      <c r="U250" s="768"/>
      <c r="V250" s="1187"/>
      <c r="Y250" s="314"/>
      <c r="AA250" s="312"/>
      <c r="AJ250" s="1154"/>
    </row>
    <row r="251" spans="1:38" ht="6" customHeight="1" x14ac:dyDescent="0.2">
      <c r="A251" s="701">
        <f>A250</f>
        <v>0</v>
      </c>
      <c r="B251" s="7" t="s">
        <v>54</v>
      </c>
      <c r="C251" s="217"/>
      <c r="D251" s="114"/>
      <c r="E251" s="182"/>
      <c r="F251" s="127"/>
      <c r="G251" s="81"/>
      <c r="H251" s="81"/>
      <c r="I251" s="81"/>
      <c r="J251" s="81"/>
      <c r="K251" s="82"/>
      <c r="L251" s="9"/>
      <c r="M251" s="83"/>
      <c r="N251" s="84"/>
      <c r="O251" s="84"/>
      <c r="P251" s="84"/>
      <c r="Q251" s="183"/>
      <c r="R251" s="53"/>
      <c r="S251" s="218"/>
      <c r="T251" s="1162"/>
      <c r="U251" s="768">
        <f t="shared" si="76"/>
        <v>0</v>
      </c>
      <c r="V251" s="1187"/>
      <c r="Y251" s="314"/>
      <c r="Z251" s="312"/>
      <c r="AA251" s="312"/>
      <c r="AJ251" s="1154"/>
    </row>
    <row r="252" spans="1:38" ht="15.75" customHeight="1" outlineLevel="1" x14ac:dyDescent="0.2">
      <c r="A252" s="701">
        <f>IF(SUM(A253)=0,0,1)</f>
        <v>0</v>
      </c>
      <c r="B252" s="7" t="s">
        <v>54</v>
      </c>
      <c r="C252" s="217"/>
      <c r="D252" s="114"/>
      <c r="E252" s="185" t="s">
        <v>147</v>
      </c>
      <c r="F252" s="690" t="s">
        <v>1706</v>
      </c>
      <c r="G252" s="141"/>
      <c r="H252" s="135"/>
      <c r="I252" s="840"/>
      <c r="J252" s="807"/>
      <c r="K252" s="36"/>
      <c r="L252" s="10"/>
      <c r="M252" s="38"/>
      <c r="N252" s="59"/>
      <c r="O252" s="59"/>
      <c r="P252" s="59"/>
      <c r="Q252" s="183"/>
      <c r="R252" s="53"/>
      <c r="S252" s="221"/>
      <c r="T252" s="1162"/>
      <c r="U252" s="768">
        <f t="shared" ref="U252" si="79">K252*N252</f>
        <v>0</v>
      </c>
      <c r="V252" s="1187"/>
      <c r="Y252" s="329"/>
      <c r="AA252" s="312"/>
      <c r="AC252" s="319"/>
      <c r="AJ252" s="1154"/>
    </row>
    <row r="253" spans="1:38" ht="15.75" customHeight="1" outlineLevel="3" x14ac:dyDescent="0.2">
      <c r="A253" s="701">
        <f t="shared" ref="A253:A327" si="80">IF(K253=0,0,1)</f>
        <v>0</v>
      </c>
      <c r="B253" s="7" t="s">
        <v>54</v>
      </c>
      <c r="C253" s="217"/>
      <c r="D253" s="114"/>
      <c r="E253" s="182" t="str">
        <f>Prijsonderbouwing!B996</f>
        <v>V2-2-A1</v>
      </c>
      <c r="F253" s="141" t="str">
        <f>Prijsonderbouwing!D996</f>
        <v>Vervangen ongeïsoleerd kozijnpaneel door geïsoleerd kozijnpaneel Rc  1.20 m².K/W</v>
      </c>
      <c r="G253" s="135"/>
      <c r="H253" s="135"/>
      <c r="I253" s="805"/>
      <c r="J253" s="347"/>
      <c r="K253" s="246">
        <v>0</v>
      </c>
      <c r="L253" s="33"/>
      <c r="M253" s="38" t="str">
        <f>Prijsonderbouwing!F996</f>
        <v>m²</v>
      </c>
      <c r="N253" s="59">
        <f>Prijsonderbouwing!O996</f>
        <v>155.01310000000004</v>
      </c>
      <c r="O253" s="59">
        <f>Prijsonderbouwing!X996</f>
        <v>176.67585100000005</v>
      </c>
      <c r="P253" s="59">
        <f>O253*K253</f>
        <v>0</v>
      </c>
      <c r="Q253" s="183"/>
      <c r="R253" s="53"/>
      <c r="S253" s="221"/>
      <c r="T253" s="1162"/>
      <c r="U253" s="768">
        <f t="shared" si="76"/>
        <v>0</v>
      </c>
      <c r="V253" s="1187"/>
      <c r="Y253" s="314"/>
      <c r="AA253" s="312"/>
      <c r="AJ253" s="1154"/>
    </row>
    <row r="254" spans="1:38" ht="6" customHeight="1" outlineLevel="1" x14ac:dyDescent="0.2">
      <c r="A254" s="701">
        <f>A251</f>
        <v>0</v>
      </c>
      <c r="B254" s="7" t="s">
        <v>54</v>
      </c>
      <c r="C254" s="217"/>
      <c r="D254" s="114"/>
      <c r="E254" s="184"/>
      <c r="F254" s="127"/>
      <c r="G254" s="77"/>
      <c r="H254" s="77"/>
      <c r="I254" s="77"/>
      <c r="J254" s="10"/>
      <c r="K254" s="28"/>
      <c r="L254" s="10"/>
      <c r="M254" s="31"/>
      <c r="N254" s="32"/>
      <c r="O254" s="32"/>
      <c r="P254" s="266"/>
      <c r="Q254" s="183"/>
      <c r="R254" s="53"/>
      <c r="S254" s="221"/>
      <c r="T254" s="1162"/>
      <c r="U254" s="768">
        <f t="shared" si="76"/>
        <v>0</v>
      </c>
      <c r="V254" s="1187"/>
      <c r="Y254" s="329"/>
      <c r="AA254" s="312"/>
      <c r="AC254" s="319"/>
      <c r="AJ254" s="1154"/>
    </row>
    <row r="255" spans="1:38" s="13" customFormat="1" ht="15.75" customHeight="1" x14ac:dyDescent="0.2">
      <c r="A255" s="701">
        <f>IF(P255=0,0,1)</f>
        <v>0</v>
      </c>
      <c r="B255" s="7" t="s">
        <v>54</v>
      </c>
      <c r="C255" s="223"/>
      <c r="D255" s="114"/>
      <c r="E255" s="598"/>
      <c r="F255" s="153"/>
      <c r="G255" s="154"/>
      <c r="H255" s="155"/>
      <c r="I255" s="155"/>
      <c r="J255" s="156"/>
      <c r="K255" s="157"/>
      <c r="L255" s="157"/>
      <c r="M255" s="158" t="str">
        <f>E250</f>
        <v>V2-2</v>
      </c>
      <c r="N255" s="159" t="s">
        <v>84</v>
      </c>
      <c r="O255" s="159"/>
      <c r="P255" s="267">
        <f>ROUNDUP(SUM(P251:P254),0)</f>
        <v>0</v>
      </c>
      <c r="Q255" s="599"/>
      <c r="R255" s="80"/>
      <c r="S255" s="224"/>
      <c r="T255" s="1162"/>
      <c r="U255" s="768"/>
      <c r="V255" s="1187"/>
      <c r="W255" s="710">
        <f>P255</f>
        <v>0</v>
      </c>
      <c r="X255" s="334"/>
      <c r="Y255" s="329"/>
      <c r="Z255" s="313"/>
      <c r="AA255" s="312"/>
      <c r="AB255" s="312"/>
      <c r="AC255" s="319"/>
      <c r="AD255" s="741"/>
      <c r="AE255" s="741"/>
      <c r="AF255" s="741"/>
      <c r="AG255" s="741"/>
      <c r="AH255" s="741"/>
      <c r="AI255" s="1157"/>
      <c r="AJ255" s="1154"/>
      <c r="AK255" s="741"/>
      <c r="AL255" s="741"/>
    </row>
    <row r="256" spans="1:38" ht="8.25" customHeight="1" outlineLevel="3" x14ac:dyDescent="0.2">
      <c r="A256" s="701">
        <f>A257</f>
        <v>0</v>
      </c>
      <c r="B256" s="7" t="s">
        <v>54</v>
      </c>
      <c r="C256" s="217"/>
      <c r="D256" s="114"/>
      <c r="E256" s="603"/>
      <c r="F256" s="127"/>
      <c r="G256" s="113"/>
      <c r="H256" s="113"/>
      <c r="I256" s="113"/>
      <c r="J256" s="33"/>
      <c r="K256" s="256"/>
      <c r="L256" s="33"/>
      <c r="M256" s="38"/>
      <c r="N256" s="20"/>
      <c r="O256" s="20"/>
      <c r="P256" s="20"/>
      <c r="Q256" s="601"/>
      <c r="R256" s="53"/>
      <c r="S256" s="221"/>
      <c r="T256" s="1162"/>
      <c r="U256" s="768">
        <f t="shared" si="76"/>
        <v>0</v>
      </c>
      <c r="V256" s="1187"/>
      <c r="Y256" s="314"/>
      <c r="AA256" s="312"/>
      <c r="AC256" s="319"/>
      <c r="AJ256" s="1154"/>
    </row>
    <row r="257" spans="1:36" ht="20.399999999999999" customHeight="1" outlineLevel="3" x14ac:dyDescent="0.2">
      <c r="A257" s="701">
        <f>A282</f>
        <v>0</v>
      </c>
      <c r="B257" s="7" t="s">
        <v>54</v>
      </c>
      <c r="C257" s="217"/>
      <c r="D257" s="114"/>
      <c r="E257" s="604" t="s">
        <v>95</v>
      </c>
      <c r="F257" s="150" t="s">
        <v>1133</v>
      </c>
      <c r="G257" s="245"/>
      <c r="H257" s="150"/>
      <c r="I257" s="150"/>
      <c r="J257" s="150"/>
      <c r="K257" s="253" t="s">
        <v>68</v>
      </c>
      <c r="L257" s="151"/>
      <c r="M257" s="151" t="s">
        <v>831</v>
      </c>
      <c r="N257" s="736" t="s">
        <v>1201</v>
      </c>
      <c r="O257" s="736" t="s">
        <v>1202</v>
      </c>
      <c r="P257" s="151" t="s">
        <v>69</v>
      </c>
      <c r="Q257" s="186"/>
      <c r="R257" s="53"/>
      <c r="S257" s="221"/>
      <c r="T257" s="1162"/>
      <c r="U257" s="768"/>
      <c r="V257" s="1187"/>
      <c r="Y257" s="314"/>
      <c r="Z257" s="811"/>
      <c r="AA257" s="312"/>
      <c r="AC257" s="319"/>
      <c r="AJ257" s="1154"/>
    </row>
    <row r="258" spans="1:36" ht="6" customHeight="1" x14ac:dyDescent="0.2">
      <c r="A258" s="701">
        <f>A257</f>
        <v>0</v>
      </c>
      <c r="B258" s="7" t="s">
        <v>54</v>
      </c>
      <c r="C258" s="217"/>
      <c r="D258" s="114"/>
      <c r="E258" s="182"/>
      <c r="F258" s="127"/>
      <c r="G258" s="81"/>
      <c r="H258" s="81"/>
      <c r="I258" s="81"/>
      <c r="J258" s="81"/>
      <c r="K258" s="82"/>
      <c r="L258" s="9"/>
      <c r="M258" s="83"/>
      <c r="N258" s="84"/>
      <c r="O258" s="84"/>
      <c r="P258" s="84"/>
      <c r="Q258" s="183"/>
      <c r="R258" s="53"/>
      <c r="S258" s="218"/>
      <c r="T258" s="1162"/>
      <c r="U258" s="768">
        <f t="shared" si="76"/>
        <v>0</v>
      </c>
      <c r="V258" s="1187"/>
      <c r="Y258" s="314"/>
      <c r="Z258" s="312"/>
      <c r="AA258" s="312"/>
      <c r="AC258" s="319"/>
      <c r="AJ258" s="1154"/>
    </row>
    <row r="259" spans="1:36" ht="15.75" customHeight="1" outlineLevel="1" x14ac:dyDescent="0.2">
      <c r="A259" s="701">
        <f>IF(SUM(A263:A267)=0,0,1)</f>
        <v>0</v>
      </c>
      <c r="B259" s="7" t="s">
        <v>54</v>
      </c>
      <c r="C259" s="217"/>
      <c r="D259" s="114"/>
      <c r="E259" s="185" t="s">
        <v>166</v>
      </c>
      <c r="F259" s="690" t="s">
        <v>1126</v>
      </c>
      <c r="G259" s="141"/>
      <c r="H259" s="141"/>
      <c r="I259" s="141"/>
      <c r="J259" s="141"/>
      <c r="K259" s="36"/>
      <c r="L259" s="10"/>
      <c r="M259" s="38"/>
      <c r="N259" s="59"/>
      <c r="O259" s="59"/>
      <c r="P259" s="59"/>
      <c r="Q259" s="183"/>
      <c r="R259" s="53"/>
      <c r="S259" s="221"/>
      <c r="T259" s="1162"/>
      <c r="U259" s="768">
        <f t="shared" si="76"/>
        <v>0</v>
      </c>
      <c r="V259" s="1187"/>
      <c r="Y259" s="329"/>
      <c r="AA259" s="312"/>
      <c r="AC259" s="319"/>
      <c r="AJ259" s="1154"/>
    </row>
    <row r="260" spans="1:36" ht="15.75" customHeight="1" outlineLevel="1" x14ac:dyDescent="0.2">
      <c r="A260" s="701"/>
      <c r="C260" s="217"/>
      <c r="D260" s="114"/>
      <c r="E260" s="1181" t="s">
        <v>1027</v>
      </c>
      <c r="F260" s="1182" t="s">
        <v>1828</v>
      </c>
      <c r="G260" s="1179"/>
      <c r="H260" s="1179"/>
      <c r="I260" s="1179"/>
      <c r="J260" s="1179"/>
      <c r="K260" s="36"/>
      <c r="L260" s="10"/>
      <c r="M260" s="38"/>
      <c r="N260" s="59"/>
      <c r="O260" s="59"/>
      <c r="P260" s="59"/>
      <c r="Q260" s="183"/>
      <c r="R260" s="53"/>
      <c r="S260" s="221"/>
      <c r="T260" s="1162"/>
      <c r="U260" s="768"/>
      <c r="V260" s="1187"/>
      <c r="Y260" s="329"/>
      <c r="AA260" s="312"/>
      <c r="AC260" s="319"/>
      <c r="AJ260" s="1154"/>
    </row>
    <row r="261" spans="1:36" ht="15.75" customHeight="1" outlineLevel="1" x14ac:dyDescent="0.2">
      <c r="A261" s="701"/>
      <c r="C261" s="217"/>
      <c r="D261" s="114"/>
      <c r="E261" s="1181" t="s">
        <v>1028</v>
      </c>
      <c r="F261" s="1182" t="s">
        <v>1828</v>
      </c>
      <c r="G261" s="1179"/>
      <c r="H261" s="1179"/>
      <c r="I261" s="1179"/>
      <c r="J261" s="1179"/>
      <c r="K261" s="36"/>
      <c r="L261" s="10"/>
      <c r="M261" s="38"/>
      <c r="N261" s="59"/>
      <c r="O261" s="59"/>
      <c r="P261" s="59"/>
      <c r="Q261" s="183"/>
      <c r="R261" s="53"/>
      <c r="S261" s="221"/>
      <c r="T261" s="1162"/>
      <c r="U261" s="768"/>
      <c r="V261" s="1187"/>
      <c r="Y261" s="329"/>
      <c r="AA261" s="312"/>
      <c r="AC261" s="319"/>
      <c r="AJ261" s="1154"/>
    </row>
    <row r="262" spans="1:36" ht="15.75" customHeight="1" outlineLevel="3" x14ac:dyDescent="0.2">
      <c r="A262" s="701">
        <f t="shared" ref="A262" si="81">IF(K262=0,0,1)</f>
        <v>0</v>
      </c>
      <c r="B262" s="7" t="s">
        <v>54</v>
      </c>
      <c r="C262" s="217"/>
      <c r="D262" s="114"/>
      <c r="E262" s="1181" t="s">
        <v>1029</v>
      </c>
      <c r="F262" s="1182" t="s">
        <v>1828</v>
      </c>
      <c r="G262" s="1180"/>
      <c r="H262" s="1180"/>
      <c r="I262" s="1180"/>
      <c r="J262" s="1180"/>
      <c r="K262" s="36"/>
      <c r="L262" s="33"/>
      <c r="M262" s="38"/>
      <c r="N262" s="59"/>
      <c r="O262" s="59"/>
      <c r="P262" s="59"/>
      <c r="Q262" s="183"/>
      <c r="R262" s="1160"/>
      <c r="S262" s="221"/>
      <c r="T262" s="1161"/>
      <c r="U262" s="768"/>
      <c r="V262" s="1187"/>
      <c r="Y262" s="314"/>
      <c r="AA262" s="312"/>
      <c r="AC262" s="319"/>
      <c r="AJ262" s="1154"/>
    </row>
    <row r="263" spans="1:36" ht="15.75" customHeight="1" outlineLevel="3" x14ac:dyDescent="0.2">
      <c r="A263" s="701">
        <f t="shared" si="80"/>
        <v>0</v>
      </c>
      <c r="B263" s="7" t="s">
        <v>54</v>
      </c>
      <c r="C263" s="217"/>
      <c r="D263" s="114"/>
      <c r="E263" s="182" t="str">
        <f>Prijsonderbouwing!B1009</f>
        <v>V2-3-A4</v>
      </c>
      <c r="F263" s="141" t="str">
        <f>Prijsonderbouwing!D1009</f>
        <v xml:space="preserve">Vervangen glas door HR++ glas in bestaand houten kozijn: 0 m² &gt; 2 m² </v>
      </c>
      <c r="G263" s="135"/>
      <c r="H263" s="135"/>
      <c r="I263" s="135"/>
      <c r="J263" s="347"/>
      <c r="K263" s="246">
        <v>0</v>
      </c>
      <c r="L263" s="33"/>
      <c r="M263" s="38" t="str">
        <f>Prijsonderbouwing!F1009</f>
        <v>m²</v>
      </c>
      <c r="N263" s="59">
        <f>Prijsonderbouwing!O1009</f>
        <v>295</v>
      </c>
      <c r="O263" s="59">
        <f>Prijsonderbouwing!X1009</f>
        <v>335.71</v>
      </c>
      <c r="P263" s="59">
        <f t="shared" ref="P263:P266" si="82">O263*K263</f>
        <v>0</v>
      </c>
      <c r="Q263" s="183"/>
      <c r="R263" s="1160"/>
      <c r="S263" s="221"/>
      <c r="T263" s="1161"/>
      <c r="U263" s="768">
        <f t="shared" si="76"/>
        <v>0</v>
      </c>
      <c r="V263" s="1187"/>
      <c r="Y263" s="314"/>
      <c r="AA263" s="312"/>
      <c r="AC263" s="319"/>
      <c r="AJ263" s="1154"/>
    </row>
    <row r="264" spans="1:36" ht="15.75" customHeight="1" outlineLevel="3" x14ac:dyDescent="0.2">
      <c r="A264" s="701">
        <f t="shared" si="80"/>
        <v>0</v>
      </c>
      <c r="B264" s="7" t="s">
        <v>54</v>
      </c>
      <c r="C264" s="217"/>
      <c r="D264" s="114"/>
      <c r="E264" s="182" t="str">
        <f>Prijsonderbouwing!B1011</f>
        <v>V2-3-A5</v>
      </c>
      <c r="F264" s="142" t="str">
        <f>Prijsonderbouwing!D1011</f>
        <v>Vervangen glas door HR++ glas in bestaand houten kozijn: 2 m²  &gt; 8 m2</v>
      </c>
      <c r="G264" s="138"/>
      <c r="H264" s="138"/>
      <c r="I264" s="135"/>
      <c r="J264" s="144"/>
      <c r="K264" s="246">
        <v>0</v>
      </c>
      <c r="L264" s="33"/>
      <c r="M264" s="38" t="str">
        <f>Prijsonderbouwing!F1011</f>
        <v>m²</v>
      </c>
      <c r="N264" s="59">
        <f>Prijsonderbouwing!O1011</f>
        <v>250</v>
      </c>
      <c r="O264" s="59">
        <f>Prijsonderbouwing!X1011</f>
        <v>284.5</v>
      </c>
      <c r="P264" s="59">
        <f t="shared" si="82"/>
        <v>0</v>
      </c>
      <c r="Q264" s="183"/>
      <c r="R264" s="53"/>
      <c r="S264" s="221"/>
      <c r="T264" s="1161"/>
      <c r="U264" s="768">
        <f t="shared" si="76"/>
        <v>0</v>
      </c>
      <c r="V264" s="1187"/>
      <c r="Y264" s="314"/>
      <c r="Z264" s="800"/>
      <c r="AA264" s="312"/>
      <c r="AC264" s="319"/>
      <c r="AJ264" s="1154"/>
    </row>
    <row r="265" spans="1:36" ht="15.75" customHeight="1" outlineLevel="3" x14ac:dyDescent="0.2">
      <c r="A265" s="701">
        <f t="shared" ref="A265" si="83">IF(K265=0,0,1)</f>
        <v>0</v>
      </c>
      <c r="B265" s="7" t="s">
        <v>54</v>
      </c>
      <c r="C265" s="217"/>
      <c r="D265" s="114"/>
      <c r="E265" s="182" t="str">
        <f>Prijsonderbouwing!B1013</f>
        <v>V2-3-A6</v>
      </c>
      <c r="F265" s="141" t="str">
        <f>Prijsonderbouwing!D1013</f>
        <v>Vervangen glas door HR++ glas in bestaand houten kozijn: 8 m² - 15 m2</v>
      </c>
      <c r="G265" s="135"/>
      <c r="H265" s="135"/>
      <c r="I265" s="135"/>
      <c r="J265" s="347"/>
      <c r="K265" s="246">
        <v>0</v>
      </c>
      <c r="L265" s="33"/>
      <c r="M265" s="38" t="str">
        <f>Prijsonderbouwing!F1013</f>
        <v>m²</v>
      </c>
      <c r="N265" s="59">
        <f>Prijsonderbouwing!O1013</f>
        <v>215</v>
      </c>
      <c r="O265" s="59">
        <f>Prijsonderbouwing!X1013</f>
        <v>244.67</v>
      </c>
      <c r="P265" s="59">
        <f t="shared" si="82"/>
        <v>0</v>
      </c>
      <c r="Q265" s="183"/>
      <c r="R265" s="53"/>
      <c r="S265" s="221"/>
      <c r="T265" s="1161"/>
      <c r="U265" s="768">
        <f t="shared" si="76"/>
        <v>0</v>
      </c>
      <c r="V265" s="1187"/>
      <c r="Y265" s="314"/>
      <c r="Z265" s="800"/>
      <c r="AA265" s="312"/>
      <c r="AC265" s="319"/>
      <c r="AJ265" s="1154"/>
    </row>
    <row r="266" spans="1:36" ht="15.75" customHeight="1" outlineLevel="3" x14ac:dyDescent="0.2">
      <c r="A266" s="701">
        <f t="shared" ref="A266" si="84">IF(K266=0,0,1)</f>
        <v>0</v>
      </c>
      <c r="B266" s="7" t="s">
        <v>54</v>
      </c>
      <c r="C266" s="217"/>
      <c r="D266" s="114"/>
      <c r="E266" s="182" t="str">
        <f>Prijsonderbouwing!B1015</f>
        <v>V2-3-A7</v>
      </c>
      <c r="F266" s="142" t="str">
        <f>Prijsonderbouwing!D1015</f>
        <v>Vervangen glas door HR++ glas in bestaand houten kozijn: 15 m² &gt; 30 m2</v>
      </c>
      <c r="G266" s="138"/>
      <c r="H266" s="138"/>
      <c r="I266" s="135"/>
      <c r="J266" s="144"/>
      <c r="K266" s="246">
        <v>0</v>
      </c>
      <c r="L266" s="33"/>
      <c r="M266" s="38" t="str">
        <f>Prijsonderbouwing!F1015</f>
        <v>m²</v>
      </c>
      <c r="N266" s="59">
        <f>Prijsonderbouwing!O1015</f>
        <v>175</v>
      </c>
      <c r="O266" s="59">
        <f>Prijsonderbouwing!X1015</f>
        <v>199.15</v>
      </c>
      <c r="P266" s="59">
        <f t="shared" si="82"/>
        <v>0</v>
      </c>
      <c r="Q266" s="183"/>
      <c r="R266" s="53"/>
      <c r="S266" s="221"/>
      <c r="T266" s="1161"/>
      <c r="U266" s="768">
        <f t="shared" si="76"/>
        <v>0</v>
      </c>
      <c r="V266" s="1187"/>
      <c r="Y266" s="314"/>
      <c r="AA266" s="312"/>
      <c r="AC266" s="319"/>
      <c r="AJ266" s="1154"/>
    </row>
    <row r="267" spans="1:36" ht="6" customHeight="1" outlineLevel="3" x14ac:dyDescent="0.2">
      <c r="A267" s="701">
        <f>A266</f>
        <v>0</v>
      </c>
      <c r="B267" s="7" t="s">
        <v>54</v>
      </c>
      <c r="C267" s="217"/>
      <c r="D267" s="114"/>
      <c r="E267" s="182"/>
      <c r="F267" s="346"/>
      <c r="G267" s="244"/>
      <c r="H267" s="244"/>
      <c r="I267" s="244"/>
      <c r="J267" s="353"/>
      <c r="K267" s="256"/>
      <c r="L267" s="33"/>
      <c r="M267" s="38"/>
      <c r="N267" s="59"/>
      <c r="O267" s="59"/>
      <c r="P267" s="59"/>
      <c r="Q267" s="183"/>
      <c r="R267" s="53"/>
      <c r="S267" s="221"/>
      <c r="T267" s="1162"/>
      <c r="U267" s="768">
        <f t="shared" si="76"/>
        <v>0</v>
      </c>
      <c r="V267" s="1187"/>
      <c r="Y267" s="314"/>
      <c r="AA267" s="312"/>
      <c r="AC267" s="319"/>
      <c r="AJ267" s="1154"/>
    </row>
    <row r="268" spans="1:36" ht="15.75" customHeight="1" outlineLevel="3" x14ac:dyDescent="0.2">
      <c r="A268" s="701">
        <f>IF(SUM(A272:A280)=0,0,1)</f>
        <v>0</v>
      </c>
      <c r="B268" s="7" t="s">
        <v>54</v>
      </c>
      <c r="C268" s="217"/>
      <c r="D268" s="114"/>
      <c r="E268" s="185" t="str">
        <f>Prijsonderbouwing!B1022</f>
        <v>V2-3-X</v>
      </c>
      <c r="F268" s="690" t="str">
        <f>Prijsonderbouwing!D1022</f>
        <v>Bijkomende kosten</v>
      </c>
      <c r="G268" s="135"/>
      <c r="H268" s="135"/>
      <c r="I268" s="135"/>
      <c r="J268" s="347"/>
      <c r="K268" s="59"/>
      <c r="L268" s="59"/>
      <c r="M268" s="59"/>
      <c r="N268" s="59"/>
      <c r="O268" s="59"/>
      <c r="P268" s="59"/>
      <c r="Q268" s="183"/>
      <c r="R268" s="53"/>
      <c r="S268" s="221"/>
      <c r="T268" s="1162"/>
      <c r="U268" s="768">
        <f t="shared" si="76"/>
        <v>0</v>
      </c>
      <c r="V268" s="1187"/>
      <c r="Y268" s="314"/>
      <c r="AA268" s="312"/>
      <c r="AC268" s="319"/>
      <c r="AJ268" s="1154"/>
    </row>
    <row r="269" spans="1:36" ht="15.75" customHeight="1" outlineLevel="3" x14ac:dyDescent="0.2">
      <c r="A269" s="701">
        <f t="shared" ref="A269" si="85">IF(K269=0,0,1)</f>
        <v>0</v>
      </c>
      <c r="B269" s="7" t="s">
        <v>54</v>
      </c>
      <c r="C269" s="217"/>
      <c r="D269" s="114"/>
      <c r="E269" s="182" t="str">
        <f>Prijsonderbouwing!B1025</f>
        <v>V2-3-A1</v>
      </c>
      <c r="F269" s="141" t="str">
        <f>Prijsonderbouwing!D1025</f>
        <v xml:space="preserve">Starttarief </v>
      </c>
      <c r="G269" s="135"/>
      <c r="H269" s="135"/>
      <c r="I269" s="135"/>
      <c r="J269" s="347"/>
      <c r="K269" s="246">
        <v>0</v>
      </c>
      <c r="L269" s="33"/>
      <c r="M269" s="38" t="str">
        <f>Prijsonderbouwing!F1025</f>
        <v>pst</v>
      </c>
      <c r="N269" s="59">
        <f>Prijsonderbouwing!O1025</f>
        <v>175</v>
      </c>
      <c r="O269" s="59">
        <f>Prijsonderbouwing!X1025</f>
        <v>190.75</v>
      </c>
      <c r="P269" s="59">
        <f>O269*K269</f>
        <v>0</v>
      </c>
      <c r="Q269" s="183"/>
      <c r="R269" s="53"/>
      <c r="S269" s="221"/>
      <c r="T269" s="1161"/>
      <c r="U269" s="768">
        <f t="shared" ref="U269:U271" si="86">K269*N269</f>
        <v>0</v>
      </c>
      <c r="V269" s="1187"/>
      <c r="Y269" s="314"/>
      <c r="AA269" s="312"/>
      <c r="AC269" s="319"/>
      <c r="AJ269" s="1154"/>
    </row>
    <row r="270" spans="1:36" ht="15.75" customHeight="1" outlineLevel="3" x14ac:dyDescent="0.2">
      <c r="A270" s="701">
        <f t="shared" ref="A270" si="87">IF(K270=0,0,1)</f>
        <v>0</v>
      </c>
      <c r="B270" s="7" t="s">
        <v>54</v>
      </c>
      <c r="C270" s="217"/>
      <c r="D270" s="114"/>
      <c r="E270" s="182" t="str">
        <f>Prijsonderbouwing!B1027</f>
        <v>V2-3-A2</v>
      </c>
      <c r="F270" s="142" t="str">
        <f>Prijsonderbouwing!D1027</f>
        <v>Minimaal tarief (incl. starttarief)</v>
      </c>
      <c r="G270" s="138"/>
      <c r="H270" s="138"/>
      <c r="I270" s="138"/>
      <c r="J270" s="144"/>
      <c r="K270" s="246">
        <v>0</v>
      </c>
      <c r="L270" s="33"/>
      <c r="M270" s="38" t="str">
        <f>Prijsonderbouwing!F1027</f>
        <v>pst</v>
      </c>
      <c r="N270" s="59">
        <f>Prijsonderbouwing!O1027</f>
        <v>450</v>
      </c>
      <c r="O270" s="59">
        <f>Prijsonderbouwing!X1027</f>
        <v>517.5</v>
      </c>
      <c r="P270" s="59">
        <f>O270*K270</f>
        <v>0</v>
      </c>
      <c r="Q270" s="183"/>
      <c r="R270" s="53"/>
      <c r="S270" s="221"/>
      <c r="T270" s="1171"/>
      <c r="U270" s="768">
        <f t="shared" si="86"/>
        <v>0</v>
      </c>
      <c r="V270" s="1187"/>
      <c r="Y270" s="314"/>
      <c r="AA270" s="312"/>
      <c r="AC270" s="319"/>
      <c r="AJ270" s="1154"/>
    </row>
    <row r="271" spans="1:36" ht="15.75" customHeight="1" outlineLevel="3" x14ac:dyDescent="0.2">
      <c r="A271" s="701">
        <f t="shared" ref="A271" si="88">IF(K271=0,0,1)</f>
        <v>0</v>
      </c>
      <c r="B271" s="7" t="s">
        <v>54</v>
      </c>
      <c r="C271" s="217"/>
      <c r="D271" s="114"/>
      <c r="E271" s="182" t="str">
        <f>Prijsonderbouwing!B1029</f>
        <v>V2-3-A3</v>
      </c>
      <c r="F271" s="141" t="str">
        <f>Prijsonderbouwing!D1029</f>
        <v xml:space="preserve">Inmeten </v>
      </c>
      <c r="G271" s="135"/>
      <c r="H271" s="135"/>
      <c r="I271" s="135"/>
      <c r="J271" s="347"/>
      <c r="K271" s="246">
        <v>0</v>
      </c>
      <c r="L271" s="33"/>
      <c r="M271" s="38" t="str">
        <f>Prijsonderbouwing!F1029</f>
        <v>pst</v>
      </c>
      <c r="N271" s="59">
        <f>Prijsonderbouwing!O1029</f>
        <v>75</v>
      </c>
      <c r="O271" s="59">
        <f>Prijsonderbouwing!X1029</f>
        <v>81.75</v>
      </c>
      <c r="P271" s="59">
        <f>O271*K271</f>
        <v>0</v>
      </c>
      <c r="Q271" s="183"/>
      <c r="R271" s="53"/>
      <c r="S271" s="221"/>
      <c r="T271" s="1162"/>
      <c r="U271" s="768">
        <f t="shared" si="86"/>
        <v>0</v>
      </c>
      <c r="V271" s="1187"/>
      <c r="Y271" s="314"/>
      <c r="AA271" s="312"/>
      <c r="AC271" s="319"/>
      <c r="AJ271" s="1154"/>
    </row>
    <row r="272" spans="1:36" ht="15.75" customHeight="1" outlineLevel="3" x14ac:dyDescent="0.2">
      <c r="A272" s="701">
        <f t="shared" ref="A272" si="89">IF(K272=0,0,1)</f>
        <v>0</v>
      </c>
      <c r="B272" s="7" t="s">
        <v>54</v>
      </c>
      <c r="C272" s="217"/>
      <c r="D272" s="114"/>
      <c r="E272" s="182" t="str">
        <f>Prijsonderbouwing!B1031</f>
        <v>V2-3-X1</v>
      </c>
      <c r="F272" s="141" t="str">
        <f>Prijsonderbouwing!D1031</f>
        <v>Verwijderen bitumen uit sponning.</v>
      </c>
      <c r="G272" s="135"/>
      <c r="H272" s="135"/>
      <c r="I272" s="135"/>
      <c r="J272" s="347"/>
      <c r="K272" s="246">
        <v>0</v>
      </c>
      <c r="L272" s="33"/>
      <c r="M272" s="38" t="str">
        <f>Prijsonderbouwing!F1031</f>
        <v>p/ruit</v>
      </c>
      <c r="N272" s="59">
        <f>Prijsonderbouwing!O1031</f>
        <v>50</v>
      </c>
      <c r="O272" s="59">
        <f>Prijsonderbouwing!X1031</f>
        <v>54.5</v>
      </c>
      <c r="P272" s="59">
        <f>O272*K272</f>
        <v>0</v>
      </c>
      <c r="Q272" s="183"/>
      <c r="R272" s="53"/>
      <c r="S272" s="221"/>
      <c r="T272" s="1162"/>
      <c r="U272" s="768">
        <f t="shared" si="76"/>
        <v>0</v>
      </c>
      <c r="V272" s="1187"/>
      <c r="Y272" s="314"/>
      <c r="AA272" s="312"/>
      <c r="AC272" s="319"/>
      <c r="AJ272" s="1154"/>
    </row>
    <row r="273" spans="1:38" ht="15.75" customHeight="1" outlineLevel="3" x14ac:dyDescent="0.2">
      <c r="A273" s="701">
        <f t="shared" ref="A273" si="90">IF(K273=0,0,1)</f>
        <v>0</v>
      </c>
      <c r="B273" s="7" t="s">
        <v>54</v>
      </c>
      <c r="C273" s="217"/>
      <c r="D273" s="114"/>
      <c r="E273" s="182" t="str">
        <f>Prijsonderbouwing!B1033</f>
        <v>V2-3-X2</v>
      </c>
      <c r="F273" s="142" t="str">
        <f>Prijsonderbouwing!D1033</f>
        <v>Inzet kraan bij ruiten &gt; 80 kg. (minimaal inzet 3 uur)</v>
      </c>
      <c r="G273" s="138"/>
      <c r="H273" s="138"/>
      <c r="I273" s="138"/>
      <c r="J273" s="144"/>
      <c r="K273" s="246">
        <v>0</v>
      </c>
      <c r="L273" s="33"/>
      <c r="M273" s="38" t="str">
        <f>Prijsonderbouwing!F1033</f>
        <v xml:space="preserve">uur </v>
      </c>
      <c r="N273" s="59">
        <f>Prijsonderbouwing!O1033</f>
        <v>110</v>
      </c>
      <c r="O273" s="59">
        <f>Prijsonderbouwing!X1033</f>
        <v>123.86</v>
      </c>
      <c r="P273" s="59">
        <f t="shared" ref="P273:P278" si="91">O273*K273</f>
        <v>0</v>
      </c>
      <c r="Q273" s="183"/>
      <c r="R273" s="53"/>
      <c r="S273" s="221"/>
      <c r="T273" s="1162"/>
      <c r="U273" s="768">
        <f t="shared" si="76"/>
        <v>0</v>
      </c>
      <c r="V273" s="1187"/>
      <c r="Y273" s="314"/>
      <c r="AA273" s="312"/>
      <c r="AC273" s="319"/>
      <c r="AJ273" s="1154"/>
    </row>
    <row r="274" spans="1:38" ht="15.75" customHeight="1" outlineLevel="3" x14ac:dyDescent="0.2">
      <c r="A274" s="701">
        <f t="shared" ref="A274" si="92">IF(K274=0,0,1)</f>
        <v>0</v>
      </c>
      <c r="B274" s="7" t="s">
        <v>54</v>
      </c>
      <c r="C274" s="217"/>
      <c r="D274" s="114"/>
      <c r="E274" s="182" t="str">
        <f>Prijsonderbouwing!B1035</f>
        <v>V2-3-X3</v>
      </c>
      <c r="F274" s="141" t="str">
        <f>Prijsonderbouwing!D1035</f>
        <v>Houten draai- of uitzetraam vervangen door HR++ klepramen.</v>
      </c>
      <c r="G274" s="135"/>
      <c r="H274" s="135"/>
      <c r="I274" s="135"/>
      <c r="J274" s="347"/>
      <c r="K274" s="246">
        <v>0</v>
      </c>
      <c r="L274" s="33"/>
      <c r="M274" s="38" t="str">
        <f>Prijsonderbouwing!F1035</f>
        <v>st</v>
      </c>
      <c r="N274" s="59">
        <f>Prijsonderbouwing!O1035</f>
        <v>350</v>
      </c>
      <c r="O274" s="59">
        <f>Prijsonderbouwing!X1035</f>
        <v>404.6</v>
      </c>
      <c r="P274" s="59">
        <f t="shared" si="91"/>
        <v>0</v>
      </c>
      <c r="Q274" s="183"/>
      <c r="R274" s="53"/>
      <c r="S274" s="221"/>
      <c r="T274" s="1162"/>
      <c r="U274" s="768">
        <f t="shared" si="76"/>
        <v>0</v>
      </c>
      <c r="V274" s="1187"/>
      <c r="Y274" s="314"/>
      <c r="AA274" s="312"/>
      <c r="AC274" s="319"/>
      <c r="AJ274" s="1154"/>
    </row>
    <row r="275" spans="1:38" ht="15.75" customHeight="1" outlineLevel="3" x14ac:dyDescent="0.2">
      <c r="A275" s="701">
        <f t="shared" ref="A275" si="93">IF(K275=0,0,1)</f>
        <v>0</v>
      </c>
      <c r="B275" s="7" t="s">
        <v>54</v>
      </c>
      <c r="C275" s="217"/>
      <c r="D275" s="114"/>
      <c r="E275" s="182" t="str">
        <f>Prijsonderbouwing!B1037</f>
        <v>V2-3-X4</v>
      </c>
      <c r="F275" s="141" t="str">
        <f>Prijsonderbouwing!D1037</f>
        <v xml:space="preserve">Steigerwerk vanaf de 2e verdieping. </v>
      </c>
      <c r="G275" s="138"/>
      <c r="H275" s="138"/>
      <c r="I275" s="138"/>
      <c r="J275" s="144"/>
      <c r="K275" s="246">
        <v>0</v>
      </c>
      <c r="L275" s="33"/>
      <c r="M275" s="38" t="str">
        <f>Prijsonderbouwing!F1037</f>
        <v xml:space="preserve">pst </v>
      </c>
      <c r="N275" s="59">
        <f>Prijsonderbouwing!O1037</f>
        <v>350</v>
      </c>
      <c r="O275" s="59">
        <f>Prijsonderbouwing!X1037</f>
        <v>392</v>
      </c>
      <c r="P275" s="59">
        <f t="shared" si="91"/>
        <v>0</v>
      </c>
      <c r="Q275" s="183"/>
      <c r="R275" s="53"/>
      <c r="S275" s="221"/>
      <c r="T275" s="1162"/>
      <c r="U275" s="768">
        <f t="shared" si="76"/>
        <v>0</v>
      </c>
      <c r="V275" s="1187"/>
      <c r="Y275" s="314"/>
      <c r="AA275" s="312"/>
      <c r="AC275" s="319"/>
      <c r="AJ275" s="1154"/>
    </row>
    <row r="276" spans="1:38" ht="15.65" customHeight="1" outlineLevel="3" x14ac:dyDescent="0.2">
      <c r="A276" s="701">
        <f t="shared" ref="A276" si="94">IF(K276=0,0,1)</f>
        <v>0</v>
      </c>
      <c r="B276" s="7" t="s">
        <v>54</v>
      </c>
      <c r="C276" s="217"/>
      <c r="D276" s="114"/>
      <c r="E276" s="182" t="str">
        <f>Prijsonderbouwing!B1039</f>
        <v>V2-3-X5</v>
      </c>
      <c r="F276" s="141" t="str">
        <f>Prijsonderbouwing!D1039</f>
        <v>Toeslag wienersprossen per vak.</v>
      </c>
      <c r="G276" s="138"/>
      <c r="H276" s="138"/>
      <c r="I276" s="138"/>
      <c r="J276" s="144"/>
      <c r="K276" s="246">
        <v>0</v>
      </c>
      <c r="L276" s="33"/>
      <c r="M276" s="38" t="str">
        <f>Prijsonderbouwing!F1039</f>
        <v>vak</v>
      </c>
      <c r="N276" s="59">
        <f>Prijsonderbouwing!O1039</f>
        <v>30</v>
      </c>
      <c r="O276" s="59">
        <f>Prijsonderbouwing!X1039</f>
        <v>36.299999999999997</v>
      </c>
      <c r="P276" s="59">
        <f t="shared" si="91"/>
        <v>0</v>
      </c>
      <c r="Q276" s="183"/>
      <c r="R276" s="53"/>
      <c r="S276" s="221"/>
      <c r="T276" s="1162"/>
      <c r="U276" s="768">
        <f t="shared" si="76"/>
        <v>0</v>
      </c>
      <c r="V276" s="1187"/>
      <c r="Y276" s="314"/>
      <c r="AA276" s="312"/>
      <c r="AC276" s="319"/>
      <c r="AJ276" s="1154"/>
    </row>
    <row r="277" spans="1:38" ht="15.75" customHeight="1" outlineLevel="3" x14ac:dyDescent="0.2">
      <c r="A277" s="701">
        <f t="shared" ref="A277" si="95">IF(K277=0,0,1)</f>
        <v>0</v>
      </c>
      <c r="B277" s="7" t="s">
        <v>54</v>
      </c>
      <c r="C277" s="217"/>
      <c r="D277" s="114"/>
      <c r="E277" s="182" t="str">
        <f>Prijsonderbouwing!B1041</f>
        <v>V2-3-X6</v>
      </c>
      <c r="F277" s="141" t="str">
        <f>Prijsonderbouwing!D1041</f>
        <v>Toeslag kruisroeden per vak.</v>
      </c>
      <c r="G277" s="135"/>
      <c r="H277" s="135"/>
      <c r="I277" s="135"/>
      <c r="J277" s="347"/>
      <c r="K277" s="246">
        <v>0</v>
      </c>
      <c r="L277" s="33"/>
      <c r="M277" s="38" t="str">
        <f>Prijsonderbouwing!F1041</f>
        <v>vak</v>
      </c>
      <c r="N277" s="59">
        <f>Prijsonderbouwing!O1041</f>
        <v>12.5</v>
      </c>
      <c r="O277" s="59">
        <f>Prijsonderbouwing!X1041</f>
        <v>15.125</v>
      </c>
      <c r="P277" s="59">
        <f t="shared" si="91"/>
        <v>0</v>
      </c>
      <c r="Q277" s="183"/>
      <c r="R277" s="53"/>
      <c r="S277" s="221"/>
      <c r="T277" s="1162"/>
      <c r="U277" s="768">
        <f t="shared" si="76"/>
        <v>0</v>
      </c>
      <c r="V277" s="1187"/>
      <c r="Y277" s="314"/>
      <c r="AA277" s="312"/>
      <c r="AC277" s="319"/>
      <c r="AJ277" s="1154"/>
    </row>
    <row r="278" spans="1:38" ht="15.75" customHeight="1" outlineLevel="3" x14ac:dyDescent="0.2">
      <c r="A278" s="701">
        <f t="shared" ref="A278:A279" si="96">IF(K278=0,0,1)</f>
        <v>0</v>
      </c>
      <c r="B278" s="7" t="s">
        <v>54</v>
      </c>
      <c r="C278" s="217"/>
      <c r="D278" s="114"/>
      <c r="E278" s="182" t="str">
        <f>Prijsonderbouwing!B1043</f>
        <v>V2-3-X7</v>
      </c>
      <c r="F278" s="142" t="str">
        <f>Prijsonderbouwing!D1043</f>
        <v>Ventilatieroosters naturel.</v>
      </c>
      <c r="G278" s="138"/>
      <c r="H278" s="138"/>
      <c r="I278" s="138"/>
      <c r="J278" s="144"/>
      <c r="K278" s="246">
        <v>0</v>
      </c>
      <c r="L278" s="33"/>
      <c r="M278" s="38" t="str">
        <f>Prijsonderbouwing!F1043</f>
        <v>cm¹</v>
      </c>
      <c r="N278" s="59">
        <f>Prijsonderbouwing!O1043</f>
        <v>1.25</v>
      </c>
      <c r="O278" s="59">
        <f>Prijsonderbouwing!X1043</f>
        <v>1.5125</v>
      </c>
      <c r="P278" s="59">
        <f t="shared" si="91"/>
        <v>0</v>
      </c>
      <c r="Q278" s="183"/>
      <c r="R278" s="53"/>
      <c r="S278" s="221"/>
      <c r="T278" s="1162"/>
      <c r="U278" s="768">
        <f t="shared" si="76"/>
        <v>0</v>
      </c>
      <c r="V278" s="1187"/>
      <c r="Y278" s="314"/>
      <c r="Z278" s="800"/>
      <c r="AA278" s="312"/>
      <c r="AC278" s="319"/>
      <c r="AJ278" s="1154"/>
    </row>
    <row r="279" spans="1:38" ht="15.75" customHeight="1" outlineLevel="3" x14ac:dyDescent="0.2">
      <c r="A279" s="701">
        <f t="shared" si="96"/>
        <v>0</v>
      </c>
      <c r="B279" s="7" t="s">
        <v>54</v>
      </c>
      <c r="C279" s="217"/>
      <c r="D279" s="114"/>
      <c r="E279" s="182" t="str">
        <f>Prijsonderbouwing!B1045</f>
        <v>V2-3-X8</v>
      </c>
      <c r="F279" s="141" t="str">
        <f>Prijsonderbouwing!D1045</f>
        <v xml:space="preserve">Toeslag Gefigureerd Glas / Matte folie </v>
      </c>
      <c r="G279" s="135"/>
      <c r="H279" s="135"/>
      <c r="I279" s="135"/>
      <c r="J279" s="347"/>
      <c r="K279" s="246">
        <v>0</v>
      </c>
      <c r="L279" s="33"/>
      <c r="M279" s="38" t="str">
        <f>Prijsonderbouwing!F1045</f>
        <v>p/ruit</v>
      </c>
      <c r="N279" s="59">
        <f>Prijsonderbouwing!O1045</f>
        <v>75</v>
      </c>
      <c r="O279" s="59">
        <f>Prijsonderbouwing!X1045</f>
        <v>90.75</v>
      </c>
      <c r="P279" s="59">
        <f t="shared" ref="P279:P280" si="97">O279*K279</f>
        <v>0</v>
      </c>
      <c r="Q279" s="183"/>
      <c r="R279" s="53"/>
      <c r="S279" s="221"/>
      <c r="T279" s="1162"/>
      <c r="U279" s="768">
        <f t="shared" ref="U279:U280" si="98">K279*N279</f>
        <v>0</v>
      </c>
      <c r="V279" s="1187"/>
      <c r="Y279" s="314"/>
      <c r="AA279" s="312"/>
      <c r="AC279" s="319"/>
      <c r="AJ279" s="1154"/>
    </row>
    <row r="280" spans="1:38" ht="15.75" customHeight="1" outlineLevel="3" x14ac:dyDescent="0.2">
      <c r="A280" s="701">
        <f t="shared" ref="A280" si="99">IF(K280=0,0,1)</f>
        <v>0</v>
      </c>
      <c r="B280" s="7" t="s">
        <v>54</v>
      </c>
      <c r="C280" s="217"/>
      <c r="D280" s="114"/>
      <c r="E280" s="182" t="str">
        <f>Prijsonderbouwing!B1047</f>
        <v>V2-3-X9</v>
      </c>
      <c r="F280" s="142" t="str">
        <f>Prijsonderbouwing!D1047</f>
        <v xml:space="preserve">Toeslag Veiligheidglas </v>
      </c>
      <c r="G280" s="138"/>
      <c r="H280" s="138"/>
      <c r="I280" s="138"/>
      <c r="J280" s="144"/>
      <c r="K280" s="246">
        <v>0</v>
      </c>
      <c r="L280" s="33"/>
      <c r="M280" s="38" t="str">
        <f>Prijsonderbouwing!F1047</f>
        <v>m²</v>
      </c>
      <c r="N280" s="59">
        <f>Prijsonderbouwing!O1047</f>
        <v>45</v>
      </c>
      <c r="O280" s="59">
        <f>Prijsonderbouwing!X1047</f>
        <v>54.45</v>
      </c>
      <c r="P280" s="59">
        <f t="shared" si="97"/>
        <v>0</v>
      </c>
      <c r="Q280" s="183"/>
      <c r="R280" s="53"/>
      <c r="S280" s="221"/>
      <c r="T280" s="1162"/>
      <c r="U280" s="768">
        <f t="shared" si="98"/>
        <v>0</v>
      </c>
      <c r="V280" s="1187"/>
      <c r="Y280" s="314"/>
      <c r="Z280" s="800"/>
      <c r="AA280" s="312"/>
      <c r="AC280" s="319"/>
      <c r="AJ280" s="1154"/>
    </row>
    <row r="281" spans="1:38" ht="6" customHeight="1" outlineLevel="1" x14ac:dyDescent="0.2">
      <c r="A281" s="701">
        <f>A268</f>
        <v>0</v>
      </c>
      <c r="B281" s="7" t="s">
        <v>54</v>
      </c>
      <c r="C281" s="217"/>
      <c r="D281" s="114"/>
      <c r="E281" s="184"/>
      <c r="F281" s="127"/>
      <c r="G281" s="77"/>
      <c r="H281" s="77"/>
      <c r="I281" s="77"/>
      <c r="J281" s="10"/>
      <c r="K281" s="28"/>
      <c r="L281" s="10"/>
      <c r="M281" s="31"/>
      <c r="N281" s="32"/>
      <c r="O281" s="32"/>
      <c r="P281" s="266"/>
      <c r="Q281" s="183"/>
      <c r="R281" s="53"/>
      <c r="S281" s="221"/>
      <c r="T281" s="1162"/>
      <c r="U281" s="768">
        <f t="shared" ref="U281:U379" si="100">K281*N281</f>
        <v>0</v>
      </c>
      <c r="V281" s="1187"/>
      <c r="Y281" s="329"/>
      <c r="AA281" s="312"/>
      <c r="AC281" s="319"/>
      <c r="AJ281" s="1154"/>
    </row>
    <row r="282" spans="1:38" s="13" customFormat="1" ht="15.75" customHeight="1" x14ac:dyDescent="0.2">
      <c r="A282" s="701">
        <f>IF(P282=0,0,1)</f>
        <v>0</v>
      </c>
      <c r="B282" s="7" t="s">
        <v>54</v>
      </c>
      <c r="C282" s="223"/>
      <c r="D282" s="114"/>
      <c r="E282" s="598"/>
      <c r="F282" s="153"/>
      <c r="G282" s="154"/>
      <c r="H282" s="155"/>
      <c r="I282" s="155"/>
      <c r="J282" s="156"/>
      <c r="K282" s="157"/>
      <c r="L282" s="157"/>
      <c r="M282" s="158" t="str">
        <f>E257</f>
        <v>V2-3</v>
      </c>
      <c r="N282" s="159" t="s">
        <v>84</v>
      </c>
      <c r="O282" s="159"/>
      <c r="P282" s="267">
        <f>ROUNDUP(SUM(P258:P281),0)</f>
        <v>0</v>
      </c>
      <c r="Q282" s="599"/>
      <c r="R282" s="80"/>
      <c r="S282" s="224"/>
      <c r="T282" s="1162"/>
      <c r="U282" s="768"/>
      <c r="V282" s="1187"/>
      <c r="W282" s="710">
        <f>P282</f>
        <v>0</v>
      </c>
      <c r="X282" s="334"/>
      <c r="Y282" s="329"/>
      <c r="Z282" s="313"/>
      <c r="AA282" s="312"/>
      <c r="AB282" s="312"/>
      <c r="AC282" s="319"/>
      <c r="AD282" s="741"/>
      <c r="AE282" s="741"/>
      <c r="AF282" s="741"/>
      <c r="AG282" s="741"/>
      <c r="AH282" s="741"/>
      <c r="AI282" s="1157"/>
      <c r="AJ282" s="1154"/>
      <c r="AK282" s="741"/>
      <c r="AL282" s="741"/>
    </row>
    <row r="283" spans="1:38" ht="9" customHeight="1" outlineLevel="3" x14ac:dyDescent="0.2">
      <c r="A283" s="701">
        <f>A284</f>
        <v>0</v>
      </c>
      <c r="B283" s="7" t="s">
        <v>54</v>
      </c>
      <c r="C283" s="217"/>
      <c r="D283" s="114"/>
      <c r="E283" s="572"/>
      <c r="F283" s="127"/>
      <c r="G283" s="113"/>
      <c r="H283" s="113"/>
      <c r="I283" s="113"/>
      <c r="J283" s="33"/>
      <c r="K283" s="256"/>
      <c r="L283" s="33"/>
      <c r="M283" s="38"/>
      <c r="N283" s="20"/>
      <c r="O283" s="20"/>
      <c r="P283" s="20"/>
      <c r="Q283" s="601"/>
      <c r="R283" s="53"/>
      <c r="S283" s="221"/>
      <c r="T283" s="1162"/>
      <c r="U283" s="768">
        <f t="shared" si="100"/>
        <v>0</v>
      </c>
      <c r="V283" s="1187"/>
      <c r="Y283" s="314"/>
      <c r="AA283" s="312"/>
      <c r="AC283" s="319"/>
      <c r="AJ283" s="1154"/>
      <c r="AL283" s="5"/>
    </row>
    <row r="284" spans="1:38" ht="20.399999999999999" customHeight="1" outlineLevel="3" x14ac:dyDescent="0.2">
      <c r="A284" s="701">
        <f>A295</f>
        <v>0</v>
      </c>
      <c r="B284" s="237"/>
      <c r="C284" s="217"/>
      <c r="D284" s="114"/>
      <c r="E284" s="604" t="s">
        <v>96</v>
      </c>
      <c r="F284" s="150" t="s">
        <v>1426</v>
      </c>
      <c r="G284" s="828"/>
      <c r="H284" s="150"/>
      <c r="I284" s="150"/>
      <c r="J284" s="150"/>
      <c r="K284" s="253" t="s">
        <v>68</v>
      </c>
      <c r="L284" s="151"/>
      <c r="M284" s="151" t="s">
        <v>831</v>
      </c>
      <c r="N284" s="736" t="s">
        <v>1201</v>
      </c>
      <c r="O284" s="736" t="s">
        <v>1202</v>
      </c>
      <c r="P284" s="151" t="s">
        <v>69</v>
      </c>
      <c r="Q284" s="186"/>
      <c r="R284" s="53"/>
      <c r="S284" s="221"/>
      <c r="T284" s="1162"/>
      <c r="U284" s="768"/>
      <c r="V284" s="1187"/>
      <c r="Y284" s="314"/>
      <c r="Z284" s="800"/>
      <c r="AA284" s="312"/>
      <c r="AC284" s="319"/>
      <c r="AJ284" s="1154"/>
      <c r="AL284" s="5"/>
    </row>
    <row r="285" spans="1:38" ht="6" customHeight="1" outlineLevel="3" x14ac:dyDescent="0.2">
      <c r="A285" s="701">
        <f>A284</f>
        <v>0</v>
      </c>
      <c r="B285" s="237"/>
      <c r="C285" s="217"/>
      <c r="D285" s="114"/>
      <c r="E285" s="185"/>
      <c r="F285" s="346"/>
      <c r="G285" s="244"/>
      <c r="H285" s="244"/>
      <c r="I285" s="941"/>
      <c r="J285" s="948"/>
      <c r="K285" s="256"/>
      <c r="L285" s="33"/>
      <c r="M285" s="33"/>
      <c r="N285" s="59"/>
      <c r="O285" s="59"/>
      <c r="P285" s="59"/>
      <c r="Q285" s="183"/>
      <c r="R285" s="53"/>
      <c r="S285" s="221"/>
      <c r="T285" s="1162"/>
      <c r="U285" s="768">
        <f t="shared" ref="U285:U288" si="101">K285*N285</f>
        <v>0</v>
      </c>
      <c r="V285" s="1187"/>
      <c r="Y285" s="89"/>
      <c r="Z285" s="130"/>
      <c r="AA285" s="312"/>
      <c r="AC285" s="319"/>
      <c r="AJ285" s="1154"/>
      <c r="AL285" s="5"/>
    </row>
    <row r="286" spans="1:38" ht="15.75" customHeight="1" outlineLevel="1" x14ac:dyDescent="0.2">
      <c r="A286" s="701">
        <f>IF(SUM(A287)=0,0,1)</f>
        <v>0</v>
      </c>
      <c r="B286" s="7" t="s">
        <v>54</v>
      </c>
      <c r="C286" s="217"/>
      <c r="D286" s="114"/>
      <c r="E286" s="185" t="s">
        <v>1558</v>
      </c>
      <c r="F286" s="690" t="str">
        <f>F287</f>
        <v>Vervangen houten kozijn door houten kozijn met triple glas (30% subsidiabel)</v>
      </c>
      <c r="G286" s="141"/>
      <c r="H286" s="135"/>
      <c r="I286" s="840"/>
      <c r="J286" s="840"/>
      <c r="K286" s="36"/>
      <c r="L286" s="10"/>
      <c r="M286" s="38"/>
      <c r="N286" s="59"/>
      <c r="O286" s="59"/>
      <c r="P286" s="59"/>
      <c r="Q286" s="183"/>
      <c r="R286" s="53"/>
      <c r="S286" s="221"/>
      <c r="T286" s="1162"/>
      <c r="U286" s="768">
        <f t="shared" si="101"/>
        <v>0</v>
      </c>
      <c r="V286" s="1187"/>
      <c r="Y286" s="329"/>
      <c r="AA286" s="312"/>
      <c r="AC286" s="319"/>
      <c r="AJ286" s="1154"/>
    </row>
    <row r="287" spans="1:38" ht="15.75" customHeight="1" outlineLevel="3" x14ac:dyDescent="0.2">
      <c r="A287" s="701">
        <f t="shared" ref="A287" si="102">IF(K287=0,0,1)</f>
        <v>0</v>
      </c>
      <c r="B287" s="237"/>
      <c r="C287" s="217"/>
      <c r="D287" s="114"/>
      <c r="E287" s="182" t="str">
        <f>Prijsonderbouwing!B1053</f>
        <v>V2-4-A1</v>
      </c>
      <c r="F287" s="141" t="str">
        <f>Prijsonderbouwing!D1053</f>
        <v>Vervangen houten kozijn door houten kozijn met triple glas (30% subsidiabel)</v>
      </c>
      <c r="G287" s="827"/>
      <c r="H287" s="135"/>
      <c r="I287" s="805"/>
      <c r="J287" s="809"/>
      <c r="K287" s="246">
        <v>0</v>
      </c>
      <c r="L287" s="33"/>
      <c r="M287" s="38" t="str">
        <f>Prijsonderbouwing!F1053</f>
        <v>m²</v>
      </c>
      <c r="N287" s="59">
        <f>Prijsonderbouwing!O1053</f>
        <v>849.20220000000006</v>
      </c>
      <c r="O287" s="59">
        <f>Prijsonderbouwing!X1053</f>
        <v>1004.6090340000001</v>
      </c>
      <c r="P287" s="59">
        <f>O287*K287</f>
        <v>0</v>
      </c>
      <c r="Q287" s="183"/>
      <c r="R287" s="53"/>
      <c r="S287" s="221"/>
      <c r="T287" s="1162"/>
      <c r="U287" s="768">
        <f t="shared" si="101"/>
        <v>0</v>
      </c>
      <c r="V287" s="1187"/>
      <c r="Y287" s="340"/>
      <c r="Z287" s="130"/>
      <c r="AA287" s="314"/>
      <c r="AC287" s="319"/>
      <c r="AJ287" s="1154"/>
      <c r="AL287" s="5"/>
    </row>
    <row r="288" spans="1:38" ht="6" customHeight="1" outlineLevel="3" x14ac:dyDescent="0.2">
      <c r="A288" s="701">
        <f>A287</f>
        <v>0</v>
      </c>
      <c r="B288" s="237"/>
      <c r="C288" s="217"/>
      <c r="D288" s="114"/>
      <c r="E288" s="185"/>
      <c r="F288" s="346"/>
      <c r="G288" s="244"/>
      <c r="H288" s="244"/>
      <c r="I288" s="941"/>
      <c r="J288" s="948"/>
      <c r="K288" s="256"/>
      <c r="L288" s="33"/>
      <c r="M288" s="33"/>
      <c r="N288" s="59"/>
      <c r="O288" s="59"/>
      <c r="P288" s="59"/>
      <c r="Q288" s="183"/>
      <c r="R288" s="53"/>
      <c r="S288" s="221"/>
      <c r="T288" s="1162"/>
      <c r="U288" s="768">
        <f t="shared" si="101"/>
        <v>0</v>
      </c>
      <c r="V288" s="1187"/>
      <c r="Y288" s="89"/>
      <c r="Z288" s="130"/>
      <c r="AA288" s="312"/>
      <c r="AC288" s="319"/>
      <c r="AJ288" s="1154"/>
      <c r="AL288" s="5"/>
    </row>
    <row r="289" spans="1:38" ht="15.75" customHeight="1" outlineLevel="1" x14ac:dyDescent="0.2">
      <c r="A289" s="701">
        <f>IF(SUM(A290)=0,0,1)</f>
        <v>0</v>
      </c>
      <c r="B289" s="7" t="s">
        <v>54</v>
      </c>
      <c r="C289" s="217"/>
      <c r="D289" s="114"/>
      <c r="E289" s="185" t="s">
        <v>1285</v>
      </c>
      <c r="F289" s="690" t="str">
        <f>F290</f>
        <v>Vervangen kunststof kozijn door kunststof kozijn met triple glas (30% subsidiabel)</v>
      </c>
      <c r="G289" s="141"/>
      <c r="H289" s="135"/>
      <c r="I289" s="840"/>
      <c r="J289" s="840"/>
      <c r="K289" s="36"/>
      <c r="L289" s="10"/>
      <c r="M289" s="38"/>
      <c r="N289" s="59"/>
      <c r="O289" s="59"/>
      <c r="P289" s="59"/>
      <c r="Q289" s="183"/>
      <c r="R289" s="53"/>
      <c r="S289" s="221"/>
      <c r="T289" s="1162"/>
      <c r="U289" s="768">
        <f t="shared" ref="U289:U291" si="103">K289*N289</f>
        <v>0</v>
      </c>
      <c r="V289" s="1187"/>
      <c r="Y289" s="329"/>
      <c r="AA289" s="312"/>
      <c r="AC289" s="319"/>
      <c r="AJ289" s="1154"/>
    </row>
    <row r="290" spans="1:38" ht="15.75" customHeight="1" outlineLevel="3" x14ac:dyDescent="0.2">
      <c r="A290" s="701">
        <f t="shared" ref="A290" si="104">IF(K290=0,0,1)</f>
        <v>0</v>
      </c>
      <c r="B290" s="237"/>
      <c r="C290" s="217"/>
      <c r="D290" s="114"/>
      <c r="E290" s="182" t="str">
        <f>Prijsonderbouwing!B1068</f>
        <v>V2-4-B1</v>
      </c>
      <c r="F290" s="141" t="str">
        <f>Prijsonderbouwing!D1068</f>
        <v>Vervangen kunststof kozijn door kunststof kozijn met triple glas (30% subsidiabel)</v>
      </c>
      <c r="G290" s="827"/>
      <c r="H290" s="135"/>
      <c r="I290" s="805"/>
      <c r="J290" s="809"/>
      <c r="K290" s="246">
        <v>0</v>
      </c>
      <c r="L290" s="33"/>
      <c r="M290" s="38" t="str">
        <f>Prijsonderbouwing!F1068</f>
        <v>m²</v>
      </c>
      <c r="N290" s="59">
        <f>Prijsonderbouwing!O1068</f>
        <v>887.65599999999995</v>
      </c>
      <c r="O290" s="59">
        <f>Prijsonderbouwing!X1068</f>
        <v>1024.544752</v>
      </c>
      <c r="P290" s="59">
        <f>O290*K290</f>
        <v>0</v>
      </c>
      <c r="Q290" s="183"/>
      <c r="R290" s="53"/>
      <c r="S290" s="221"/>
      <c r="T290" s="1162"/>
      <c r="U290" s="768">
        <f t="shared" si="103"/>
        <v>0</v>
      </c>
      <c r="V290" s="1187"/>
      <c r="Y290" s="340"/>
      <c r="Z290" s="130"/>
      <c r="AA290" s="314"/>
      <c r="AC290" s="319"/>
      <c r="AJ290" s="1154"/>
      <c r="AL290" s="5"/>
    </row>
    <row r="291" spans="1:38" ht="6" customHeight="1" outlineLevel="3" x14ac:dyDescent="0.2">
      <c r="A291" s="701">
        <f>A290</f>
        <v>0</v>
      </c>
      <c r="B291" s="237"/>
      <c r="C291" s="217"/>
      <c r="D291" s="114"/>
      <c r="E291" s="185"/>
      <c r="F291" s="346"/>
      <c r="G291" s="244"/>
      <c r="H291" s="244"/>
      <c r="I291" s="941"/>
      <c r="J291" s="948"/>
      <c r="K291" s="256"/>
      <c r="L291" s="33"/>
      <c r="M291" s="33"/>
      <c r="N291" s="59"/>
      <c r="O291" s="59"/>
      <c r="P291" s="59"/>
      <c r="Q291" s="183"/>
      <c r="R291" s="53"/>
      <c r="S291" s="221"/>
      <c r="T291" s="1162"/>
      <c r="U291" s="768">
        <f t="shared" si="103"/>
        <v>0</v>
      </c>
      <c r="V291" s="1187"/>
      <c r="Y291" s="89"/>
      <c r="Z291" s="130"/>
      <c r="AA291" s="312"/>
      <c r="AC291" s="319"/>
      <c r="AJ291" s="1154"/>
      <c r="AL291" s="5"/>
    </row>
    <row r="292" spans="1:38" ht="15.75" customHeight="1" outlineLevel="1" x14ac:dyDescent="0.2">
      <c r="A292" s="701">
        <f>IF(SUM(A293)=0,0,1)</f>
        <v>0</v>
      </c>
      <c r="B292" s="7" t="s">
        <v>54</v>
      </c>
      <c r="C292" s="217"/>
      <c r="D292" s="114"/>
      <c r="E292" s="185" t="s">
        <v>1344</v>
      </c>
      <c r="F292" s="690" t="str">
        <f>F293</f>
        <v>Vervangen aluminium kozijn door aluminium kozijn met triple glas (30% subsidiabel)</v>
      </c>
      <c r="G292" s="141"/>
      <c r="H292" s="135"/>
      <c r="I292" s="840"/>
      <c r="J292" s="840"/>
      <c r="K292" s="36"/>
      <c r="L292" s="10"/>
      <c r="M292" s="38"/>
      <c r="N292" s="59"/>
      <c r="O292" s="59"/>
      <c r="P292" s="59"/>
      <c r="Q292" s="183"/>
      <c r="R292" s="53"/>
      <c r="S292" s="221"/>
      <c r="T292" s="1162"/>
      <c r="U292" s="768">
        <f t="shared" ref="U292:U294" si="105">K292*N292</f>
        <v>0</v>
      </c>
      <c r="V292" s="1187"/>
      <c r="Y292" s="329"/>
      <c r="AA292" s="312"/>
      <c r="AC292" s="319"/>
      <c r="AJ292" s="1154"/>
    </row>
    <row r="293" spans="1:38" ht="15.75" customHeight="1" outlineLevel="3" x14ac:dyDescent="0.2">
      <c r="A293" s="701">
        <f t="shared" ref="A293" si="106">IF(K293=0,0,1)</f>
        <v>0</v>
      </c>
      <c r="B293" s="237"/>
      <c r="C293" s="217"/>
      <c r="D293" s="114"/>
      <c r="E293" s="182" t="str">
        <f>Prijsonderbouwing!B1084</f>
        <v>V2-4-C1</v>
      </c>
      <c r="F293" s="141" t="str">
        <f>Prijsonderbouwing!D1084</f>
        <v>Vervangen aluminium kozijn door aluminium kozijn met triple glas (30% subsidiabel)</v>
      </c>
      <c r="G293" s="827"/>
      <c r="H293" s="135"/>
      <c r="I293" s="805"/>
      <c r="J293" s="809"/>
      <c r="K293" s="246">
        <v>0</v>
      </c>
      <c r="L293" s="33"/>
      <c r="M293" s="38" t="str">
        <f>Prijsonderbouwing!F1084</f>
        <v>m²</v>
      </c>
      <c r="N293" s="59">
        <f>Prijsonderbouwing!O1084</f>
        <v>1450.306</v>
      </c>
      <c r="O293" s="59">
        <f>Prijsonderbouwing!X1084</f>
        <v>1705.3512519999999</v>
      </c>
      <c r="P293" s="59">
        <f>O293*K293</f>
        <v>0</v>
      </c>
      <c r="Q293" s="183"/>
      <c r="R293" s="53"/>
      <c r="S293" s="221"/>
      <c r="T293" s="1162"/>
      <c r="U293" s="768">
        <f t="shared" si="105"/>
        <v>0</v>
      </c>
      <c r="V293" s="1187"/>
      <c r="Y293" s="340"/>
      <c r="Z293" s="130"/>
      <c r="AA293" s="314"/>
      <c r="AC293" s="319"/>
      <c r="AJ293" s="1154"/>
      <c r="AL293" s="5"/>
    </row>
    <row r="294" spans="1:38" ht="6" customHeight="1" outlineLevel="3" x14ac:dyDescent="0.2">
      <c r="A294" s="701">
        <f>A293</f>
        <v>0</v>
      </c>
      <c r="B294" s="237"/>
      <c r="C294" s="217"/>
      <c r="D294" s="114"/>
      <c r="E294" s="185"/>
      <c r="F294" s="346"/>
      <c r="G294" s="244"/>
      <c r="H294" s="244"/>
      <c r="I294" s="941"/>
      <c r="J294" s="948"/>
      <c r="K294" s="256"/>
      <c r="L294" s="33"/>
      <c r="M294" s="33"/>
      <c r="N294" s="59"/>
      <c r="O294" s="59"/>
      <c r="P294" s="59"/>
      <c r="Q294" s="183"/>
      <c r="R294" s="53"/>
      <c r="S294" s="221"/>
      <c r="T294" s="1162"/>
      <c r="U294" s="768">
        <f t="shared" si="105"/>
        <v>0</v>
      </c>
      <c r="V294" s="1187"/>
      <c r="Y294" s="89"/>
      <c r="Z294" s="130"/>
      <c r="AA294" s="312"/>
      <c r="AC294" s="319"/>
      <c r="AJ294" s="1154"/>
      <c r="AL294" s="5"/>
    </row>
    <row r="295" spans="1:38" s="13" customFormat="1" ht="15.75" customHeight="1" x14ac:dyDescent="0.2">
      <c r="A295" s="701">
        <f>IF(P295=0,0,1)</f>
        <v>0</v>
      </c>
      <c r="B295" s="237"/>
      <c r="C295" s="223"/>
      <c r="D295" s="114"/>
      <c r="E295" s="598"/>
      <c r="F295" s="153"/>
      <c r="G295" s="154"/>
      <c r="H295" s="155"/>
      <c r="I295" s="155"/>
      <c r="J295" s="156"/>
      <c r="K295" s="157"/>
      <c r="L295" s="157"/>
      <c r="M295" s="158" t="str">
        <f>E284</f>
        <v>V2-4</v>
      </c>
      <c r="N295" s="159" t="s">
        <v>84</v>
      </c>
      <c r="O295" s="159"/>
      <c r="P295" s="267">
        <f>ROUNDUP(SUM(P285:P294),0)</f>
        <v>0</v>
      </c>
      <c r="Q295" s="599"/>
      <c r="R295" s="80"/>
      <c r="S295" s="224"/>
      <c r="T295" s="1162"/>
      <c r="U295" s="768"/>
      <c r="V295" s="1187"/>
      <c r="W295" s="704">
        <f>P295</f>
        <v>0</v>
      </c>
      <c r="X295" s="334"/>
      <c r="Y295" s="329"/>
      <c r="Z295" s="313"/>
      <c r="AA295" s="312"/>
      <c r="AB295" s="312"/>
      <c r="AC295" s="319"/>
      <c r="AI295" s="1158"/>
      <c r="AJ295" s="1154"/>
    </row>
    <row r="296" spans="1:38" ht="9" customHeight="1" outlineLevel="3" x14ac:dyDescent="0.2">
      <c r="A296" s="701">
        <f>A297</f>
        <v>0</v>
      </c>
      <c r="B296" s="237"/>
      <c r="C296" s="217"/>
      <c r="D296" s="114"/>
      <c r="E296" s="572"/>
      <c r="F296" s="127"/>
      <c r="G296" s="113"/>
      <c r="H296" s="113"/>
      <c r="I296" s="113"/>
      <c r="J296" s="33"/>
      <c r="K296" s="256"/>
      <c r="L296" s="33"/>
      <c r="M296" s="38"/>
      <c r="N296" s="20"/>
      <c r="O296" s="20"/>
      <c r="P296" s="20"/>
      <c r="Q296" s="601"/>
      <c r="R296" s="20"/>
      <c r="S296" s="221"/>
      <c r="T296" s="1162"/>
      <c r="U296" s="768">
        <f t="shared" si="100"/>
        <v>0</v>
      </c>
      <c r="V296" s="1187"/>
      <c r="Y296" s="314"/>
      <c r="AA296" s="312"/>
      <c r="AC296" s="319"/>
      <c r="AJ296" s="1154"/>
      <c r="AL296" s="5"/>
    </row>
    <row r="297" spans="1:38" ht="20.399999999999999" customHeight="1" outlineLevel="3" x14ac:dyDescent="0.2">
      <c r="A297" s="701">
        <f>A317</f>
        <v>0</v>
      </c>
      <c r="B297" s="7" t="s">
        <v>54</v>
      </c>
      <c r="C297" s="217"/>
      <c r="D297" s="114"/>
      <c r="E297" s="604" t="s">
        <v>97</v>
      </c>
      <c r="F297" s="150" t="s">
        <v>1836</v>
      </c>
      <c r="G297" s="1111"/>
      <c r="H297" s="1111"/>
      <c r="I297" s="1111"/>
      <c r="J297" s="1111"/>
      <c r="K297" s="253" t="s">
        <v>68</v>
      </c>
      <c r="L297" s="151"/>
      <c r="M297" s="151" t="s">
        <v>831</v>
      </c>
      <c r="N297" s="736" t="s">
        <v>1201</v>
      </c>
      <c r="O297" s="736" t="s">
        <v>1202</v>
      </c>
      <c r="P297" s="151" t="s">
        <v>69</v>
      </c>
      <c r="Q297" s="186"/>
      <c r="R297" s="53"/>
      <c r="S297" s="221"/>
      <c r="T297" s="1162"/>
      <c r="U297" s="768"/>
      <c r="V297" s="1187"/>
      <c r="Y297" s="314"/>
      <c r="Z297" s="800"/>
      <c r="AA297" s="312"/>
      <c r="AC297" s="319"/>
      <c r="AJ297" s="1154"/>
      <c r="AL297" s="5"/>
    </row>
    <row r="298" spans="1:38" ht="6" customHeight="1" outlineLevel="1" x14ac:dyDescent="0.2">
      <c r="A298" s="701">
        <f>A299</f>
        <v>0</v>
      </c>
      <c r="C298" s="217"/>
      <c r="D298" s="114"/>
      <c r="E298" s="842"/>
      <c r="F298" s="127"/>
      <c r="G298" s="113"/>
      <c r="H298" s="113"/>
      <c r="I298" s="34"/>
      <c r="J298" s="34"/>
      <c r="K298" s="6"/>
      <c r="L298" s="12"/>
      <c r="M298" s="12"/>
      <c r="N298" s="12"/>
      <c r="O298" s="12"/>
      <c r="P298" s="12"/>
      <c r="Q298" s="183"/>
      <c r="R298" s="53"/>
      <c r="S298" s="221"/>
      <c r="T298" s="1162"/>
      <c r="U298" s="768">
        <f t="shared" ref="U298:U306" si="107">K298*N298</f>
        <v>0</v>
      </c>
      <c r="V298" s="1187"/>
      <c r="Y298" s="314"/>
      <c r="AA298" s="312"/>
      <c r="AC298" s="319"/>
      <c r="AJ298" s="1154"/>
      <c r="AL298" s="5"/>
    </row>
    <row r="299" spans="1:38" ht="15.75" customHeight="1" outlineLevel="1" x14ac:dyDescent="0.2">
      <c r="A299" s="701">
        <f>IF(SUM(A300:A303)=0,0,1)</f>
        <v>0</v>
      </c>
      <c r="B299" s="7" t="s">
        <v>54</v>
      </c>
      <c r="C299" s="217"/>
      <c r="D299" s="114"/>
      <c r="E299" s="185" t="str">
        <f>Prijsonderbouwing!B1100</f>
        <v>V2-5-A</v>
      </c>
      <c r="F299" s="690" t="str">
        <f>F297</f>
        <v>Voor-/achterzetbeglazing</v>
      </c>
      <c r="G299" s="141"/>
      <c r="H299" s="135"/>
      <c r="I299" s="141"/>
      <c r="J299" s="347"/>
      <c r="K299" s="36"/>
      <c r="L299" s="10"/>
      <c r="M299" s="38"/>
      <c r="N299" s="59"/>
      <c r="O299" s="59"/>
      <c r="P299" s="59"/>
      <c r="Q299" s="183"/>
      <c r="R299" s="53"/>
      <c r="S299" s="221"/>
      <c r="T299" s="1162"/>
      <c r="U299" s="768">
        <f t="shared" si="107"/>
        <v>0</v>
      </c>
      <c r="V299" s="1187"/>
      <c r="Y299" s="329"/>
      <c r="AA299" s="312"/>
      <c r="AC299" s="319"/>
      <c r="AJ299" s="1154"/>
    </row>
    <row r="300" spans="1:38" ht="15.75" customHeight="1" outlineLevel="3" x14ac:dyDescent="0.2">
      <c r="A300" s="701">
        <f t="shared" ref="A300:A303" si="108">IF(K300=0,0,1)</f>
        <v>0</v>
      </c>
      <c r="B300" s="237"/>
      <c r="C300" s="217"/>
      <c r="D300" s="114"/>
      <c r="E300" s="182" t="str">
        <f>Prijsonderbouwing!B1102</f>
        <v>V2-5-A1</v>
      </c>
      <c r="F300" s="141" t="str">
        <f>Prijsonderbouwing!D1102</f>
        <v>Leveren en aanbrengen voor-/achterzetbeglazing tot 0,3 m²</v>
      </c>
      <c r="G300" s="135"/>
      <c r="H300" s="135"/>
      <c r="I300" s="135"/>
      <c r="J300" s="347"/>
      <c r="K300" s="246">
        <v>0</v>
      </c>
      <c r="L300" s="33"/>
      <c r="M300" s="38" t="str">
        <f>Prijsonderbouwing!F1102</f>
        <v>st</v>
      </c>
      <c r="N300" s="59">
        <f>Prijsonderbouwing!O1102</f>
        <v>185</v>
      </c>
      <c r="O300" s="59">
        <f>Prijsonderbouwing!X1102</f>
        <v>223.85</v>
      </c>
      <c r="P300" s="59">
        <f t="shared" ref="P300:P303" si="109">O300*K300</f>
        <v>0</v>
      </c>
      <c r="Q300" s="183"/>
      <c r="R300" s="1160"/>
      <c r="S300" s="221"/>
      <c r="T300" s="1162"/>
      <c r="U300" s="768">
        <f t="shared" si="107"/>
        <v>0</v>
      </c>
      <c r="V300" s="1187"/>
      <c r="Y300" s="340"/>
      <c r="Z300" s="713"/>
      <c r="AA300" s="312"/>
      <c r="AC300" s="319"/>
      <c r="AJ300" s="1154"/>
      <c r="AL300" s="5"/>
    </row>
    <row r="301" spans="1:38" ht="15.75" customHeight="1" outlineLevel="3" x14ac:dyDescent="0.2">
      <c r="A301" s="701">
        <f t="shared" si="108"/>
        <v>0</v>
      </c>
      <c r="B301" s="237"/>
      <c r="C301" s="217"/>
      <c r="D301" s="114"/>
      <c r="E301" s="182" t="str">
        <f>Prijsonderbouwing!B1104</f>
        <v>V2-5-A2</v>
      </c>
      <c r="F301" s="141" t="str">
        <f>Prijsonderbouwing!D1104</f>
        <v>Leveren en aanbrengen voor-/achterzetbeglazing tot 0,6 m²</v>
      </c>
      <c r="G301" s="135"/>
      <c r="H301" s="135"/>
      <c r="I301" s="135"/>
      <c r="J301" s="347"/>
      <c r="K301" s="246">
        <v>0</v>
      </c>
      <c r="L301" s="33"/>
      <c r="M301" s="38" t="str">
        <f>Prijsonderbouwing!F1104</f>
        <v>st</v>
      </c>
      <c r="N301" s="59">
        <f>Prijsonderbouwing!O1104</f>
        <v>215</v>
      </c>
      <c r="O301" s="59">
        <f>Prijsonderbouwing!X1104</f>
        <v>260.14999999999998</v>
      </c>
      <c r="P301" s="59">
        <f t="shared" si="109"/>
        <v>0</v>
      </c>
      <c r="Q301" s="183"/>
      <c r="R301" s="1160"/>
      <c r="S301" s="221"/>
      <c r="T301" s="1162"/>
      <c r="U301" s="768">
        <f t="shared" si="107"/>
        <v>0</v>
      </c>
      <c r="V301" s="1187"/>
      <c r="Y301" s="340"/>
      <c r="Z301" s="713"/>
      <c r="AA301" s="312"/>
      <c r="AC301" s="319"/>
      <c r="AJ301" s="1154"/>
      <c r="AL301" s="5"/>
    </row>
    <row r="302" spans="1:38" ht="15.75" customHeight="1" outlineLevel="3" x14ac:dyDescent="0.2">
      <c r="A302" s="701">
        <f t="shared" si="108"/>
        <v>0</v>
      </c>
      <c r="B302" s="237"/>
      <c r="C302" s="217"/>
      <c r="D302" s="114"/>
      <c r="E302" s="182" t="str">
        <f>Prijsonderbouwing!B1106</f>
        <v>V2-5-A3</v>
      </c>
      <c r="F302" s="141" t="str">
        <f>Prijsonderbouwing!D1106</f>
        <v>Leveren en aanbrengen voor-/achterzetbeglazing tot 1,5 m²</v>
      </c>
      <c r="G302" s="135"/>
      <c r="H302" s="135"/>
      <c r="I302" s="135"/>
      <c r="J302" s="347"/>
      <c r="K302" s="246">
        <v>0</v>
      </c>
      <c r="L302" s="33"/>
      <c r="M302" s="38" t="str">
        <f>Prijsonderbouwing!F1106</f>
        <v>st</v>
      </c>
      <c r="N302" s="59">
        <f>Prijsonderbouwing!O1106</f>
        <v>340</v>
      </c>
      <c r="O302" s="59">
        <f>Prijsonderbouwing!X1106</f>
        <v>411.4</v>
      </c>
      <c r="P302" s="59">
        <f t="shared" si="109"/>
        <v>0</v>
      </c>
      <c r="Q302" s="183"/>
      <c r="R302" s="1160"/>
      <c r="S302" s="221"/>
      <c r="T302" s="1162"/>
      <c r="U302" s="768">
        <f t="shared" si="107"/>
        <v>0</v>
      </c>
      <c r="V302" s="1187"/>
      <c r="Y302" s="340"/>
      <c r="Z302" s="713"/>
      <c r="AA302" s="312"/>
      <c r="AC302" s="319"/>
      <c r="AJ302" s="1154"/>
      <c r="AL302" s="5"/>
    </row>
    <row r="303" spans="1:38" ht="15.75" customHeight="1" outlineLevel="3" x14ac:dyDescent="0.2">
      <c r="A303" s="701">
        <f t="shared" si="108"/>
        <v>0</v>
      </c>
      <c r="B303" s="237"/>
      <c r="C303" s="217"/>
      <c r="D303" s="114"/>
      <c r="E303" s="182" t="str">
        <f>Prijsonderbouwing!B1108</f>
        <v>V2-5-A4</v>
      </c>
      <c r="F303" s="141" t="str">
        <f>Prijsonderbouwing!D1108</f>
        <v>Leveren en aanbrengen voor-/achterzetbeglazing tot 2,0 m²</v>
      </c>
      <c r="G303" s="135"/>
      <c r="H303" s="135"/>
      <c r="I303" s="135"/>
      <c r="J303" s="347"/>
      <c r="K303" s="246">
        <v>0</v>
      </c>
      <c r="L303" s="33"/>
      <c r="M303" s="38" t="str">
        <f>Prijsonderbouwing!F1108</f>
        <v>st</v>
      </c>
      <c r="N303" s="59">
        <f>Prijsonderbouwing!O1108</f>
        <v>610</v>
      </c>
      <c r="O303" s="59">
        <f>Prijsonderbouwing!X1108</f>
        <v>738.1</v>
      </c>
      <c r="P303" s="59">
        <f t="shared" si="109"/>
        <v>0</v>
      </c>
      <c r="Q303" s="183"/>
      <c r="R303" s="1160"/>
      <c r="S303" s="221"/>
      <c r="T303" s="1162"/>
      <c r="U303" s="768">
        <f t="shared" si="107"/>
        <v>0</v>
      </c>
      <c r="V303" s="1187"/>
      <c r="Y303" s="340"/>
      <c r="Z303" s="713"/>
      <c r="AA303" s="312"/>
      <c r="AC303" s="319"/>
      <c r="AJ303" s="1154"/>
      <c r="AL303" s="5"/>
    </row>
    <row r="304" spans="1:38" ht="6" customHeight="1" outlineLevel="3" x14ac:dyDescent="0.2">
      <c r="A304" s="701">
        <f>A299</f>
        <v>0</v>
      </c>
      <c r="B304" s="237"/>
      <c r="C304" s="217"/>
      <c r="D304" s="114"/>
      <c r="E304" s="185"/>
      <c r="F304" s="346"/>
      <c r="G304" s="244"/>
      <c r="H304" s="244"/>
      <c r="I304" s="244"/>
      <c r="J304" s="353"/>
      <c r="K304" s="256"/>
      <c r="L304" s="33"/>
      <c r="M304" s="38"/>
      <c r="N304" s="59"/>
      <c r="O304" s="59"/>
      <c r="P304" s="59"/>
      <c r="Q304" s="183"/>
      <c r="R304" s="53"/>
      <c r="S304" s="221"/>
      <c r="T304" s="1162"/>
      <c r="U304" s="768">
        <f t="shared" si="107"/>
        <v>0</v>
      </c>
      <c r="V304" s="1187"/>
      <c r="Y304" s="340"/>
      <c r="Z304" s="130"/>
      <c r="AA304" s="312"/>
      <c r="AC304" s="319"/>
      <c r="AJ304" s="1154"/>
      <c r="AL304" s="5"/>
    </row>
    <row r="305" spans="1:38" ht="15.75" customHeight="1" outlineLevel="1" x14ac:dyDescent="0.2">
      <c r="A305" s="701">
        <f>IF(SUM(A306)=0,0,1)</f>
        <v>0</v>
      </c>
      <c r="B305" s="7" t="s">
        <v>54</v>
      </c>
      <c r="C305" s="217"/>
      <c r="D305" s="114"/>
      <c r="E305" s="185" t="s">
        <v>1348</v>
      </c>
      <c r="F305" s="690" t="str">
        <f>Prijsonderbouwing!D1112</f>
        <v xml:space="preserve">Voor-/achterzetbeglazing isolatieglas 14mm (4-6-4) met aluminium profiel rondom </v>
      </c>
      <c r="G305" s="141"/>
      <c r="H305" s="135"/>
      <c r="I305" s="1142"/>
      <c r="J305" s="347"/>
      <c r="K305" s="36"/>
      <c r="L305" s="10"/>
      <c r="M305" s="38"/>
      <c r="N305" s="59"/>
      <c r="O305" s="59"/>
      <c r="P305" s="59"/>
      <c r="Q305" s="183"/>
      <c r="R305" s="53"/>
      <c r="S305" s="221"/>
      <c r="T305" s="1162"/>
      <c r="U305" s="768">
        <f t="shared" si="107"/>
        <v>0</v>
      </c>
      <c r="V305" s="1187"/>
      <c r="Y305" s="329"/>
      <c r="AA305" s="312"/>
      <c r="AC305" s="319"/>
      <c r="AJ305" s="1154"/>
    </row>
    <row r="306" spans="1:38" ht="15.75" customHeight="1" outlineLevel="3" x14ac:dyDescent="0.2">
      <c r="A306" s="701">
        <f t="shared" ref="A306" si="110">IF(K306=0,0,1)</f>
        <v>0</v>
      </c>
      <c r="B306" s="7" t="s">
        <v>54</v>
      </c>
      <c r="C306" s="217"/>
      <c r="D306" s="114"/>
      <c r="E306" s="182" t="str">
        <f>Prijsonderbouwing!B1112</f>
        <v>V2-5-B1</v>
      </c>
      <c r="F306" s="142" t="str">
        <f>Prijsonderbouwing!D1115</f>
        <v xml:space="preserve">Lev. en aanbr. glazen voor-/achterzetbeglazing isolatieglas 14mm (4-6-4)  incl. alu profiel rondom </v>
      </c>
      <c r="G306" s="138"/>
      <c r="H306" s="138"/>
      <c r="I306" s="142"/>
      <c r="J306" s="144"/>
      <c r="K306" s="246">
        <v>0</v>
      </c>
      <c r="L306" s="33"/>
      <c r="M306" s="38" t="str">
        <f>Prijsonderbouwing!F1112</f>
        <v>m²</v>
      </c>
      <c r="N306" s="59">
        <f>Prijsonderbouwing!O1112</f>
        <v>318.54082568807343</v>
      </c>
      <c r="O306" s="59">
        <f>Prijsonderbouwing!X1112</f>
        <v>385.4343990825688</v>
      </c>
      <c r="P306" s="59">
        <f>O306*K306</f>
        <v>0</v>
      </c>
      <c r="Q306" s="183"/>
      <c r="R306" s="53"/>
      <c r="S306" s="221"/>
      <c r="T306" s="1162"/>
      <c r="U306" s="768">
        <f t="shared" si="107"/>
        <v>0</v>
      </c>
      <c r="V306" s="1187"/>
      <c r="Y306" s="314"/>
      <c r="AA306" s="312"/>
      <c r="AC306" s="319"/>
      <c r="AJ306" s="1154"/>
      <c r="AL306" s="5"/>
    </row>
    <row r="307" spans="1:38" ht="6" customHeight="1" x14ac:dyDescent="0.2">
      <c r="A307" s="701">
        <f>A297</f>
        <v>0</v>
      </c>
      <c r="B307" s="7" t="s">
        <v>54</v>
      </c>
      <c r="C307" s="217"/>
      <c r="D307" s="114"/>
      <c r="E307" s="182"/>
      <c r="F307" s="127"/>
      <c r="G307" s="81"/>
      <c r="H307" s="81"/>
      <c r="I307" s="81"/>
      <c r="J307" s="81"/>
      <c r="K307" s="82"/>
      <c r="L307" s="9"/>
      <c r="M307" s="83"/>
      <c r="N307" s="84"/>
      <c r="O307" s="59"/>
      <c r="P307" s="59"/>
      <c r="Q307" s="183"/>
      <c r="R307" s="53"/>
      <c r="S307" s="218"/>
      <c r="T307" s="1162"/>
      <c r="U307" s="768">
        <f t="shared" si="100"/>
        <v>0</v>
      </c>
      <c r="V307" s="1187"/>
      <c r="Y307" s="314"/>
      <c r="Z307" s="312"/>
      <c r="AA307" s="312"/>
      <c r="AC307" s="319"/>
      <c r="AJ307" s="1154"/>
      <c r="AL307" s="5"/>
    </row>
    <row r="308" spans="1:38" ht="15.75" customHeight="1" outlineLevel="1" x14ac:dyDescent="0.2">
      <c r="A308" s="701">
        <f>IF(SUM(A309)=0,0,1)</f>
        <v>0</v>
      </c>
      <c r="B308" s="7" t="s">
        <v>54</v>
      </c>
      <c r="C308" s="217"/>
      <c r="D308" s="114"/>
      <c r="E308" s="185" t="s">
        <v>1349</v>
      </c>
      <c r="F308" s="690" t="str">
        <f>Prijsonderbouwing!D1119</f>
        <v xml:space="preserve">Voor-/achterzetbeglazing isolatieglas 14mm (4-6-4) met houten profiel rondom </v>
      </c>
      <c r="G308" s="141"/>
      <c r="H308" s="135"/>
      <c r="I308" s="1142"/>
      <c r="J308" s="141"/>
      <c r="K308" s="36"/>
      <c r="L308" s="10"/>
      <c r="M308" s="38"/>
      <c r="N308" s="59"/>
      <c r="O308" s="59"/>
      <c r="P308" s="59"/>
      <c r="Q308" s="183"/>
      <c r="R308" s="53"/>
      <c r="S308" s="221"/>
      <c r="T308" s="1162"/>
      <c r="U308" s="768">
        <f t="shared" ref="U308" si="111">K308*N308</f>
        <v>0</v>
      </c>
      <c r="V308" s="1187"/>
      <c r="Y308" s="329"/>
      <c r="AA308" s="312"/>
      <c r="AC308" s="319"/>
      <c r="AJ308" s="1154"/>
    </row>
    <row r="309" spans="1:38" ht="15.75" customHeight="1" outlineLevel="3" x14ac:dyDescent="0.2">
      <c r="A309" s="701">
        <f t="shared" si="80"/>
        <v>0</v>
      </c>
      <c r="B309" s="7" t="s">
        <v>54</v>
      </c>
      <c r="C309" s="217"/>
      <c r="D309" s="114"/>
      <c r="E309" s="182" t="str">
        <f>Prijsonderbouwing!B1119</f>
        <v>V2-5-C1</v>
      </c>
      <c r="F309" s="141" t="str">
        <f>Prijsonderbouwing!D1122</f>
        <v xml:space="preserve">lev. en aanbr. glazen voor-/achterzetbeglazing isolatieglas 14mm (4-6-4)  incl. h.h. profiel rondom </v>
      </c>
      <c r="G309" s="135"/>
      <c r="H309" s="135"/>
      <c r="I309" s="142"/>
      <c r="J309" s="347"/>
      <c r="K309" s="246">
        <v>0</v>
      </c>
      <c r="L309" s="33"/>
      <c r="M309" s="38" t="str">
        <f>Prijsonderbouwing!F1119</f>
        <v>m²</v>
      </c>
      <c r="N309" s="59">
        <f>Prijsonderbouwing!O1119</f>
        <v>360.89082568807339</v>
      </c>
      <c r="O309" s="59">
        <f>Prijsonderbouwing!X1119</f>
        <v>424.54404128440359</v>
      </c>
      <c r="P309" s="59">
        <f>O309*K309</f>
        <v>0</v>
      </c>
      <c r="Q309" s="183"/>
      <c r="R309" s="53"/>
      <c r="S309" s="221"/>
      <c r="T309" s="1162"/>
      <c r="U309" s="768">
        <f t="shared" si="100"/>
        <v>0</v>
      </c>
      <c r="V309" s="1187"/>
      <c r="Y309" s="314"/>
      <c r="AA309" s="312"/>
      <c r="AC309" s="319"/>
      <c r="AJ309" s="1154"/>
      <c r="AL309" s="5"/>
    </row>
    <row r="310" spans="1:38" ht="6" customHeight="1" outlineLevel="3" x14ac:dyDescent="0.2">
      <c r="A310" s="701">
        <f>A309</f>
        <v>0</v>
      </c>
      <c r="B310" s="7" t="s">
        <v>54</v>
      </c>
      <c r="C310" s="217"/>
      <c r="D310" s="114"/>
      <c r="E310" s="185"/>
      <c r="F310" s="346"/>
      <c r="G310" s="244"/>
      <c r="H310" s="244"/>
      <c r="I310" s="244"/>
      <c r="J310" s="353"/>
      <c r="K310" s="256"/>
      <c r="L310" s="33"/>
      <c r="M310" s="38"/>
      <c r="N310" s="59"/>
      <c r="O310" s="59"/>
      <c r="P310" s="59"/>
      <c r="Q310" s="183"/>
      <c r="R310" s="53"/>
      <c r="S310" s="221"/>
      <c r="T310" s="1162"/>
      <c r="U310" s="768">
        <f t="shared" si="100"/>
        <v>0</v>
      </c>
      <c r="V310" s="1187"/>
      <c r="Y310" s="314"/>
      <c r="AA310" s="312"/>
      <c r="AC310" s="319"/>
      <c r="AJ310" s="1154"/>
      <c r="AL310" s="5"/>
    </row>
    <row r="311" spans="1:38" ht="6" customHeight="1" x14ac:dyDescent="0.2">
      <c r="A311" s="701">
        <f>A312</f>
        <v>0</v>
      </c>
      <c r="B311" s="7" t="s">
        <v>54</v>
      </c>
      <c r="C311" s="217"/>
      <c r="D311" s="114"/>
      <c r="E311" s="182"/>
      <c r="F311" s="127"/>
      <c r="G311" s="81"/>
      <c r="H311" s="81"/>
      <c r="I311" s="81"/>
      <c r="J311" s="81"/>
      <c r="K311" s="82"/>
      <c r="L311" s="9"/>
      <c r="M311" s="83"/>
      <c r="N311" s="84"/>
      <c r="O311" s="59"/>
      <c r="P311" s="59"/>
      <c r="Q311" s="183"/>
      <c r="R311" s="53"/>
      <c r="S311" s="218"/>
      <c r="T311" s="1162"/>
      <c r="U311" s="768">
        <f t="shared" ref="U311:U316" si="112">K311*N311</f>
        <v>0</v>
      </c>
      <c r="V311" s="1187"/>
      <c r="Y311" s="314"/>
      <c r="Z311" s="312"/>
      <c r="AA311" s="312"/>
      <c r="AC311" s="319"/>
      <c r="AJ311" s="1154"/>
      <c r="AL311" s="5"/>
    </row>
    <row r="312" spans="1:38" ht="15.75" customHeight="1" outlineLevel="1" x14ac:dyDescent="0.2">
      <c r="A312" s="701">
        <f>IF(SUM(A313:A315)=0,0,1)</f>
        <v>0</v>
      </c>
      <c r="B312" s="7" t="s">
        <v>54</v>
      </c>
      <c r="C312" s="217"/>
      <c r="D312" s="114"/>
      <c r="E312" s="185" t="s">
        <v>1601</v>
      </c>
      <c r="F312" s="690" t="str">
        <f>Prijsonderbouwing!D1126</f>
        <v>Bijkomende kosten</v>
      </c>
      <c r="G312" s="141"/>
      <c r="H312" s="135"/>
      <c r="I312" s="1142"/>
      <c r="J312" s="141"/>
      <c r="K312" s="36"/>
      <c r="L312" s="10"/>
      <c r="M312" s="38"/>
      <c r="N312" s="59"/>
      <c r="O312" s="59"/>
      <c r="P312" s="59"/>
      <c r="Q312" s="183"/>
      <c r="R312" s="53"/>
      <c r="S312" s="221"/>
      <c r="T312" s="1162"/>
      <c r="U312" s="768">
        <f t="shared" si="112"/>
        <v>0</v>
      </c>
      <c r="V312" s="1187"/>
      <c r="Y312" s="329"/>
      <c r="AA312" s="312"/>
      <c r="AC312" s="319"/>
      <c r="AJ312" s="1154"/>
    </row>
    <row r="313" spans="1:38" ht="15.75" customHeight="1" outlineLevel="3" x14ac:dyDescent="0.2">
      <c r="A313" s="701">
        <f t="shared" ref="A313:A315" si="113">IF(K313=0,0,1)</f>
        <v>0</v>
      </c>
      <c r="B313" s="237"/>
      <c r="C313" s="217"/>
      <c r="D313" s="114"/>
      <c r="E313" s="182" t="str">
        <f>Prijsonderbouwing!B1128</f>
        <v>V2-5-X1</v>
      </c>
      <c r="F313" s="141" t="str">
        <f>Prijsonderbouwing!D1128</f>
        <v xml:space="preserve">Starttarief </v>
      </c>
      <c r="G313" s="135"/>
      <c r="H313" s="135"/>
      <c r="I313" s="135"/>
      <c r="J313" s="347"/>
      <c r="K313" s="246">
        <v>0</v>
      </c>
      <c r="L313" s="33"/>
      <c r="M313" s="38" t="str">
        <f>Prijsonderbouwing!F1128</f>
        <v>pst</v>
      </c>
      <c r="N313" s="59">
        <f>Prijsonderbouwing!O1128</f>
        <v>175</v>
      </c>
      <c r="O313" s="59">
        <f>Prijsonderbouwing!X1128</f>
        <v>211.75</v>
      </c>
      <c r="P313" s="59">
        <f t="shared" ref="P313:P315" si="114">O313*K313</f>
        <v>0</v>
      </c>
      <c r="Q313" s="183"/>
      <c r="R313" s="1160"/>
      <c r="S313" s="221"/>
      <c r="T313" s="1162"/>
      <c r="U313" s="768">
        <f t="shared" si="112"/>
        <v>0</v>
      </c>
      <c r="V313" s="1187"/>
      <c r="Y313" s="340"/>
      <c r="Z313" s="713"/>
      <c r="AA313" s="312"/>
      <c r="AC313" s="319"/>
      <c r="AJ313" s="1154"/>
      <c r="AL313" s="5"/>
    </row>
    <row r="314" spans="1:38" ht="15.75" customHeight="1" outlineLevel="3" x14ac:dyDescent="0.2">
      <c r="A314" s="701">
        <f t="shared" si="113"/>
        <v>0</v>
      </c>
      <c r="B314" s="237"/>
      <c r="C314" s="217"/>
      <c r="D314" s="114"/>
      <c r="E314" s="182" t="str">
        <f>Prijsonderbouwing!B1130</f>
        <v>V2-5-X2</v>
      </c>
      <c r="F314" s="141" t="str">
        <f>Prijsonderbouwing!D1130</f>
        <v>Minimaal tarief (incl. starttarief)</v>
      </c>
      <c r="G314" s="135"/>
      <c r="H314" s="135"/>
      <c r="I314" s="135"/>
      <c r="J314" s="347"/>
      <c r="K314" s="246">
        <v>0</v>
      </c>
      <c r="L314" s="33"/>
      <c r="M314" s="38" t="str">
        <f>Prijsonderbouwing!F1130</f>
        <v>pst</v>
      </c>
      <c r="N314" s="59">
        <f>Prijsonderbouwing!O1130</f>
        <v>450</v>
      </c>
      <c r="O314" s="59">
        <f>Prijsonderbouwing!X1130</f>
        <v>544.5</v>
      </c>
      <c r="P314" s="59">
        <f t="shared" si="114"/>
        <v>0</v>
      </c>
      <c r="Q314" s="183"/>
      <c r="R314" s="1160"/>
      <c r="S314" s="221"/>
      <c r="T314" s="1162"/>
      <c r="U314" s="768">
        <f t="shared" si="112"/>
        <v>0</v>
      </c>
      <c r="V314" s="1187"/>
      <c r="Y314" s="340"/>
      <c r="Z314" s="713"/>
      <c r="AA314" s="312"/>
      <c r="AC314" s="319"/>
      <c r="AJ314" s="1154"/>
      <c r="AL314" s="5"/>
    </row>
    <row r="315" spans="1:38" ht="15.75" customHeight="1" outlineLevel="3" x14ac:dyDescent="0.2">
      <c r="A315" s="701">
        <f t="shared" si="113"/>
        <v>0</v>
      </c>
      <c r="B315" s="237"/>
      <c r="C315" s="217"/>
      <c r="D315" s="114"/>
      <c r="E315" s="182" t="str">
        <f>Prijsonderbouwing!B1132</f>
        <v>V2-5-X3</v>
      </c>
      <c r="F315" s="141" t="str">
        <f>Prijsonderbouwing!D1132</f>
        <v xml:space="preserve">Inmeten </v>
      </c>
      <c r="G315" s="135"/>
      <c r="H315" s="135"/>
      <c r="I315" s="135"/>
      <c r="J315" s="347"/>
      <c r="K315" s="246">
        <v>0</v>
      </c>
      <c r="L315" s="33"/>
      <c r="M315" s="38" t="str">
        <f>Prijsonderbouwing!F1132</f>
        <v>pst</v>
      </c>
      <c r="N315" s="59">
        <f>Prijsonderbouwing!O1132</f>
        <v>75</v>
      </c>
      <c r="O315" s="59">
        <f>Prijsonderbouwing!X1132</f>
        <v>90.75</v>
      </c>
      <c r="P315" s="59">
        <f t="shared" si="114"/>
        <v>0</v>
      </c>
      <c r="Q315" s="183"/>
      <c r="R315" s="1160"/>
      <c r="S315" s="221"/>
      <c r="T315" s="1162"/>
      <c r="U315" s="768">
        <f t="shared" si="112"/>
        <v>0</v>
      </c>
      <c r="V315" s="1187"/>
      <c r="Y315" s="340"/>
      <c r="Z315" s="713"/>
      <c r="AA315" s="312"/>
      <c r="AC315" s="319"/>
      <c r="AJ315" s="1154"/>
      <c r="AL315" s="5"/>
    </row>
    <row r="316" spans="1:38" ht="6" customHeight="1" outlineLevel="3" x14ac:dyDescent="0.2">
      <c r="A316" s="701">
        <f>A317</f>
        <v>0</v>
      </c>
      <c r="B316" s="7" t="s">
        <v>54</v>
      </c>
      <c r="C316" s="217"/>
      <c r="D316" s="114"/>
      <c r="E316" s="185"/>
      <c r="F316" s="346"/>
      <c r="G316" s="244"/>
      <c r="H316" s="244"/>
      <c r="I316" s="244"/>
      <c r="J316" s="353"/>
      <c r="K316" s="256"/>
      <c r="L316" s="33"/>
      <c r="M316" s="38"/>
      <c r="N316" s="59"/>
      <c r="O316" s="59"/>
      <c r="P316" s="59"/>
      <c r="Q316" s="183"/>
      <c r="R316" s="53"/>
      <c r="S316" s="221"/>
      <c r="T316" s="1162"/>
      <c r="U316" s="768">
        <f t="shared" si="112"/>
        <v>0</v>
      </c>
      <c r="V316" s="1187"/>
      <c r="Y316" s="314"/>
      <c r="AA316" s="312"/>
      <c r="AC316" s="319"/>
      <c r="AJ316" s="1154"/>
      <c r="AL316" s="5"/>
    </row>
    <row r="317" spans="1:38" s="13" customFormat="1" ht="15.75" customHeight="1" x14ac:dyDescent="0.2">
      <c r="A317" s="701">
        <f>IF(P317=0,0,1)</f>
        <v>0</v>
      </c>
      <c r="B317" s="7" t="s">
        <v>54</v>
      </c>
      <c r="C317" s="223"/>
      <c r="D317" s="114"/>
      <c r="E317" s="598"/>
      <c r="F317" s="153"/>
      <c r="G317" s="154"/>
      <c r="H317" s="155"/>
      <c r="I317" s="155"/>
      <c r="J317" s="156"/>
      <c r="K317" s="157"/>
      <c r="L317" s="157"/>
      <c r="M317" s="158" t="str">
        <f>E297</f>
        <v>V2-5</v>
      </c>
      <c r="N317" s="159" t="s">
        <v>84</v>
      </c>
      <c r="O317" s="159"/>
      <c r="P317" s="267">
        <f>ROUNDUP(SUM(P298:P315),0)</f>
        <v>0</v>
      </c>
      <c r="Q317" s="599"/>
      <c r="R317" s="80"/>
      <c r="S317" s="224"/>
      <c r="T317" s="1162"/>
      <c r="U317" s="768"/>
      <c r="V317" s="1187"/>
      <c r="W317" s="710">
        <f>P317</f>
        <v>0</v>
      </c>
      <c r="X317" s="334"/>
      <c r="Y317" s="329"/>
      <c r="Z317" s="313"/>
      <c r="AA317" s="312"/>
      <c r="AB317" s="312"/>
      <c r="AC317" s="319"/>
      <c r="AI317" s="1158"/>
      <c r="AJ317" s="1154"/>
    </row>
    <row r="318" spans="1:38" ht="9" customHeight="1" outlineLevel="3" x14ac:dyDescent="0.2">
      <c r="A318" s="701">
        <f>A319</f>
        <v>0</v>
      </c>
      <c r="B318" s="7" t="s">
        <v>54</v>
      </c>
      <c r="C318" s="217"/>
      <c r="D318" s="114"/>
      <c r="E318" s="572"/>
      <c r="F318" s="127"/>
      <c r="G318" s="113"/>
      <c r="H318" s="113"/>
      <c r="I318" s="113"/>
      <c r="J318" s="33"/>
      <c r="K318" s="256"/>
      <c r="L318" s="33"/>
      <c r="M318" s="38"/>
      <c r="N318" s="20"/>
      <c r="O318" s="20"/>
      <c r="P318" s="20"/>
      <c r="Q318" s="601"/>
      <c r="R318" s="53"/>
      <c r="S318" s="221"/>
      <c r="T318" s="1162"/>
      <c r="U318" s="768">
        <f t="shared" si="100"/>
        <v>0</v>
      </c>
      <c r="V318" s="1187"/>
      <c r="Y318" s="314"/>
      <c r="AA318" s="312"/>
      <c r="AC318" s="319"/>
      <c r="AJ318" s="1154"/>
      <c r="AL318" s="5"/>
    </row>
    <row r="319" spans="1:38" ht="20.399999999999999" customHeight="1" outlineLevel="3" x14ac:dyDescent="0.2">
      <c r="A319" s="701">
        <f>A339</f>
        <v>0</v>
      </c>
      <c r="B319" s="237"/>
      <c r="C319" s="217"/>
      <c r="D319" s="114"/>
      <c r="E319" s="604" t="s">
        <v>98</v>
      </c>
      <c r="F319" s="150" t="s">
        <v>99</v>
      </c>
      <c r="G319" s="1111"/>
      <c r="H319" s="1111"/>
      <c r="I319" s="1111"/>
      <c r="J319" s="150"/>
      <c r="K319" s="253" t="s">
        <v>68</v>
      </c>
      <c r="L319" s="151"/>
      <c r="M319" s="151" t="s">
        <v>831</v>
      </c>
      <c r="N319" s="736" t="s">
        <v>1201</v>
      </c>
      <c r="O319" s="736" t="s">
        <v>1202</v>
      </c>
      <c r="P319" s="151" t="s">
        <v>69</v>
      </c>
      <c r="Q319" s="186"/>
      <c r="R319" s="53"/>
      <c r="S319" s="221"/>
      <c r="T319" s="1162"/>
      <c r="U319" s="768"/>
      <c r="V319" s="1187"/>
      <c r="Y319" s="314"/>
      <c r="Z319" s="800"/>
      <c r="AA319" s="312"/>
      <c r="AC319" s="319"/>
      <c r="AJ319" s="1154"/>
      <c r="AL319" s="5"/>
    </row>
    <row r="320" spans="1:38" ht="6" customHeight="1" x14ac:dyDescent="0.2">
      <c r="A320" s="701">
        <f>A319</f>
        <v>0</v>
      </c>
      <c r="B320" s="237"/>
      <c r="C320" s="217"/>
      <c r="D320" s="114"/>
      <c r="E320" s="182"/>
      <c r="F320" s="127"/>
      <c r="G320" s="81"/>
      <c r="H320" s="81"/>
      <c r="I320" s="81"/>
      <c r="J320" s="81"/>
      <c r="K320" s="82"/>
      <c r="L320" s="9"/>
      <c r="M320" s="83"/>
      <c r="N320" s="84"/>
      <c r="O320" s="84"/>
      <c r="P320" s="84"/>
      <c r="Q320" s="183"/>
      <c r="R320" s="53"/>
      <c r="S320" s="218"/>
      <c r="T320" s="1162"/>
      <c r="U320" s="768">
        <f t="shared" si="100"/>
        <v>0</v>
      </c>
      <c r="V320" s="1187"/>
      <c r="Y320" s="314"/>
      <c r="Z320" s="312"/>
      <c r="AA320" s="312"/>
      <c r="AC320" s="319"/>
      <c r="AJ320" s="1154"/>
      <c r="AL320" s="5"/>
    </row>
    <row r="321" spans="1:38" ht="15.75" customHeight="1" outlineLevel="1" x14ac:dyDescent="0.2">
      <c r="A321" s="701">
        <f t="shared" ref="A321:A322" si="115">A320</f>
        <v>0</v>
      </c>
      <c r="B321" s="7" t="s">
        <v>54</v>
      </c>
      <c r="C321" s="217"/>
      <c r="D321" s="114"/>
      <c r="E321" s="842"/>
      <c r="F321" s="1077" t="s">
        <v>1396</v>
      </c>
      <c r="G321" s="113"/>
      <c r="H321" s="113"/>
      <c r="I321" s="34"/>
      <c r="J321" s="12"/>
      <c r="K321" s="6"/>
      <c r="L321" s="12"/>
      <c r="M321" s="12"/>
      <c r="N321" s="12"/>
      <c r="O321" s="12"/>
      <c r="P321" s="12"/>
      <c r="Q321" s="183"/>
      <c r="R321" s="53"/>
      <c r="S321" s="221"/>
      <c r="T321" s="1162"/>
      <c r="U321" s="768"/>
      <c r="V321" s="1187"/>
      <c r="Y321" s="314"/>
      <c r="AA321" s="312"/>
      <c r="AC321" s="319"/>
      <c r="AJ321" s="1154"/>
      <c r="AL321" s="5"/>
    </row>
    <row r="322" spans="1:38" ht="6" customHeight="1" outlineLevel="1" x14ac:dyDescent="0.2">
      <c r="A322" s="701">
        <f t="shared" si="115"/>
        <v>0</v>
      </c>
      <c r="C322" s="217"/>
      <c r="D322" s="114"/>
      <c r="E322" s="842"/>
      <c r="F322" s="127"/>
      <c r="G322" s="113"/>
      <c r="H322" s="113"/>
      <c r="I322" s="34"/>
      <c r="J322" s="34"/>
      <c r="K322" s="6"/>
      <c r="L322" s="12"/>
      <c r="M322" s="12"/>
      <c r="N322" s="12"/>
      <c r="O322" s="12"/>
      <c r="P322" s="12"/>
      <c r="Q322" s="183"/>
      <c r="R322" s="53"/>
      <c r="S322" s="221"/>
      <c r="T322" s="1162"/>
      <c r="U322" s="768">
        <f t="shared" ref="U322" si="116">K322*N322</f>
        <v>0</v>
      </c>
      <c r="V322" s="1187"/>
      <c r="Y322" s="314"/>
      <c r="AA322" s="312"/>
      <c r="AC322" s="319"/>
      <c r="AJ322" s="1154"/>
      <c r="AL322" s="5"/>
    </row>
    <row r="323" spans="1:38" ht="15.75" customHeight="1" outlineLevel="1" x14ac:dyDescent="0.2">
      <c r="A323" s="701">
        <f>IF(SUM(A324)=0,0,1)</f>
        <v>0</v>
      </c>
      <c r="B323" s="7" t="s">
        <v>54</v>
      </c>
      <c r="C323" s="217"/>
      <c r="D323" s="114"/>
      <c r="E323" s="185" t="s">
        <v>1350</v>
      </c>
      <c r="F323" s="1082" t="str">
        <f>F324</f>
        <v>Vervangen glas door monumentenglas  (Klassiek ca 11mm / U=2.0z) in houten kozijn</v>
      </c>
      <c r="G323" s="1083"/>
      <c r="H323" s="1084"/>
      <c r="I323" s="1083"/>
      <c r="J323" s="1085"/>
      <c r="K323" s="36"/>
      <c r="L323" s="10"/>
      <c r="M323" s="38"/>
      <c r="N323" s="59"/>
      <c r="O323" s="59"/>
      <c r="P323" s="59"/>
      <c r="Q323" s="183"/>
      <c r="R323" s="53"/>
      <c r="S323" s="221"/>
      <c r="T323" s="1162"/>
      <c r="U323" s="768">
        <f t="shared" si="100"/>
        <v>0</v>
      </c>
      <c r="V323" s="1187"/>
      <c r="Y323" s="329"/>
      <c r="AA323" s="312"/>
      <c r="AC323" s="319"/>
      <c r="AJ323" s="1154"/>
    </row>
    <row r="324" spans="1:38" ht="15.75" customHeight="1" outlineLevel="3" x14ac:dyDescent="0.2">
      <c r="A324" s="701">
        <f t="shared" si="80"/>
        <v>0</v>
      </c>
      <c r="B324" s="237"/>
      <c r="C324" s="217"/>
      <c r="D324" s="114"/>
      <c r="E324" s="182" t="str">
        <f>Prijsonderbouwing!B1139</f>
        <v>V2-6-A1</v>
      </c>
      <c r="F324" s="1083" t="str">
        <f>Prijsonderbouwing!D1139</f>
        <v>Vervangen glas door monumentenglas  (Klassiek ca 11mm / U=2.0z) in houten kozijn</v>
      </c>
      <c r="G324" s="1084"/>
      <c r="H324" s="1084"/>
      <c r="I324" s="1084"/>
      <c r="J324" s="1085"/>
      <c r="K324" s="246"/>
      <c r="L324" s="33"/>
      <c r="M324" s="859" t="str">
        <f>Prijsonderbouwing!F1139</f>
        <v>m²</v>
      </c>
      <c r="N324" s="854">
        <f>Prijsonderbouwing!O1139</f>
        <v>595.10919357798161</v>
      </c>
      <c r="O324" s="854">
        <f>Prijsonderbouwing!X1139</f>
        <v>708.50227769724768</v>
      </c>
      <c r="P324" s="854">
        <f>O324*K324</f>
        <v>0</v>
      </c>
      <c r="Q324" s="183"/>
      <c r="R324" s="53"/>
      <c r="S324" s="221"/>
      <c r="T324" s="1162"/>
      <c r="U324" s="768">
        <f t="shared" si="100"/>
        <v>0</v>
      </c>
      <c r="V324" s="1187"/>
      <c r="Y324" s="314"/>
      <c r="AA324" s="312"/>
      <c r="AC324" s="319"/>
      <c r="AJ324" s="1154"/>
      <c r="AL324" s="5"/>
    </row>
    <row r="325" spans="1:38" ht="6" customHeight="1" outlineLevel="3" x14ac:dyDescent="0.2">
      <c r="A325" s="701">
        <f>A324</f>
        <v>0</v>
      </c>
      <c r="B325" s="237"/>
      <c r="C325" s="217"/>
      <c r="D325" s="114"/>
      <c r="E325" s="185"/>
      <c r="F325" s="1086"/>
      <c r="G325" s="1087"/>
      <c r="H325" s="1087"/>
      <c r="I325" s="1087"/>
      <c r="J325" s="1088"/>
      <c r="K325" s="256"/>
      <c r="L325" s="33"/>
      <c r="M325" s="859"/>
      <c r="N325" s="854"/>
      <c r="O325" s="854"/>
      <c r="P325" s="854"/>
      <c r="Q325" s="183"/>
      <c r="R325" s="53"/>
      <c r="S325" s="221"/>
      <c r="T325" s="1162"/>
      <c r="U325" s="768">
        <f t="shared" si="100"/>
        <v>0</v>
      </c>
      <c r="V325" s="1187"/>
      <c r="Y325" s="314"/>
      <c r="AA325" s="312"/>
      <c r="AC325" s="319"/>
      <c r="AJ325" s="1154"/>
      <c r="AL325" s="5"/>
    </row>
    <row r="326" spans="1:38" ht="15.75" customHeight="1" outlineLevel="1" x14ac:dyDescent="0.2">
      <c r="A326" s="701">
        <f>IF(SUM(A327)=0,0,1)</f>
        <v>0</v>
      </c>
      <c r="B326" s="7" t="s">
        <v>54</v>
      </c>
      <c r="C326" s="217"/>
      <c r="D326" s="114"/>
      <c r="E326" s="185" t="s">
        <v>1351</v>
      </c>
      <c r="F326" s="1082" t="str">
        <f>F327</f>
        <v>Vervangen glas door monumentenglas  ( Klassiek ca 11mm / U=2.0z)  in stalen kozijnen ?</v>
      </c>
      <c r="G326" s="1083"/>
      <c r="H326" s="1084"/>
      <c r="I326" s="1083"/>
      <c r="J326" s="1085"/>
      <c r="K326" s="36"/>
      <c r="L326" s="10"/>
      <c r="M326" s="859"/>
      <c r="N326" s="854"/>
      <c r="O326" s="854"/>
      <c r="P326" s="854"/>
      <c r="Q326" s="183"/>
      <c r="R326" s="53"/>
      <c r="S326" s="221"/>
      <c r="T326" s="1162"/>
      <c r="U326" s="768">
        <f t="shared" ref="U326" si="117">K326*N326</f>
        <v>0</v>
      </c>
      <c r="V326" s="1187"/>
      <c r="Y326" s="329"/>
      <c r="AA326" s="312"/>
      <c r="AC326" s="319"/>
      <c r="AJ326" s="1154"/>
    </row>
    <row r="327" spans="1:38" ht="15.75" customHeight="1" outlineLevel="3" x14ac:dyDescent="0.2">
      <c r="A327" s="701">
        <f t="shared" si="80"/>
        <v>0</v>
      </c>
      <c r="B327" s="237"/>
      <c r="C327" s="217"/>
      <c r="D327" s="114"/>
      <c r="E327" s="182" t="str">
        <f>Prijsonderbouwing!B1150</f>
        <v>V2-6-B1</v>
      </c>
      <c r="F327" s="1081" t="str">
        <f>Prijsonderbouwing!D1150</f>
        <v>Vervangen glas door monumentenglas  ( Klassiek ca 11mm / U=2.0z)  in stalen kozijnen ?</v>
      </c>
      <c r="G327" s="1089"/>
      <c r="H327" s="1089"/>
      <c r="I327" s="1084"/>
      <c r="J327" s="1090"/>
      <c r="K327" s="246"/>
      <c r="L327" s="33"/>
      <c r="M327" s="859" t="str">
        <f>Prijsonderbouwing!F1150</f>
        <v>m²</v>
      </c>
      <c r="N327" s="854">
        <f>Prijsonderbouwing!O1150</f>
        <v>680.74822018348618</v>
      </c>
      <c r="O327" s="854">
        <f>Prijsonderbouwing!X1150</f>
        <v>802.20948550458695</v>
      </c>
      <c r="P327" s="854">
        <f>O327*K327</f>
        <v>0</v>
      </c>
      <c r="Q327" s="183"/>
      <c r="R327" s="53"/>
      <c r="S327" s="221"/>
      <c r="T327" s="1162"/>
      <c r="U327" s="768">
        <f t="shared" si="100"/>
        <v>0</v>
      </c>
      <c r="V327" s="1187"/>
      <c r="Y327" s="314"/>
      <c r="AA327" s="312"/>
      <c r="AC327" s="319"/>
      <c r="AJ327" s="1154"/>
      <c r="AL327" s="5"/>
    </row>
    <row r="328" spans="1:38" ht="6" customHeight="1" outlineLevel="3" x14ac:dyDescent="0.2">
      <c r="A328" s="701">
        <f>A327</f>
        <v>0</v>
      </c>
      <c r="B328" s="237"/>
      <c r="C328" s="217"/>
      <c r="D328" s="114"/>
      <c r="E328" s="185"/>
      <c r="F328" s="1086"/>
      <c r="G328" s="1087"/>
      <c r="H328" s="1087"/>
      <c r="I328" s="1087"/>
      <c r="J328" s="1088"/>
      <c r="K328" s="256"/>
      <c r="L328" s="33"/>
      <c r="M328" s="859"/>
      <c r="N328" s="854"/>
      <c r="O328" s="854"/>
      <c r="P328" s="854"/>
      <c r="Q328" s="183"/>
      <c r="R328" s="53"/>
      <c r="S328" s="221"/>
      <c r="T328" s="1162"/>
      <c r="U328" s="768">
        <f t="shared" si="100"/>
        <v>0</v>
      </c>
      <c r="V328" s="1187"/>
      <c r="Y328" s="314"/>
      <c r="AA328" s="312"/>
      <c r="AC328" s="319"/>
      <c r="AJ328" s="1154"/>
      <c r="AL328" s="5"/>
    </row>
    <row r="329" spans="1:38" ht="15.75" customHeight="1" outlineLevel="3" x14ac:dyDescent="0.2">
      <c r="A329" s="701">
        <f>IF(SUM(A330:A337)=0,0,1)</f>
        <v>0</v>
      </c>
      <c r="B329" s="237"/>
      <c r="C329" s="217"/>
      <c r="D329" s="114"/>
      <c r="E329" s="185" t="s">
        <v>181</v>
      </c>
      <c r="F329" s="1082" t="str">
        <f>Prijsonderbouwing!D1161</f>
        <v>Bijkomende kosten</v>
      </c>
      <c r="G329" s="1084"/>
      <c r="H329" s="1084"/>
      <c r="I329" s="1091"/>
      <c r="J329" s="1092"/>
      <c r="K329" s="38"/>
      <c r="L329" s="38"/>
      <c r="M329" s="859"/>
      <c r="N329" s="854"/>
      <c r="O329" s="854"/>
      <c r="P329" s="854"/>
      <c r="Q329" s="183"/>
      <c r="R329" s="53"/>
      <c r="S329" s="221"/>
      <c r="T329" s="1162"/>
      <c r="U329" s="768">
        <f t="shared" ref="U329:U338" si="118">K329*N329</f>
        <v>0</v>
      </c>
      <c r="V329" s="1187"/>
      <c r="Y329" s="340"/>
      <c r="Z329" s="130"/>
      <c r="AA329" s="314"/>
      <c r="AC329" s="319"/>
      <c r="AJ329" s="1154"/>
      <c r="AL329" s="5"/>
    </row>
    <row r="330" spans="1:38" ht="15.75" customHeight="1" outlineLevel="3" x14ac:dyDescent="0.2">
      <c r="A330" s="701">
        <f t="shared" ref="A330:A335" si="119">IF(K330=0,0,1)</f>
        <v>0</v>
      </c>
      <c r="B330" s="7" t="s">
        <v>54</v>
      </c>
      <c r="C330" s="217"/>
      <c r="D330" s="114"/>
      <c r="E330" s="182" t="str">
        <f>Prijsonderbouwing!B1163</f>
        <v>V2-6-X1</v>
      </c>
      <c r="F330" s="1083" t="str">
        <f>Prijsonderbouwing!D1163</f>
        <v>Verwijderen bitumen uit sponning.</v>
      </c>
      <c r="G330" s="1084"/>
      <c r="H330" s="1084"/>
      <c r="I330" s="1084"/>
      <c r="J330" s="1085"/>
      <c r="K330" s="246"/>
      <c r="L330" s="33"/>
      <c r="M330" s="859" t="str">
        <f>Prijsonderbouwing!F1163</f>
        <v>p/ruit</v>
      </c>
      <c r="N330" s="854">
        <f>Prijsonderbouwing!O1163</f>
        <v>50</v>
      </c>
      <c r="O330" s="854">
        <f>Prijsonderbouwing!X1163</f>
        <v>54.5</v>
      </c>
      <c r="P330" s="854">
        <f>O330*K330</f>
        <v>0</v>
      </c>
      <c r="Q330" s="183"/>
      <c r="R330" s="53"/>
      <c r="S330" s="221"/>
      <c r="T330" s="1162"/>
      <c r="U330" s="768">
        <f t="shared" si="118"/>
        <v>0</v>
      </c>
      <c r="V330" s="1187"/>
      <c r="Y330" s="314"/>
      <c r="AA330" s="312"/>
      <c r="AC330" s="319"/>
      <c r="AJ330" s="1154"/>
    </row>
    <row r="331" spans="1:38" ht="15.75" customHeight="1" outlineLevel="3" x14ac:dyDescent="0.2">
      <c r="A331" s="701">
        <f t="shared" si="119"/>
        <v>0</v>
      </c>
      <c r="B331" s="7" t="s">
        <v>54</v>
      </c>
      <c r="C331" s="217"/>
      <c r="D331" s="114"/>
      <c r="E331" s="182" t="str">
        <f>Prijsonderbouwing!B1165</f>
        <v>V2-6-X2</v>
      </c>
      <c r="F331" s="1081" t="str">
        <f>Prijsonderbouwing!D1165</f>
        <v>Inzet kraan bij ruiten &gt; 80 kg. (minimaal inzet 3 uur)</v>
      </c>
      <c r="G331" s="1089"/>
      <c r="H331" s="1089"/>
      <c r="I331" s="1089"/>
      <c r="J331" s="1090"/>
      <c r="K331" s="246"/>
      <c r="L331" s="33"/>
      <c r="M331" s="859" t="str">
        <f>Prijsonderbouwing!F1165</f>
        <v xml:space="preserve">uur </v>
      </c>
      <c r="N331" s="854">
        <f>Prijsonderbouwing!O1165</f>
        <v>110</v>
      </c>
      <c r="O331" s="854">
        <f>Prijsonderbouwing!X1165</f>
        <v>123.86</v>
      </c>
      <c r="P331" s="854">
        <f>O331*K331</f>
        <v>0</v>
      </c>
      <c r="Q331" s="183"/>
      <c r="R331" s="53"/>
      <c r="S331" s="221"/>
      <c r="T331" s="1162"/>
      <c r="U331" s="768">
        <f t="shared" si="118"/>
        <v>0</v>
      </c>
      <c r="V331" s="1187"/>
      <c r="Y331" s="314"/>
      <c r="AA331" s="312"/>
      <c r="AC331" s="319"/>
      <c r="AJ331" s="1154"/>
    </row>
    <row r="332" spans="1:38" ht="15.75" customHeight="1" outlineLevel="3" x14ac:dyDescent="0.2">
      <c r="A332" s="701">
        <f t="shared" si="119"/>
        <v>0</v>
      </c>
      <c r="B332" s="7" t="s">
        <v>54</v>
      </c>
      <c r="C332" s="217"/>
      <c r="D332" s="114"/>
      <c r="E332" s="182" t="str">
        <f>Prijsonderbouwing!B1167</f>
        <v>V2-6-X3</v>
      </c>
      <c r="F332" s="1083" t="str">
        <f>Prijsonderbouwing!D1167</f>
        <v xml:space="preserve">Steigerwerk vanaf de 2e verdieping. </v>
      </c>
      <c r="G332" s="1084"/>
      <c r="H332" s="1084"/>
      <c r="I332" s="1084"/>
      <c r="J332" s="1085"/>
      <c r="K332" s="246"/>
      <c r="L332" s="33"/>
      <c r="M332" s="859" t="str">
        <f>Prijsonderbouwing!F1167</f>
        <v xml:space="preserve">pst </v>
      </c>
      <c r="N332" s="854">
        <f>Prijsonderbouwing!O1167</f>
        <v>350</v>
      </c>
      <c r="O332" s="854">
        <f>Prijsonderbouwing!X1167</f>
        <v>392</v>
      </c>
      <c r="P332" s="854">
        <f t="shared" ref="P332:P335" si="120">O332*K332</f>
        <v>0</v>
      </c>
      <c r="Q332" s="183"/>
      <c r="R332" s="53"/>
      <c r="S332" s="221"/>
      <c r="T332" s="1162"/>
      <c r="U332" s="768">
        <f t="shared" si="118"/>
        <v>0</v>
      </c>
      <c r="V332" s="1187"/>
      <c r="Y332" s="314"/>
      <c r="AA332" s="312"/>
      <c r="AC332" s="319"/>
      <c r="AJ332" s="1154"/>
    </row>
    <row r="333" spans="1:38" ht="15.75" customHeight="1" outlineLevel="3" x14ac:dyDescent="0.2">
      <c r="A333" s="701">
        <f t="shared" si="119"/>
        <v>0</v>
      </c>
      <c r="B333" s="7" t="s">
        <v>54</v>
      </c>
      <c r="C333" s="217"/>
      <c r="D333" s="114"/>
      <c r="E333" s="182" t="str">
        <f>Prijsonderbouwing!B1169</f>
        <v>V2-6-X4</v>
      </c>
      <c r="F333" s="1083" t="str">
        <f>Prijsonderbouwing!D1169</f>
        <v>Toeslag wienersprossen per vak.</v>
      </c>
      <c r="G333" s="1089"/>
      <c r="H333" s="1089"/>
      <c r="I333" s="1089"/>
      <c r="J333" s="1090"/>
      <c r="K333" s="246"/>
      <c r="L333" s="33"/>
      <c r="M333" s="859" t="str">
        <f>Prijsonderbouwing!F1169</f>
        <v>vak</v>
      </c>
      <c r="N333" s="854">
        <f>Prijsonderbouwing!O1169</f>
        <v>30</v>
      </c>
      <c r="O333" s="854">
        <f>Prijsonderbouwing!X1169</f>
        <v>36.299999999999997</v>
      </c>
      <c r="P333" s="854">
        <f t="shared" si="120"/>
        <v>0</v>
      </c>
      <c r="Q333" s="183"/>
      <c r="R333" s="53"/>
      <c r="S333" s="221"/>
      <c r="T333" s="1162"/>
      <c r="U333" s="768">
        <f t="shared" si="118"/>
        <v>0</v>
      </c>
      <c r="V333" s="1187"/>
      <c r="Y333" s="314"/>
      <c r="AA333" s="312"/>
      <c r="AC333" s="319"/>
      <c r="AJ333" s="1154"/>
    </row>
    <row r="334" spans="1:38" ht="15.65" customHeight="1" outlineLevel="3" x14ac:dyDescent="0.2">
      <c r="A334" s="701">
        <f t="shared" si="119"/>
        <v>0</v>
      </c>
      <c r="B334" s="7" t="s">
        <v>54</v>
      </c>
      <c r="C334" s="217"/>
      <c r="D334" s="114"/>
      <c r="E334" s="182" t="str">
        <f>Prijsonderbouwing!B1171</f>
        <v>V2-6-X5</v>
      </c>
      <c r="F334" s="1083" t="str">
        <f>Prijsonderbouwing!D1171</f>
        <v>Toeslag kruisroeden per vak.</v>
      </c>
      <c r="G334" s="1089"/>
      <c r="H334" s="1089"/>
      <c r="I334" s="1089"/>
      <c r="J334" s="1090"/>
      <c r="K334" s="246"/>
      <c r="L334" s="33"/>
      <c r="M334" s="859" t="str">
        <f>Prijsonderbouwing!F1171</f>
        <v>vak</v>
      </c>
      <c r="N334" s="854">
        <f>Prijsonderbouwing!O1171</f>
        <v>12.5</v>
      </c>
      <c r="O334" s="854">
        <f>Prijsonderbouwing!X1171</f>
        <v>15.125</v>
      </c>
      <c r="P334" s="854">
        <f t="shared" si="120"/>
        <v>0</v>
      </c>
      <c r="Q334" s="183"/>
      <c r="R334" s="53"/>
      <c r="S334" s="221"/>
      <c r="T334" s="1162"/>
      <c r="U334" s="768">
        <f t="shared" si="118"/>
        <v>0</v>
      </c>
      <c r="V334" s="1187"/>
      <c r="Y334" s="314"/>
      <c r="AA334" s="312"/>
      <c r="AC334" s="319"/>
      <c r="AJ334" s="1154"/>
    </row>
    <row r="335" spans="1:38" ht="15.75" customHeight="1" outlineLevel="3" x14ac:dyDescent="0.2">
      <c r="A335" s="701">
        <f t="shared" si="119"/>
        <v>0</v>
      </c>
      <c r="B335" s="7" t="s">
        <v>54</v>
      </c>
      <c r="C335" s="217"/>
      <c r="D335" s="114"/>
      <c r="E335" s="182" t="str">
        <f>Prijsonderbouwing!B1173</f>
        <v>V2-6-X6</v>
      </c>
      <c r="F335" s="1083" t="str">
        <f>Prijsonderbouwing!D1173</f>
        <v>Ventilatieroosters naturel.</v>
      </c>
      <c r="G335" s="1084"/>
      <c r="H335" s="1084"/>
      <c r="I335" s="1084"/>
      <c r="J335" s="1085"/>
      <c r="K335" s="246"/>
      <c r="L335" s="33"/>
      <c r="M335" s="859" t="str">
        <f>Prijsonderbouwing!F1173</f>
        <v>cm¹</v>
      </c>
      <c r="N335" s="854">
        <f>Prijsonderbouwing!O1173</f>
        <v>1.25</v>
      </c>
      <c r="O335" s="854">
        <f>Prijsonderbouwing!X1173</f>
        <v>1.5125</v>
      </c>
      <c r="P335" s="854">
        <f t="shared" si="120"/>
        <v>0</v>
      </c>
      <c r="Q335" s="183"/>
      <c r="R335" s="53"/>
      <c r="S335" s="221"/>
      <c r="T335" s="1162"/>
      <c r="U335" s="768">
        <f t="shared" si="118"/>
        <v>0</v>
      </c>
      <c r="V335" s="1187"/>
      <c r="Y335" s="314"/>
      <c r="AA335" s="312"/>
      <c r="AC335" s="319"/>
      <c r="AJ335" s="1154"/>
    </row>
    <row r="336" spans="1:38" ht="15.65" customHeight="1" outlineLevel="3" x14ac:dyDescent="0.2">
      <c r="A336" s="701">
        <f t="shared" ref="A336:A337" si="121">IF(K336=0,0,1)</f>
        <v>0</v>
      </c>
      <c r="B336" s="7" t="s">
        <v>54</v>
      </c>
      <c r="C336" s="217"/>
      <c r="D336" s="114"/>
      <c r="E336" s="182" t="str">
        <f>Prijsonderbouwing!B1175</f>
        <v>V2-6-X7</v>
      </c>
      <c r="F336" s="1083" t="str">
        <f>Prijsonderbouwing!D1175</f>
        <v xml:space="preserve">Toeslag Gefigureerd Glas / matte folie </v>
      </c>
      <c r="G336" s="1089"/>
      <c r="H336" s="1089"/>
      <c r="I336" s="1089"/>
      <c r="J336" s="1090"/>
      <c r="K336" s="246"/>
      <c r="L336" s="33"/>
      <c r="M336" s="859" t="str">
        <f>Prijsonderbouwing!F1175</f>
        <v>p/ruit</v>
      </c>
      <c r="N336" s="854">
        <f>Prijsonderbouwing!O1175</f>
        <v>75</v>
      </c>
      <c r="O336" s="854">
        <f>Prijsonderbouwing!X1175</f>
        <v>90.75</v>
      </c>
      <c r="P336" s="854">
        <f t="shared" ref="P336:P337" si="122">O336*K336</f>
        <v>0</v>
      </c>
      <c r="Q336" s="183"/>
      <c r="R336" s="53"/>
      <c r="S336" s="221"/>
      <c r="T336" s="1162"/>
      <c r="U336" s="768">
        <f t="shared" ref="U336:U337" si="123">K336*N336</f>
        <v>0</v>
      </c>
      <c r="V336" s="1187"/>
      <c r="Y336" s="314"/>
      <c r="AA336" s="312"/>
      <c r="AC336" s="319"/>
      <c r="AJ336" s="1154"/>
    </row>
    <row r="337" spans="1:38" ht="15.75" customHeight="1" outlineLevel="3" x14ac:dyDescent="0.2">
      <c r="A337" s="701">
        <f t="shared" si="121"/>
        <v>0</v>
      </c>
      <c r="B337" s="7" t="s">
        <v>54</v>
      </c>
      <c r="C337" s="217"/>
      <c r="D337" s="114"/>
      <c r="E337" s="182" t="str">
        <f>Prijsonderbouwing!B1177</f>
        <v>V2-6-X8</v>
      </c>
      <c r="F337" s="1083" t="str">
        <f>Prijsonderbouwing!D1177</f>
        <v xml:space="preserve">Toeslag Veiligheidglas </v>
      </c>
      <c r="G337" s="1084"/>
      <c r="H337" s="1084"/>
      <c r="I337" s="1084"/>
      <c r="J337" s="1085"/>
      <c r="K337" s="246"/>
      <c r="L337" s="33"/>
      <c r="M337" s="859" t="str">
        <f>Prijsonderbouwing!F1177</f>
        <v>m²</v>
      </c>
      <c r="N337" s="854">
        <f>Prijsonderbouwing!O1177</f>
        <v>45</v>
      </c>
      <c r="O337" s="854">
        <f>Prijsonderbouwing!X1177</f>
        <v>54.45</v>
      </c>
      <c r="P337" s="854">
        <f t="shared" si="122"/>
        <v>0</v>
      </c>
      <c r="Q337" s="183"/>
      <c r="R337" s="53"/>
      <c r="S337" s="221"/>
      <c r="T337" s="1162"/>
      <c r="U337" s="768">
        <f t="shared" si="123"/>
        <v>0</v>
      </c>
      <c r="V337" s="1187"/>
      <c r="Y337" s="314"/>
      <c r="AA337" s="312"/>
      <c r="AC337" s="319"/>
      <c r="AJ337" s="1154"/>
    </row>
    <row r="338" spans="1:38" ht="6" customHeight="1" outlineLevel="1" x14ac:dyDescent="0.2">
      <c r="A338" s="701">
        <f>A329</f>
        <v>0</v>
      </c>
      <c r="B338" s="237"/>
      <c r="C338" s="217"/>
      <c r="D338" s="114"/>
      <c r="E338" s="184"/>
      <c r="F338" s="127"/>
      <c r="G338" s="77"/>
      <c r="H338" s="77"/>
      <c r="I338" s="77"/>
      <c r="J338" s="10"/>
      <c r="K338" s="28"/>
      <c r="L338" s="10"/>
      <c r="M338" s="1078"/>
      <c r="N338" s="1079"/>
      <c r="O338" s="1079"/>
      <c r="P338" s="1080"/>
      <c r="Q338" s="183"/>
      <c r="R338" s="53"/>
      <c r="S338" s="221"/>
      <c r="T338" s="1162"/>
      <c r="U338" s="768">
        <f t="shared" si="118"/>
        <v>0</v>
      </c>
      <c r="V338" s="1187"/>
      <c r="Y338" s="329"/>
      <c r="AA338" s="312"/>
      <c r="AC338" s="319"/>
      <c r="AJ338" s="1154"/>
      <c r="AL338" s="5"/>
    </row>
    <row r="339" spans="1:38" s="13" customFormat="1" ht="15.75" customHeight="1" x14ac:dyDescent="0.2">
      <c r="A339" s="701">
        <f>IF(P339=0,0,1)</f>
        <v>0</v>
      </c>
      <c r="B339" s="237"/>
      <c r="C339" s="223"/>
      <c r="D339" s="114"/>
      <c r="E339" s="598"/>
      <c r="F339" s="153"/>
      <c r="G339" s="154"/>
      <c r="H339" s="155"/>
      <c r="I339" s="155"/>
      <c r="J339" s="156"/>
      <c r="K339" s="157"/>
      <c r="L339" s="157"/>
      <c r="M339" s="158" t="str">
        <f>E319</f>
        <v>V2-6</v>
      </c>
      <c r="N339" s="159" t="s">
        <v>84</v>
      </c>
      <c r="O339" s="159"/>
      <c r="P339" s="267">
        <f>ROUNDUP(SUM(P324:P338),0)</f>
        <v>0</v>
      </c>
      <c r="Q339" s="599"/>
      <c r="R339" s="80"/>
      <c r="S339" s="224"/>
      <c r="T339" s="1162"/>
      <c r="U339" s="768"/>
      <c r="V339" s="1187"/>
      <c r="W339" s="704">
        <f>P339</f>
        <v>0</v>
      </c>
      <c r="X339" s="334"/>
      <c r="Y339" s="329"/>
      <c r="Z339" s="313"/>
      <c r="AA339" s="312"/>
      <c r="AB339" s="312"/>
      <c r="AC339" s="319"/>
      <c r="AI339" s="1158"/>
      <c r="AJ339" s="1154"/>
    </row>
    <row r="340" spans="1:38" ht="9" customHeight="1" outlineLevel="3" x14ac:dyDescent="0.2">
      <c r="A340" s="701">
        <f>A341</f>
        <v>0</v>
      </c>
      <c r="B340" s="237"/>
      <c r="C340" s="217"/>
      <c r="D340" s="114"/>
      <c r="E340" s="572"/>
      <c r="F340" s="127"/>
      <c r="G340" s="113"/>
      <c r="H340" s="113"/>
      <c r="I340" s="113"/>
      <c r="J340" s="33"/>
      <c r="K340" s="256"/>
      <c r="L340" s="33"/>
      <c r="M340" s="38"/>
      <c r="N340" s="20"/>
      <c r="O340" s="20"/>
      <c r="P340" s="20"/>
      <c r="Q340" s="601"/>
      <c r="R340" s="53"/>
      <c r="S340" s="221"/>
      <c r="T340" s="1162"/>
      <c r="U340" s="768">
        <f t="shared" si="100"/>
        <v>0</v>
      </c>
      <c r="V340" s="1187"/>
      <c r="Y340" s="314"/>
      <c r="AA340" s="312"/>
      <c r="AC340" s="319"/>
      <c r="AJ340" s="1154"/>
      <c r="AL340" s="5"/>
    </row>
    <row r="341" spans="1:38" ht="20.399999999999999" customHeight="1" outlineLevel="3" x14ac:dyDescent="0.2">
      <c r="A341" s="701">
        <f>A356</f>
        <v>0</v>
      </c>
      <c r="B341" s="237"/>
      <c r="C341" s="217"/>
      <c r="D341" s="114"/>
      <c r="E341" s="604" t="s">
        <v>100</v>
      </c>
      <c r="F341" s="150" t="s">
        <v>1286</v>
      </c>
      <c r="G341" s="1111"/>
      <c r="H341" s="150"/>
      <c r="I341" s="1110"/>
      <c r="J341" s="150"/>
      <c r="K341" s="253" t="s">
        <v>68</v>
      </c>
      <c r="L341" s="151"/>
      <c r="M341" s="151" t="s">
        <v>831</v>
      </c>
      <c r="N341" s="736" t="s">
        <v>1201</v>
      </c>
      <c r="O341" s="736" t="s">
        <v>1202</v>
      </c>
      <c r="P341" s="151" t="s">
        <v>69</v>
      </c>
      <c r="Q341" s="186"/>
      <c r="R341" s="53"/>
      <c r="S341" s="221"/>
      <c r="T341" s="1162"/>
      <c r="U341" s="768"/>
      <c r="V341" s="1187"/>
      <c r="Y341" s="314"/>
      <c r="Z341" s="800"/>
      <c r="AA341" s="312"/>
      <c r="AC341" s="319"/>
      <c r="AJ341" s="1154"/>
      <c r="AL341" s="5"/>
    </row>
    <row r="342" spans="1:38" ht="6" customHeight="1" x14ac:dyDescent="0.2">
      <c r="A342" s="701">
        <f>A341</f>
        <v>0</v>
      </c>
      <c r="B342" s="237"/>
      <c r="C342" s="217"/>
      <c r="D342" s="114"/>
      <c r="E342" s="182"/>
      <c r="F342" s="127"/>
      <c r="G342" s="81"/>
      <c r="H342" s="81"/>
      <c r="I342" s="81"/>
      <c r="J342" s="81"/>
      <c r="K342" s="82"/>
      <c r="L342" s="9"/>
      <c r="M342" s="83"/>
      <c r="N342" s="84"/>
      <c r="O342" s="84"/>
      <c r="P342" s="84"/>
      <c r="Q342" s="183"/>
      <c r="R342" s="53"/>
      <c r="S342" s="218"/>
      <c r="T342" s="1162"/>
      <c r="U342" s="768">
        <f t="shared" si="100"/>
        <v>0</v>
      </c>
      <c r="V342" s="1187"/>
      <c r="Z342" s="312"/>
      <c r="AA342" s="312"/>
      <c r="AC342" s="319"/>
      <c r="AJ342" s="1154"/>
      <c r="AL342" s="5"/>
    </row>
    <row r="343" spans="1:38" ht="15.75" customHeight="1" outlineLevel="1" x14ac:dyDescent="0.2">
      <c r="A343" s="701">
        <f>IF(SUM(A300:A303)=0,0,1)</f>
        <v>0</v>
      </c>
      <c r="B343" s="7" t="s">
        <v>54</v>
      </c>
      <c r="C343" s="217"/>
      <c r="D343" s="114"/>
      <c r="E343" s="185" t="s">
        <v>1352</v>
      </c>
      <c r="F343" s="690" t="str">
        <f>F341</f>
        <v>Vervangen glas door vacuümglas</v>
      </c>
      <c r="G343" s="141"/>
      <c r="H343" s="135"/>
      <c r="I343" s="141"/>
      <c r="J343" s="347"/>
      <c r="K343" s="36"/>
      <c r="L343" s="10"/>
      <c r="M343" s="38"/>
      <c r="N343" s="59"/>
      <c r="O343" s="59"/>
      <c r="P343" s="59"/>
      <c r="Q343" s="183"/>
      <c r="R343" s="53"/>
      <c r="S343" s="221"/>
      <c r="T343" s="1162"/>
      <c r="U343" s="768">
        <f t="shared" si="100"/>
        <v>0</v>
      </c>
      <c r="V343" s="1187"/>
      <c r="Y343" s="329"/>
      <c r="AA343" s="312"/>
      <c r="AC343" s="319"/>
      <c r="AJ343" s="1154"/>
    </row>
    <row r="344" spans="1:38" ht="15.75" customHeight="1" outlineLevel="3" x14ac:dyDescent="0.2">
      <c r="A344" s="701">
        <f t="shared" ref="A344:A345" si="124">IF(K344=0,0,1)</f>
        <v>0</v>
      </c>
      <c r="B344" s="237"/>
      <c r="C344" s="217"/>
      <c r="D344" s="114"/>
      <c r="E344" s="182" t="str">
        <f>Prijsonderbouwing!B1183</f>
        <v>V2-7-A1</v>
      </c>
      <c r="F344" s="141" t="str">
        <f>Prijsonderbouwing!D1183</f>
        <v>Vacuumglas per m² minimaal 0,5 m²</v>
      </c>
      <c r="G344" s="135"/>
      <c r="H344" s="135"/>
      <c r="I344" s="135"/>
      <c r="J344" s="347"/>
      <c r="K344" s="246">
        <v>0</v>
      </c>
      <c r="L344" s="33"/>
      <c r="M344" s="38" t="str">
        <f>Prijsonderbouwing!F1183</f>
        <v>m²</v>
      </c>
      <c r="N344" s="59">
        <f>Prijsonderbouwing!O1183</f>
        <v>399</v>
      </c>
      <c r="O344" s="59">
        <f>Prijsonderbouwing!X1183</f>
        <v>482.78999999999996</v>
      </c>
      <c r="P344" s="59">
        <f t="shared" ref="P344:P347" si="125">O344*K344</f>
        <v>0</v>
      </c>
      <c r="Q344" s="183"/>
      <c r="R344" s="1160"/>
      <c r="S344" s="221"/>
      <c r="T344" s="1162"/>
      <c r="U344" s="768">
        <f t="shared" ref="U344:U345" si="126">K344*N344</f>
        <v>0</v>
      </c>
      <c r="V344" s="1187"/>
      <c r="Y344" s="340"/>
      <c r="Z344" s="713"/>
      <c r="AA344" s="312"/>
      <c r="AC344" s="319"/>
      <c r="AJ344" s="1154"/>
      <c r="AL344" s="5"/>
    </row>
    <row r="345" spans="1:38" ht="15.75" customHeight="1" outlineLevel="3" x14ac:dyDescent="0.2">
      <c r="A345" s="701">
        <f t="shared" si="124"/>
        <v>0</v>
      </c>
      <c r="B345" s="237"/>
      <c r="C345" s="217"/>
      <c r="D345" s="114"/>
      <c r="E345" s="182" t="str">
        <f>Prijsonderbouwing!B1185</f>
        <v>V2-7-A2</v>
      </c>
      <c r="F345" s="141" t="str">
        <f>Prijsonderbouwing!D1185</f>
        <v>Plaatsen ruiten tot 0,6 m²</v>
      </c>
      <c r="G345" s="135"/>
      <c r="H345" s="135"/>
      <c r="I345" s="135"/>
      <c r="J345" s="347"/>
      <c r="K345" s="246">
        <v>0</v>
      </c>
      <c r="L345" s="33"/>
      <c r="M345" s="38" t="str">
        <f>Prijsonderbouwing!F1185</f>
        <v>st</v>
      </c>
      <c r="N345" s="59">
        <f>Prijsonderbouwing!O1185</f>
        <v>160</v>
      </c>
      <c r="O345" s="59">
        <f>Prijsonderbouwing!X1185</f>
        <v>174.4</v>
      </c>
      <c r="P345" s="59">
        <f t="shared" si="125"/>
        <v>0</v>
      </c>
      <c r="Q345" s="183"/>
      <c r="R345" s="53"/>
      <c r="S345" s="221"/>
      <c r="T345" s="1162"/>
      <c r="U345" s="768">
        <f t="shared" si="126"/>
        <v>0</v>
      </c>
      <c r="V345" s="1187"/>
      <c r="Y345" s="340"/>
      <c r="Z345" s="713"/>
      <c r="AA345" s="312"/>
      <c r="AC345" s="319"/>
      <c r="AJ345" s="1154"/>
      <c r="AL345" s="5"/>
    </row>
    <row r="346" spans="1:38" ht="15.75" customHeight="1" outlineLevel="3" x14ac:dyDescent="0.2">
      <c r="A346" s="701">
        <f t="shared" ref="A346" si="127">IF(K346=0,0,1)</f>
        <v>0</v>
      </c>
      <c r="B346" s="237"/>
      <c r="C346" s="217"/>
      <c r="D346" s="114"/>
      <c r="E346" s="182" t="str">
        <f>Prijsonderbouwing!B1187</f>
        <v>V2-7-A3</v>
      </c>
      <c r="F346" s="141" t="str">
        <f>Prijsonderbouwing!D1187</f>
        <v>Plaatsen ruiten tot 1,2 m²</v>
      </c>
      <c r="G346" s="135"/>
      <c r="H346" s="135"/>
      <c r="I346" s="135"/>
      <c r="J346" s="347"/>
      <c r="K346" s="246">
        <v>0</v>
      </c>
      <c r="L346" s="33"/>
      <c r="M346" s="38" t="str">
        <f>Prijsonderbouwing!F1187</f>
        <v>st</v>
      </c>
      <c r="N346" s="59">
        <f>Prijsonderbouwing!O1187</f>
        <v>300</v>
      </c>
      <c r="O346" s="59">
        <f>Prijsonderbouwing!X1187</f>
        <v>327</v>
      </c>
      <c r="P346" s="59">
        <f t="shared" si="125"/>
        <v>0</v>
      </c>
      <c r="Q346" s="183"/>
      <c r="R346" s="53"/>
      <c r="S346" s="221"/>
      <c r="T346" s="1162"/>
      <c r="U346" s="768">
        <f t="shared" ref="U346" si="128">K346*N346</f>
        <v>0</v>
      </c>
      <c r="V346" s="1187"/>
      <c r="Y346" s="340"/>
      <c r="Z346" s="713"/>
      <c r="AA346" s="312"/>
      <c r="AC346" s="319"/>
      <c r="AJ346" s="1154"/>
      <c r="AL346" s="5"/>
    </row>
    <row r="347" spans="1:38" ht="15.75" customHeight="1" outlineLevel="3" x14ac:dyDescent="0.2">
      <c r="A347" s="701">
        <f t="shared" ref="A347" si="129">IF(K347=0,0,1)</f>
        <v>0</v>
      </c>
      <c r="B347" s="237"/>
      <c r="C347" s="217"/>
      <c r="D347" s="114"/>
      <c r="E347" s="182" t="str">
        <f>Prijsonderbouwing!B1189</f>
        <v>V2-7-A4</v>
      </c>
      <c r="F347" s="141" t="str">
        <f>Prijsonderbouwing!D1189</f>
        <v>Plaatsen ruiten tot 2,0 m²</v>
      </c>
      <c r="G347" s="135"/>
      <c r="H347" s="135"/>
      <c r="I347" s="135"/>
      <c r="J347" s="347"/>
      <c r="K347" s="246">
        <v>0</v>
      </c>
      <c r="L347" s="33"/>
      <c r="M347" s="38" t="str">
        <f>Prijsonderbouwing!F1189</f>
        <v>st</v>
      </c>
      <c r="N347" s="59">
        <f>Prijsonderbouwing!O1189</f>
        <v>480</v>
      </c>
      <c r="O347" s="59">
        <f>Prijsonderbouwing!X1189</f>
        <v>523.20000000000005</v>
      </c>
      <c r="P347" s="59">
        <f t="shared" si="125"/>
        <v>0</v>
      </c>
      <c r="Q347" s="183"/>
      <c r="R347" s="53"/>
      <c r="S347" s="221"/>
      <c r="T347" s="1162"/>
      <c r="U347" s="768">
        <f t="shared" ref="U347" si="130">K347*N347</f>
        <v>0</v>
      </c>
      <c r="V347" s="1187"/>
      <c r="Y347" s="340"/>
      <c r="Z347" s="713"/>
      <c r="AA347" s="312"/>
      <c r="AC347" s="319"/>
      <c r="AJ347" s="1154"/>
      <c r="AL347" s="5"/>
    </row>
    <row r="348" spans="1:38" ht="6" customHeight="1" outlineLevel="3" x14ac:dyDescent="0.2">
      <c r="A348" s="701">
        <f>A350</f>
        <v>0</v>
      </c>
      <c r="B348" s="237"/>
      <c r="C348" s="217"/>
      <c r="D348" s="114"/>
      <c r="E348" s="185"/>
      <c r="F348" s="346"/>
      <c r="G348" s="244"/>
      <c r="H348" s="244"/>
      <c r="I348" s="244"/>
      <c r="J348" s="353"/>
      <c r="K348" s="256"/>
      <c r="L348" s="33"/>
      <c r="M348" s="38"/>
      <c r="N348" s="59"/>
      <c r="O348" s="59"/>
      <c r="P348" s="59"/>
      <c r="Q348" s="183"/>
      <c r="R348" s="53"/>
      <c r="S348" s="221"/>
      <c r="T348" s="1162"/>
      <c r="U348" s="768">
        <f t="shared" si="100"/>
        <v>0</v>
      </c>
      <c r="V348" s="1187"/>
      <c r="Y348" s="340"/>
      <c r="Z348" s="130"/>
      <c r="AA348" s="312"/>
      <c r="AC348" s="319"/>
      <c r="AJ348" s="1154"/>
      <c r="AL348" s="5"/>
    </row>
    <row r="349" spans="1:38" ht="15.75" customHeight="1" outlineLevel="3" x14ac:dyDescent="0.2">
      <c r="A349" s="701">
        <f>IF(SUM(A353:A354)=0,0,1)</f>
        <v>0</v>
      </c>
      <c r="B349" s="237"/>
      <c r="C349" s="217"/>
      <c r="D349" s="114"/>
      <c r="E349" s="185" t="str">
        <f>Prijsonderbouwing!B1192</f>
        <v>V2-7-X</v>
      </c>
      <c r="F349" s="690" t="str">
        <f>Prijsonderbouwing!D1192</f>
        <v>Bijkomende kosten</v>
      </c>
      <c r="G349" s="135"/>
      <c r="H349" s="135"/>
      <c r="I349" s="135"/>
      <c r="J349" s="347"/>
      <c r="K349" s="38"/>
      <c r="L349" s="38"/>
      <c r="M349" s="38"/>
      <c r="N349" s="59"/>
      <c r="O349" s="59"/>
      <c r="P349" s="59"/>
      <c r="Q349" s="183"/>
      <c r="R349" s="53"/>
      <c r="S349" s="221"/>
      <c r="T349" s="1162"/>
      <c r="U349" s="768">
        <f t="shared" si="100"/>
        <v>0</v>
      </c>
      <c r="V349" s="1187"/>
      <c r="Y349" s="314"/>
      <c r="AA349" s="312"/>
      <c r="AC349" s="319"/>
      <c r="AJ349" s="1154"/>
      <c r="AL349" s="5"/>
    </row>
    <row r="350" spans="1:38" ht="15.75" customHeight="1" outlineLevel="3" x14ac:dyDescent="0.2">
      <c r="A350" s="701">
        <f>IF(K350=0,0,1)</f>
        <v>0</v>
      </c>
      <c r="B350" s="237"/>
      <c r="C350" s="217"/>
      <c r="D350" s="114"/>
      <c r="E350" s="182" t="str">
        <f>Prijsonderbouwing!B1194</f>
        <v>V2-7-X1</v>
      </c>
      <c r="F350" s="141" t="str">
        <f>Prijsonderbouwing!D1194</f>
        <v xml:space="preserve">Starttarief </v>
      </c>
      <c r="G350" s="135"/>
      <c r="H350" s="135"/>
      <c r="I350" s="135"/>
      <c r="J350" s="347"/>
      <c r="K350" s="246">
        <v>0</v>
      </c>
      <c r="L350" s="33"/>
      <c r="M350" s="38" t="str">
        <f>Prijsonderbouwing!F1194</f>
        <v>pst</v>
      </c>
      <c r="N350" s="59">
        <f>Prijsonderbouwing!O1194</f>
        <v>175</v>
      </c>
      <c r="O350" s="59">
        <f>Prijsonderbouwing!X1194</f>
        <v>190.75</v>
      </c>
      <c r="P350" s="59">
        <f>O350*K350</f>
        <v>0</v>
      </c>
      <c r="Q350" s="183"/>
      <c r="R350" s="53"/>
      <c r="S350" s="221"/>
      <c r="T350" s="1162"/>
      <c r="U350" s="768">
        <f>K350*N350</f>
        <v>0</v>
      </c>
      <c r="V350" s="1187"/>
      <c r="Y350" s="340"/>
      <c r="Z350" s="713"/>
      <c r="AA350" s="312"/>
      <c r="AC350" s="319"/>
      <c r="AJ350" s="1154"/>
      <c r="AL350" s="5"/>
    </row>
    <row r="351" spans="1:38" ht="15.75" customHeight="1" outlineLevel="3" x14ac:dyDescent="0.2">
      <c r="A351" s="701">
        <f t="shared" ref="A351" si="131">IF(K351=0,0,1)</f>
        <v>0</v>
      </c>
      <c r="B351" s="237"/>
      <c r="C351" s="217"/>
      <c r="D351" s="114"/>
      <c r="E351" s="182" t="str">
        <f>Prijsonderbouwing!B1196</f>
        <v>V2-7-X2</v>
      </c>
      <c r="F351" s="141" t="str">
        <f>Prijsonderbouwing!D1196</f>
        <v>Minimaal tarief (incl. starttarief)</v>
      </c>
      <c r="G351" s="135"/>
      <c r="H351" s="135"/>
      <c r="I351" s="135"/>
      <c r="J351" s="347"/>
      <c r="K351" s="246">
        <v>0</v>
      </c>
      <c r="L351" s="33"/>
      <c r="M351" s="38" t="str">
        <f>Prijsonderbouwing!F1196</f>
        <v>pst</v>
      </c>
      <c r="N351" s="59">
        <f>Prijsonderbouwing!O1196</f>
        <v>450</v>
      </c>
      <c r="O351" s="59">
        <f>Prijsonderbouwing!X1196</f>
        <v>517.5</v>
      </c>
      <c r="P351" s="59">
        <f>O351*K351</f>
        <v>0</v>
      </c>
      <c r="Q351" s="183"/>
      <c r="R351" s="53"/>
      <c r="S351" s="221"/>
      <c r="T351" s="1162"/>
      <c r="U351" s="768">
        <f t="shared" ref="U351" si="132">K351*N351</f>
        <v>0</v>
      </c>
      <c r="V351" s="1187"/>
      <c r="Y351" s="340"/>
      <c r="Z351" s="713"/>
      <c r="AA351" s="312"/>
      <c r="AC351" s="319"/>
      <c r="AJ351" s="1154"/>
      <c r="AL351" s="5"/>
    </row>
    <row r="352" spans="1:38" ht="15.75" customHeight="1" outlineLevel="3" x14ac:dyDescent="0.2">
      <c r="A352" s="701">
        <f>IF(K352=0,0,1)</f>
        <v>0</v>
      </c>
      <c r="B352" s="237"/>
      <c r="C352" s="217"/>
      <c r="D352" s="114"/>
      <c r="E352" s="182" t="str">
        <f>Prijsonderbouwing!B1198</f>
        <v>V2-7-X3</v>
      </c>
      <c r="F352" s="141" t="str">
        <f>Prijsonderbouwing!D1198</f>
        <v xml:space="preserve">Inmeten </v>
      </c>
      <c r="G352" s="135"/>
      <c r="H352" s="135"/>
      <c r="I352" s="135"/>
      <c r="J352" s="347"/>
      <c r="K352" s="246">
        <v>0</v>
      </c>
      <c r="L352" s="33"/>
      <c r="M352" s="38" t="str">
        <f>Prijsonderbouwing!F1198</f>
        <v>pst</v>
      </c>
      <c r="N352" s="59">
        <f>Prijsonderbouwing!O1198</f>
        <v>75</v>
      </c>
      <c r="O352" s="59">
        <f>Prijsonderbouwing!X1198</f>
        <v>81.75</v>
      </c>
      <c r="P352" s="59">
        <f>O352*K352</f>
        <v>0</v>
      </c>
      <c r="Q352" s="183"/>
      <c r="R352" s="53"/>
      <c r="S352" s="221"/>
      <c r="T352" s="1162"/>
      <c r="U352" s="768">
        <f>K352*N352</f>
        <v>0</v>
      </c>
      <c r="V352" s="1187"/>
      <c r="Y352" s="340"/>
      <c r="Z352" s="713"/>
      <c r="AA352" s="312"/>
      <c r="AC352" s="319"/>
      <c r="AJ352" s="1154"/>
      <c r="AL352" s="5"/>
    </row>
    <row r="353" spans="1:38" ht="15.75" customHeight="1" outlineLevel="3" x14ac:dyDescent="0.2">
      <c r="A353" s="701">
        <f t="shared" ref="A353:A354" si="133">IF(K353=0,0,1)</f>
        <v>0</v>
      </c>
      <c r="B353" s="7" t="s">
        <v>54</v>
      </c>
      <c r="C353" s="217"/>
      <c r="D353" s="114"/>
      <c r="E353" s="182" t="str">
        <f>Prijsonderbouwing!B1200</f>
        <v>V2-7-X4</v>
      </c>
      <c r="F353" s="141" t="str">
        <f>Prijsonderbouwing!D1200</f>
        <v>Inzet kraan bij ruiten &gt; 80 kg. (minimaal inzet 3 uur)</v>
      </c>
      <c r="G353" s="135"/>
      <c r="H353" s="135"/>
      <c r="I353" s="138"/>
      <c r="J353" s="347"/>
      <c r="K353" s="246">
        <v>0</v>
      </c>
      <c r="L353" s="33"/>
      <c r="M353" s="38" t="str">
        <f>Prijsonderbouwing!F1200</f>
        <v xml:space="preserve">uur </v>
      </c>
      <c r="N353" s="59">
        <f>Prijsonderbouwing!O1200</f>
        <v>110</v>
      </c>
      <c r="O353" s="59">
        <f>Prijsonderbouwing!X1200</f>
        <v>123.86</v>
      </c>
      <c r="P353" s="59">
        <f t="shared" ref="P353:P354" si="134">O353*K353</f>
        <v>0</v>
      </c>
      <c r="Q353" s="183"/>
      <c r="R353" s="53"/>
      <c r="S353" s="221"/>
      <c r="T353" s="1162"/>
      <c r="U353" s="768">
        <f t="shared" si="100"/>
        <v>0</v>
      </c>
      <c r="V353" s="1187"/>
      <c r="Y353" s="314"/>
      <c r="AA353" s="312"/>
      <c r="AC353" s="319"/>
      <c r="AJ353" s="1154"/>
    </row>
    <row r="354" spans="1:38" ht="15.75" customHeight="1" outlineLevel="3" x14ac:dyDescent="0.2">
      <c r="A354" s="701">
        <f t="shared" si="133"/>
        <v>0</v>
      </c>
      <c r="B354" s="7" t="s">
        <v>54</v>
      </c>
      <c r="C354" s="217"/>
      <c r="D354" s="114"/>
      <c r="E354" s="182" t="str">
        <f>Prijsonderbouwing!B1202</f>
        <v>V2-7-X5</v>
      </c>
      <c r="F354" s="142" t="str">
        <f>Prijsonderbouwing!D1202</f>
        <v xml:space="preserve">Steigerwerk vanaf de 2e verdieping. </v>
      </c>
      <c r="G354" s="138"/>
      <c r="H354" s="138"/>
      <c r="I354" s="138"/>
      <c r="J354" s="144"/>
      <c r="K354" s="246">
        <v>0</v>
      </c>
      <c r="L354" s="33"/>
      <c r="M354" s="38" t="str">
        <f>Prijsonderbouwing!F1202</f>
        <v xml:space="preserve">pst </v>
      </c>
      <c r="N354" s="59">
        <f>Prijsonderbouwing!O1202</f>
        <v>350</v>
      </c>
      <c r="O354" s="59">
        <f>Prijsonderbouwing!X1202</f>
        <v>392</v>
      </c>
      <c r="P354" s="59">
        <f t="shared" si="134"/>
        <v>0</v>
      </c>
      <c r="Q354" s="183"/>
      <c r="R354" s="53"/>
      <c r="S354" s="221"/>
      <c r="T354" s="1162"/>
      <c r="U354" s="768">
        <f t="shared" si="100"/>
        <v>0</v>
      </c>
      <c r="V354" s="1187"/>
      <c r="Y354" s="314"/>
      <c r="AA354" s="312"/>
      <c r="AC354" s="319"/>
      <c r="AJ354" s="1154"/>
    </row>
    <row r="355" spans="1:38" ht="6" customHeight="1" outlineLevel="1" x14ac:dyDescent="0.2">
      <c r="A355" s="701">
        <f>A349</f>
        <v>0</v>
      </c>
      <c r="B355" s="237"/>
      <c r="C355" s="217"/>
      <c r="D355" s="114"/>
      <c r="E355" s="184"/>
      <c r="F355" s="127"/>
      <c r="G355" s="77"/>
      <c r="H355" s="77"/>
      <c r="I355" s="77"/>
      <c r="J355" s="10"/>
      <c r="K355" s="28"/>
      <c r="L355" s="10"/>
      <c r="M355" s="31"/>
      <c r="N355" s="32"/>
      <c r="O355" s="32"/>
      <c r="P355" s="59"/>
      <c r="Q355" s="183"/>
      <c r="R355" s="53"/>
      <c r="S355" s="221"/>
      <c r="T355" s="1162"/>
      <c r="U355" s="768">
        <f t="shared" si="100"/>
        <v>0</v>
      </c>
      <c r="V355" s="1187"/>
      <c r="Y355" s="329"/>
      <c r="AA355" s="312"/>
      <c r="AC355" s="319"/>
      <c r="AJ355" s="1154"/>
      <c r="AL355" s="5"/>
    </row>
    <row r="356" spans="1:38" ht="15.75" customHeight="1" outlineLevel="1" x14ac:dyDescent="0.2">
      <c r="A356" s="701">
        <f>IF(P356=0,0,1)</f>
        <v>0</v>
      </c>
      <c r="B356" s="237"/>
      <c r="C356" s="217"/>
      <c r="D356" s="114"/>
      <c r="E356" s="196"/>
      <c r="F356" s="153"/>
      <c r="G356" s="154"/>
      <c r="H356" s="155"/>
      <c r="I356" s="155"/>
      <c r="J356" s="156"/>
      <c r="K356" s="157"/>
      <c r="L356" s="157"/>
      <c r="M356" s="158" t="str">
        <f>E341</f>
        <v>V2-7</v>
      </c>
      <c r="N356" s="159" t="s">
        <v>84</v>
      </c>
      <c r="O356" s="159"/>
      <c r="P356" s="267">
        <f>ROUNDUP(SUM(P344:P355),0)</f>
        <v>0</v>
      </c>
      <c r="Q356" s="197"/>
      <c r="R356" s="53"/>
      <c r="S356" s="218"/>
      <c r="T356" s="1162"/>
      <c r="U356" s="768"/>
      <c r="V356" s="1187"/>
      <c r="W356" s="704">
        <f>P356</f>
        <v>0</v>
      </c>
      <c r="X356" s="334"/>
      <c r="Y356" s="329"/>
      <c r="Z356" s="323"/>
      <c r="AA356" s="312"/>
      <c r="AC356" s="319"/>
      <c r="AJ356" s="1154"/>
      <c r="AL356" s="5"/>
    </row>
    <row r="357" spans="1:38" ht="9" customHeight="1" outlineLevel="3" thickBot="1" x14ac:dyDescent="0.25">
      <c r="A357" s="701">
        <f>A358</f>
        <v>0</v>
      </c>
      <c r="B357" s="7" t="s">
        <v>54</v>
      </c>
      <c r="C357" s="217"/>
      <c r="D357" s="114"/>
      <c r="E357" s="572"/>
      <c r="F357" s="127"/>
      <c r="G357" s="113"/>
      <c r="H357" s="113"/>
      <c r="I357" s="113"/>
      <c r="J357" s="33"/>
      <c r="K357" s="256"/>
      <c r="L357" s="33"/>
      <c r="M357" s="33"/>
      <c r="N357" s="33"/>
      <c r="O357" s="33"/>
      <c r="P357" s="265"/>
      <c r="Q357" s="195"/>
      <c r="R357" s="53"/>
      <c r="S357" s="221"/>
      <c r="T357" s="1162"/>
      <c r="U357" s="768">
        <f t="shared" si="100"/>
        <v>0</v>
      </c>
      <c r="V357" s="1187"/>
      <c r="Y357" s="314"/>
      <c r="AA357" s="312"/>
      <c r="AC357" s="319"/>
      <c r="AJ357" s="1154"/>
    </row>
    <row r="358" spans="1:38" ht="15.75" customHeight="1" outlineLevel="1" thickBot="1" x14ac:dyDescent="0.25">
      <c r="A358" s="701">
        <f>IF(P358=0,0,1)</f>
        <v>0</v>
      </c>
      <c r="B358" s="7" t="s">
        <v>54</v>
      </c>
      <c r="C358" s="217"/>
      <c r="D358" s="114"/>
      <c r="E358" s="187"/>
      <c r="F358" s="188" t="str">
        <f>F233</f>
        <v xml:space="preserve">Level 2 - BEGLAZING EN  KOZIJNEN </v>
      </c>
      <c r="G358" s="189"/>
      <c r="H358" s="189"/>
      <c r="I358" s="189"/>
      <c r="J358" s="190"/>
      <c r="K358" s="191"/>
      <c r="L358" s="190"/>
      <c r="M358" s="192" t="str">
        <f>E233</f>
        <v>V2</v>
      </c>
      <c r="N358" s="193" t="s">
        <v>101</v>
      </c>
      <c r="O358" s="193"/>
      <c r="P358" s="269">
        <f>P248+P255+P282+P295+P317+P339+P356</f>
        <v>0</v>
      </c>
      <c r="Q358" s="194"/>
      <c r="R358" s="53"/>
      <c r="S358" s="218"/>
      <c r="T358" s="1162"/>
      <c r="U358" s="768"/>
      <c r="V358" s="1187"/>
      <c r="W358" s="710">
        <f>SUM(W248:W357)</f>
        <v>0</v>
      </c>
      <c r="X358" s="334"/>
      <c r="Y358" s="327"/>
      <c r="Z358" s="329"/>
      <c r="AA358" s="312"/>
      <c r="AC358" s="319"/>
      <c r="AJ358" s="1154"/>
    </row>
    <row r="359" spans="1:38" ht="11.25" customHeight="1" outlineLevel="1" thickTop="1" x14ac:dyDescent="0.2">
      <c r="A359" s="701">
        <v>1</v>
      </c>
      <c r="B359" s="7" t="s">
        <v>54</v>
      </c>
      <c r="C359" s="217"/>
      <c r="D359" s="114"/>
      <c r="E359" s="72"/>
      <c r="F359" s="53"/>
      <c r="G359" s="53"/>
      <c r="H359" s="53"/>
      <c r="I359" s="53"/>
      <c r="J359" s="53"/>
      <c r="K359" s="250"/>
      <c r="L359" s="53"/>
      <c r="M359" s="53"/>
      <c r="N359" s="148"/>
      <c r="O359" s="148"/>
      <c r="P359" s="53"/>
      <c r="Q359" s="53"/>
      <c r="R359" s="53"/>
      <c r="S359" s="218"/>
      <c r="T359" s="1162"/>
      <c r="U359" s="768">
        <f t="shared" si="100"/>
        <v>0</v>
      </c>
      <c r="V359" s="1187"/>
      <c r="W359" s="710"/>
      <c r="X359" s="334"/>
      <c r="Y359" s="327"/>
      <c r="Z359" s="329"/>
      <c r="AA359" s="312"/>
      <c r="AC359" s="319"/>
      <c r="AJ359" s="1154"/>
    </row>
    <row r="360" spans="1:38" ht="11.25" customHeight="1" outlineLevel="1" x14ac:dyDescent="0.2">
      <c r="A360" s="701">
        <v>1</v>
      </c>
      <c r="B360" s="7" t="s">
        <v>54</v>
      </c>
      <c r="C360" s="217"/>
      <c r="D360" s="303"/>
      <c r="E360" s="304"/>
      <c r="F360" s="304"/>
      <c r="G360" s="304"/>
      <c r="H360" s="304"/>
      <c r="I360" s="304"/>
      <c r="J360" s="304"/>
      <c r="K360" s="305"/>
      <c r="L360" s="1199"/>
      <c r="M360" s="1199"/>
      <c r="N360" s="306"/>
      <c r="O360" s="306"/>
      <c r="P360" s="90"/>
      <c r="Q360" s="91"/>
      <c r="R360" s="91"/>
      <c r="S360" s="221"/>
      <c r="T360" s="1162"/>
      <c r="U360" s="768">
        <f t="shared" si="100"/>
        <v>0</v>
      </c>
      <c r="V360" s="1187"/>
      <c r="W360" s="710"/>
      <c r="X360" s="334"/>
      <c r="Y360" s="327"/>
      <c r="Z360" s="329"/>
      <c r="AA360" s="312"/>
      <c r="AC360" s="319"/>
      <c r="AJ360" s="1154"/>
    </row>
    <row r="361" spans="1:38" ht="11.25" customHeight="1" outlineLevel="1" thickBot="1" x14ac:dyDescent="0.25">
      <c r="A361" s="701">
        <v>1</v>
      </c>
      <c r="B361" s="7" t="s">
        <v>54</v>
      </c>
      <c r="C361" s="217"/>
      <c r="D361" s="114"/>
      <c r="E361" s="72"/>
      <c r="F361" s="53"/>
      <c r="G361" s="53"/>
      <c r="H361" s="53"/>
      <c r="I361" s="53"/>
      <c r="J361" s="53"/>
      <c r="K361" s="250"/>
      <c r="L361" s="53"/>
      <c r="M361" s="53"/>
      <c r="N361" s="54"/>
      <c r="O361" s="54"/>
      <c r="P361" s="53"/>
      <c r="Q361" s="53"/>
      <c r="R361" s="53"/>
      <c r="S361" s="218"/>
      <c r="T361" s="1162"/>
      <c r="U361" s="768">
        <f t="shared" si="100"/>
        <v>0</v>
      </c>
      <c r="V361" s="1187"/>
      <c r="W361" s="710"/>
      <c r="X361" s="334"/>
      <c r="Y361" s="327"/>
      <c r="Z361" s="329"/>
      <c r="AA361" s="312"/>
      <c r="AC361" s="319"/>
      <c r="AJ361" s="1154"/>
    </row>
    <row r="362" spans="1:38" ht="15.75" customHeight="1" outlineLevel="3" thickTop="1" thickBot="1" x14ac:dyDescent="0.25">
      <c r="A362" s="701">
        <v>1</v>
      </c>
      <c r="B362" s="7" t="s">
        <v>54</v>
      </c>
      <c r="C362" s="217"/>
      <c r="D362" s="114"/>
      <c r="E362" s="566" t="s">
        <v>102</v>
      </c>
      <c r="F362" s="567" t="s">
        <v>103</v>
      </c>
      <c r="G362" s="573"/>
      <c r="H362" s="574"/>
      <c r="I362" s="574"/>
      <c r="J362" s="575"/>
      <c r="K362" s="569"/>
      <c r="L362" s="568"/>
      <c r="M362" s="568"/>
      <c r="N362" s="568"/>
      <c r="O362" s="568"/>
      <c r="P362" s="568"/>
      <c r="Q362" s="570"/>
      <c r="R362" s="53"/>
      <c r="S362" s="221"/>
      <c r="T362" s="1162"/>
      <c r="U362" s="768">
        <f t="shared" si="100"/>
        <v>0</v>
      </c>
      <c r="V362" s="1187"/>
      <c r="Y362" s="314"/>
      <c r="AA362" s="312"/>
      <c r="AC362" s="319"/>
      <c r="AJ362" s="1154"/>
    </row>
    <row r="363" spans="1:38" ht="6" customHeight="1" outlineLevel="3" thickTop="1" x14ac:dyDescent="0.2">
      <c r="A363" s="701">
        <f>A364</f>
        <v>0</v>
      </c>
      <c r="B363" s="7" t="s">
        <v>54</v>
      </c>
      <c r="C363" s="217"/>
      <c r="D363" s="114"/>
      <c r="E363" s="182"/>
      <c r="F363" s="352"/>
      <c r="G363" s="127"/>
      <c r="H363" s="113"/>
      <c r="I363" s="113"/>
      <c r="J363" s="33"/>
      <c r="K363" s="256"/>
      <c r="L363" s="33"/>
      <c r="M363" s="33"/>
      <c r="N363" s="33"/>
      <c r="O363" s="33"/>
      <c r="P363" s="33"/>
      <c r="Q363" s="183"/>
      <c r="R363" s="53"/>
      <c r="S363" s="221"/>
      <c r="T363" s="1162"/>
      <c r="U363" s="768">
        <f t="shared" si="100"/>
        <v>0</v>
      </c>
      <c r="V363" s="1187"/>
      <c r="Y363" s="314"/>
      <c r="AA363" s="312"/>
      <c r="AC363" s="319"/>
      <c r="AJ363" s="1154"/>
    </row>
    <row r="364" spans="1:38" ht="15.75" customHeight="1" outlineLevel="3" x14ac:dyDescent="0.2">
      <c r="A364" s="701">
        <f>A425</f>
        <v>0</v>
      </c>
      <c r="B364" s="7" t="s">
        <v>54</v>
      </c>
      <c r="C364" s="217"/>
      <c r="D364" s="114"/>
      <c r="E364" s="182"/>
      <c r="F364" s="351" t="s">
        <v>865</v>
      </c>
      <c r="G364" s="135"/>
      <c r="H364" s="141"/>
      <c r="I364" s="141"/>
      <c r="J364" s="81"/>
      <c r="K364" s="82"/>
      <c r="L364" s="9"/>
      <c r="M364" s="83"/>
      <c r="N364" s="84"/>
      <c r="O364" s="84"/>
      <c r="P364" s="84"/>
      <c r="Q364" s="591"/>
      <c r="R364" s="53"/>
      <c r="S364" s="218"/>
      <c r="T364" s="1162"/>
      <c r="U364" s="768">
        <f t="shared" si="100"/>
        <v>0</v>
      </c>
      <c r="V364" s="1187"/>
      <c r="Y364" s="314"/>
      <c r="AA364" s="312"/>
      <c r="AC364" s="319"/>
      <c r="AJ364" s="1154"/>
    </row>
    <row r="365" spans="1:38" ht="15.75" customHeight="1" outlineLevel="3" x14ac:dyDescent="0.2">
      <c r="A365" s="701">
        <f>A364</f>
        <v>0</v>
      </c>
      <c r="B365" s="7" t="s">
        <v>54</v>
      </c>
      <c r="C365" s="217"/>
      <c r="D365" s="114"/>
      <c r="E365" s="182"/>
      <c r="F365" s="351" t="s">
        <v>842</v>
      </c>
      <c r="G365" s="138"/>
      <c r="H365" s="141"/>
      <c r="I365" s="141"/>
      <c r="J365" s="12"/>
      <c r="K365" s="307"/>
      <c r="L365" s="12"/>
      <c r="M365" s="12"/>
      <c r="N365" s="12"/>
      <c r="O365" s="12"/>
      <c r="P365" s="12"/>
      <c r="Q365" s="591"/>
      <c r="R365" s="53"/>
      <c r="S365" s="221"/>
      <c r="T365" s="1162"/>
      <c r="U365" s="768">
        <f t="shared" si="100"/>
        <v>0</v>
      </c>
      <c r="V365" s="1187"/>
      <c r="Y365" s="314"/>
      <c r="AA365" s="312"/>
      <c r="AC365" s="319"/>
      <c r="AJ365" s="1154"/>
    </row>
    <row r="366" spans="1:38" ht="6" customHeight="1" outlineLevel="3" x14ac:dyDescent="0.2">
      <c r="A366" s="701">
        <f>A367</f>
        <v>0</v>
      </c>
      <c r="B366" s="7" t="s">
        <v>54</v>
      </c>
      <c r="C366" s="217"/>
      <c r="D366" s="114"/>
      <c r="E366" s="182"/>
      <c r="F366" s="351"/>
      <c r="G366" s="244"/>
      <c r="H366" s="310"/>
      <c r="I366" s="310"/>
      <c r="J366" s="10"/>
      <c r="K366" s="28"/>
      <c r="L366" s="10"/>
      <c r="M366" s="31"/>
      <c r="N366" s="32"/>
      <c r="O366" s="32"/>
      <c r="P366" s="37"/>
      <c r="Q366" s="183"/>
      <c r="R366" s="53"/>
      <c r="S366" s="221"/>
      <c r="T366" s="1162"/>
      <c r="U366" s="768">
        <f t="shared" si="100"/>
        <v>0</v>
      </c>
      <c r="V366" s="1187"/>
      <c r="Y366" s="314"/>
      <c r="AA366" s="312"/>
      <c r="AC366" s="319"/>
      <c r="AJ366" s="1154"/>
    </row>
    <row r="367" spans="1:38" ht="20" outlineLevel="3" x14ac:dyDescent="0.2">
      <c r="A367" s="701">
        <f>A409</f>
        <v>0</v>
      </c>
      <c r="B367" s="7" t="s">
        <v>54</v>
      </c>
      <c r="C367" s="217"/>
      <c r="D367" s="114"/>
      <c r="E367" s="185" t="s">
        <v>104</v>
      </c>
      <c r="F367" s="150" t="s">
        <v>1397</v>
      </c>
      <c r="G367" s="245"/>
      <c r="H367" s="150"/>
      <c r="I367" s="150"/>
      <c r="J367" s="150"/>
      <c r="K367" s="253" t="s">
        <v>68</v>
      </c>
      <c r="L367" s="151"/>
      <c r="M367" s="151" t="s">
        <v>831</v>
      </c>
      <c r="N367" s="736" t="s">
        <v>1201</v>
      </c>
      <c r="O367" s="736" t="s">
        <v>1202</v>
      </c>
      <c r="P367" s="151" t="s">
        <v>69</v>
      </c>
      <c r="Q367" s="183"/>
      <c r="R367" s="53"/>
      <c r="S367" s="221"/>
      <c r="T367" s="1162"/>
      <c r="U367" s="768"/>
      <c r="V367" s="1187"/>
      <c r="Y367" s="314"/>
      <c r="Z367" s="810"/>
      <c r="AA367" s="312"/>
      <c r="AC367" s="319"/>
      <c r="AJ367" s="1154"/>
    </row>
    <row r="368" spans="1:38" ht="6" customHeight="1" x14ac:dyDescent="0.2">
      <c r="A368" s="701">
        <f>A369</f>
        <v>0</v>
      </c>
      <c r="B368" s="7" t="s">
        <v>54</v>
      </c>
      <c r="C368" s="217"/>
      <c r="D368" s="114"/>
      <c r="E368" s="182"/>
      <c r="F368" s="127"/>
      <c r="G368" s="127"/>
      <c r="H368" s="81"/>
      <c r="I368" s="81"/>
      <c r="J368" s="81"/>
      <c r="K368" s="82"/>
      <c r="L368" s="9"/>
      <c r="M368" s="83"/>
      <c r="N368" s="84"/>
      <c r="O368" s="84"/>
      <c r="P368" s="84"/>
      <c r="Q368" s="183"/>
      <c r="R368" s="53"/>
      <c r="S368" s="218"/>
      <c r="T368" s="1162"/>
      <c r="U368" s="768">
        <f t="shared" si="100"/>
        <v>0</v>
      </c>
      <c r="V368" s="1187"/>
      <c r="Y368" s="314"/>
      <c r="Z368" s="312"/>
      <c r="AA368" s="312"/>
      <c r="AC368" s="319"/>
      <c r="AJ368" s="1154"/>
    </row>
    <row r="369" spans="1:36" ht="15.75" customHeight="1" outlineLevel="1" x14ac:dyDescent="0.2">
      <c r="A369" s="701">
        <f>IF(SUM(A370:B375)=0,0,1)</f>
        <v>0</v>
      </c>
      <c r="B369" s="7" t="s">
        <v>54</v>
      </c>
      <c r="C369" s="217"/>
      <c r="D369" s="114"/>
      <c r="E369" s="185" t="s">
        <v>1231</v>
      </c>
      <c r="F369" s="690" t="s">
        <v>1093</v>
      </c>
      <c r="G369" s="841"/>
      <c r="H369" s="841"/>
      <c r="I369" s="841"/>
      <c r="J369" s="841"/>
      <c r="K369" s="36"/>
      <c r="L369" s="10"/>
      <c r="M369" s="38"/>
      <c r="N369" s="59"/>
      <c r="O369" s="59"/>
      <c r="P369" s="59"/>
      <c r="Q369" s="183"/>
      <c r="R369" s="53"/>
      <c r="S369" s="221"/>
      <c r="T369" s="1162"/>
      <c r="U369" s="768">
        <f t="shared" si="100"/>
        <v>0</v>
      </c>
      <c r="V369" s="1187"/>
      <c r="Y369" s="329"/>
      <c r="AA369" s="312"/>
      <c r="AC369" s="319"/>
      <c r="AJ369" s="1154"/>
    </row>
    <row r="370" spans="1:36" ht="15.75" customHeight="1" outlineLevel="3" x14ac:dyDescent="0.2">
      <c r="A370" s="701">
        <f t="shared" ref="A370:A374" si="135">IF(K370=0,0,1)</f>
        <v>0</v>
      </c>
      <c r="B370" s="7" t="s">
        <v>54</v>
      </c>
      <c r="C370" s="217"/>
      <c r="D370" s="114"/>
      <c r="E370" s="182" t="str">
        <f>Prijsonderbouwing!B1207</f>
        <v>V3-1-A1</v>
      </c>
      <c r="F370" s="142" t="str">
        <f>Prijsonderbouwing!D1207</f>
        <v>Vloerisolatie PUR-schuim gesloten cel dik 100mm Rc 3.50 m².K/W (vlakkevloer)</v>
      </c>
      <c r="G370" s="142"/>
      <c r="H370" s="142"/>
      <c r="I370" s="142"/>
      <c r="J370" s="145"/>
      <c r="K370" s="246">
        <v>0</v>
      </c>
      <c r="L370" s="33"/>
      <c r="M370" s="38" t="str">
        <f>Prijsonderbouwing!F1207</f>
        <v>m²</v>
      </c>
      <c r="N370" s="59">
        <f>Prijsonderbouwing!O1207</f>
        <v>37.5</v>
      </c>
      <c r="O370" s="59">
        <f>Prijsonderbouwing!X1207</f>
        <v>43.575000000000003</v>
      </c>
      <c r="P370" s="59">
        <f t="shared" ref="P370:P400" si="136">O370*K370</f>
        <v>0</v>
      </c>
      <c r="Q370" s="183"/>
      <c r="R370" s="1160"/>
      <c r="S370" s="221"/>
      <c r="T370" s="1162"/>
      <c r="U370" s="768">
        <f t="shared" si="100"/>
        <v>0</v>
      </c>
      <c r="V370" s="1187"/>
      <c r="Y370" s="314"/>
      <c r="AJ370" s="1154"/>
    </row>
    <row r="371" spans="1:36" ht="15.75" customHeight="1" outlineLevel="3" x14ac:dyDescent="0.2">
      <c r="A371" s="701">
        <f t="shared" si="135"/>
        <v>0</v>
      </c>
      <c r="C371" s="217"/>
      <c r="D371" s="114"/>
      <c r="E371" s="182"/>
      <c r="F371" s="1175" t="str">
        <f>Prijsonderbouwing!D1211</f>
        <v xml:space="preserve">~ prijs per m² is incl. opgaand werk tegen fundering rondom gebouw </v>
      </c>
      <c r="G371" s="142"/>
      <c r="H371" s="142"/>
      <c r="I371" s="142"/>
      <c r="J371" s="145"/>
      <c r="K371" s="38"/>
      <c r="L371" s="38"/>
      <c r="M371" s="38"/>
      <c r="N371" s="59"/>
      <c r="O371" s="59"/>
      <c r="P371" s="59"/>
      <c r="Q371" s="183"/>
      <c r="R371" s="53"/>
      <c r="S371" s="221"/>
      <c r="T371" s="1162"/>
      <c r="U371" s="768">
        <f t="shared" si="100"/>
        <v>0</v>
      </c>
      <c r="V371" s="1187"/>
      <c r="Y371" s="314"/>
      <c r="AJ371" s="1154"/>
    </row>
    <row r="372" spans="1:36" ht="15.75" customHeight="1" outlineLevel="3" x14ac:dyDescent="0.2">
      <c r="A372" s="701">
        <f t="shared" si="135"/>
        <v>0</v>
      </c>
      <c r="C372" s="217"/>
      <c r="D372" s="114"/>
      <c r="E372" s="182" t="str">
        <f>Prijsonderbouwing!B1216</f>
        <v>V3-1-A2</v>
      </c>
      <c r="F372" s="142" t="s">
        <v>1585</v>
      </c>
      <c r="G372" s="142"/>
      <c r="H372" s="142"/>
      <c r="I372" s="142"/>
      <c r="J372" s="145"/>
      <c r="K372" s="246">
        <v>0</v>
      </c>
      <c r="L372" s="33"/>
      <c r="M372" s="38" t="s">
        <v>74</v>
      </c>
      <c r="N372" s="59">
        <f>N370*0.25</f>
        <v>9.375</v>
      </c>
      <c r="O372" s="59">
        <f>O370</f>
        <v>43.575000000000003</v>
      </c>
      <c r="P372" s="59">
        <f t="shared" si="136"/>
        <v>0</v>
      </c>
      <c r="Q372" s="183"/>
      <c r="R372" s="53"/>
      <c r="S372" s="221"/>
      <c r="T372" s="1162"/>
      <c r="U372" s="768">
        <f t="shared" si="100"/>
        <v>0</v>
      </c>
      <c r="V372" s="1187"/>
      <c r="Y372" s="314"/>
      <c r="AJ372" s="1154"/>
    </row>
    <row r="373" spans="1:36" ht="15.75" customHeight="1" outlineLevel="3" x14ac:dyDescent="0.2">
      <c r="A373" s="701">
        <f t="shared" si="135"/>
        <v>0</v>
      </c>
      <c r="C373" s="217"/>
      <c r="D373" s="114"/>
      <c r="E373" s="182" t="str">
        <f>Prijsonderbouwing!B1217</f>
        <v>V3-1-A3</v>
      </c>
      <c r="F373" s="142" t="s">
        <v>1586</v>
      </c>
      <c r="G373" s="142"/>
      <c r="H373" s="142"/>
      <c r="I373" s="142"/>
      <c r="J373" s="145"/>
      <c r="K373" s="246">
        <v>0</v>
      </c>
      <c r="L373" s="33"/>
      <c r="M373" s="38" t="s">
        <v>74</v>
      </c>
      <c r="N373" s="59">
        <f>N370*0.2</f>
        <v>7.5</v>
      </c>
      <c r="O373" s="59">
        <f>O370</f>
        <v>43.575000000000003</v>
      </c>
      <c r="P373" s="59">
        <f t="shared" si="136"/>
        <v>0</v>
      </c>
      <c r="Q373" s="183"/>
      <c r="R373" s="53"/>
      <c r="S373" s="221"/>
      <c r="T373" s="1162"/>
      <c r="U373" s="768">
        <f t="shared" si="100"/>
        <v>0</v>
      </c>
      <c r="V373" s="1187"/>
      <c r="Y373" s="314"/>
      <c r="AJ373" s="1154"/>
    </row>
    <row r="374" spans="1:36" ht="15.75" customHeight="1" outlineLevel="3" x14ac:dyDescent="0.2">
      <c r="A374" s="701">
        <f t="shared" si="135"/>
        <v>0</v>
      </c>
      <c r="C374" s="217"/>
      <c r="D374" s="114"/>
      <c r="E374" s="182" t="str">
        <f>Prijsonderbouwing!B1218</f>
        <v>V3-1-A4</v>
      </c>
      <c r="F374" s="142" t="s">
        <v>1587</v>
      </c>
      <c r="G374" s="142"/>
      <c r="H374" s="142"/>
      <c r="I374" s="142"/>
      <c r="J374" s="145"/>
      <c r="K374" s="246">
        <v>0</v>
      </c>
      <c r="L374" s="33"/>
      <c r="M374" s="38" t="s">
        <v>74</v>
      </c>
      <c r="N374" s="59">
        <f>N370*0.3</f>
        <v>11.25</v>
      </c>
      <c r="O374" s="59">
        <f>O370</f>
        <v>43.575000000000003</v>
      </c>
      <c r="P374" s="59">
        <f t="shared" si="136"/>
        <v>0</v>
      </c>
      <c r="Q374" s="183"/>
      <c r="R374" s="53"/>
      <c r="S374" s="221"/>
      <c r="T374" s="1162"/>
      <c r="U374" s="768">
        <f t="shared" si="100"/>
        <v>0</v>
      </c>
      <c r="V374" s="1187"/>
      <c r="Y374" s="314"/>
      <c r="AJ374" s="1154"/>
    </row>
    <row r="375" spans="1:36" ht="15.75" customHeight="1" outlineLevel="3" x14ac:dyDescent="0.2">
      <c r="A375" s="701">
        <f t="shared" ref="A375" si="137">IF(K375=0,0,1)</f>
        <v>0</v>
      </c>
      <c r="B375" s="7" t="s">
        <v>54</v>
      </c>
      <c r="C375" s="217"/>
      <c r="D375" s="114"/>
      <c r="E375" s="182" t="str">
        <f>Prijsonderbouwing!B1221</f>
        <v>V3-1-A6</v>
      </c>
      <c r="F375" s="142" t="str">
        <f>Prijsonderbouwing!D1221</f>
        <v>╚ PUR meer-/minderprijs per mm</v>
      </c>
      <c r="G375" s="1047" t="str">
        <f>_xlfn.XLOOKUP(I375,Tabellen!$J$18:$J$24,Tabellen!$K$18:$K$24,"controleren")</f>
        <v>110 mm Rc 3.94 m².K/W</v>
      </c>
      <c r="H375" s="689"/>
      <c r="I375" s="1055">
        <v>10</v>
      </c>
      <c r="J375" s="144" t="s">
        <v>83</v>
      </c>
      <c r="K375" s="246">
        <v>0</v>
      </c>
      <c r="L375" s="33"/>
      <c r="M375" s="38" t="str">
        <f>Prijsonderbouwing!F1221</f>
        <v>m²</v>
      </c>
      <c r="N375" s="59">
        <f>Prijsonderbouwing!O1221*I375</f>
        <v>2.5</v>
      </c>
      <c r="O375" s="59">
        <f>Prijsonderbouwing!X1221*I375</f>
        <v>2.9049999999999998</v>
      </c>
      <c r="P375" s="59">
        <f t="shared" si="136"/>
        <v>0</v>
      </c>
      <c r="Q375" s="183"/>
      <c r="R375" s="53"/>
      <c r="S375" s="221"/>
      <c r="T375" s="1162"/>
      <c r="U375" s="768">
        <f t="shared" si="100"/>
        <v>0</v>
      </c>
      <c r="V375" s="1187"/>
      <c r="Y375" s="314"/>
      <c r="AJ375" s="1154"/>
    </row>
    <row r="376" spans="1:36" ht="6" customHeight="1" outlineLevel="3" x14ac:dyDescent="0.2">
      <c r="A376" s="701">
        <f>A369</f>
        <v>0</v>
      </c>
      <c r="B376" s="7" t="s">
        <v>54</v>
      </c>
      <c r="C376" s="217"/>
      <c r="D376" s="114"/>
      <c r="E376" s="185"/>
      <c r="F376" s="346"/>
      <c r="G376" s="244"/>
      <c r="H376" s="244"/>
      <c r="I376" s="244"/>
      <c r="J376" s="353"/>
      <c r="K376" s="256"/>
      <c r="L376" s="33"/>
      <c r="M376" s="38"/>
      <c r="N376" s="59"/>
      <c r="O376" s="59"/>
      <c r="P376" s="59"/>
      <c r="Q376" s="183"/>
      <c r="R376" s="53"/>
      <c r="S376" s="221"/>
      <c r="T376" s="1162"/>
      <c r="U376" s="768">
        <f t="shared" si="100"/>
        <v>0</v>
      </c>
      <c r="V376" s="1187"/>
      <c r="Y376" s="314"/>
      <c r="AJ376" s="1154"/>
    </row>
    <row r="377" spans="1:36" ht="15.75" customHeight="1" outlineLevel="1" x14ac:dyDescent="0.2">
      <c r="A377" s="701">
        <f>IF(SUM(A378:A380)=0,0,1)</f>
        <v>0</v>
      </c>
      <c r="B377" s="7" t="s">
        <v>54</v>
      </c>
      <c r="C377" s="217"/>
      <c r="D377" s="114"/>
      <c r="E377" s="185" t="s">
        <v>1234</v>
      </c>
      <c r="F377" s="690" t="s">
        <v>1092</v>
      </c>
      <c r="G377" s="141"/>
      <c r="H377" s="135"/>
      <c r="I377" s="141"/>
      <c r="J377" s="841"/>
      <c r="K377" s="36"/>
      <c r="L377" s="10"/>
      <c r="M377" s="38"/>
      <c r="N377" s="59"/>
      <c r="O377" s="59"/>
      <c r="P377" s="59"/>
      <c r="Q377" s="183"/>
      <c r="R377" s="53"/>
      <c r="S377" s="221"/>
      <c r="T377" s="1162"/>
      <c r="U377" s="768">
        <f t="shared" ref="U377" si="138">K377*N377</f>
        <v>0</v>
      </c>
      <c r="V377" s="1187"/>
      <c r="Y377" s="329"/>
      <c r="AA377" s="312"/>
      <c r="AC377" s="319"/>
      <c r="AJ377" s="1154"/>
    </row>
    <row r="378" spans="1:36" ht="15.75" customHeight="1" outlineLevel="3" x14ac:dyDescent="0.2">
      <c r="A378" s="701">
        <f t="shared" ref="A378:A379" si="139">IF(K378=0,0,1)</f>
        <v>0</v>
      </c>
      <c r="B378" s="7" t="s">
        <v>54</v>
      </c>
      <c r="C378" s="217"/>
      <c r="D378" s="114"/>
      <c r="E378" s="182" t="str">
        <f>Prijsonderbouwing!B1227</f>
        <v>V3-1-B1</v>
      </c>
      <c r="F378" s="142" t="str">
        <f>Prijsonderbouwing!D1227</f>
        <v>Vloerisolatie isolatiefolie Rc 5.00  m².K/W en dik 15cm &lt; 35 m²</v>
      </c>
      <c r="G378" s="138"/>
      <c r="H378" s="138"/>
      <c r="I378" s="142"/>
      <c r="J378" s="145"/>
      <c r="K378" s="246">
        <v>0</v>
      </c>
      <c r="L378" s="33"/>
      <c r="M378" s="38" t="str">
        <f>Prijsonderbouwing!F1227</f>
        <v>m²</v>
      </c>
      <c r="N378" s="271">
        <f>Prijsonderbouwing!O1227</f>
        <v>44.76</v>
      </c>
      <c r="O378" s="271">
        <f>Prijsonderbouwing!X1227</f>
        <v>52.011119999999998</v>
      </c>
      <c r="P378" s="59">
        <f t="shared" si="136"/>
        <v>0</v>
      </c>
      <c r="Q378" s="183"/>
      <c r="R378" s="53"/>
      <c r="S378" s="221"/>
      <c r="T378" s="1162"/>
      <c r="U378" s="768">
        <f t="shared" si="100"/>
        <v>0</v>
      </c>
      <c r="V378" s="1187"/>
      <c r="Y378" s="314"/>
      <c r="AJ378" s="1154"/>
    </row>
    <row r="379" spans="1:36" ht="15.75" customHeight="1" outlineLevel="3" x14ac:dyDescent="0.2">
      <c r="A379" s="701">
        <f t="shared" si="139"/>
        <v>0</v>
      </c>
      <c r="B379" s="7" t="s">
        <v>54</v>
      </c>
      <c r="C379" s="217"/>
      <c r="D379" s="114"/>
      <c r="E379" s="182" t="str">
        <f>Prijsonderbouwing!B1237</f>
        <v>V3-1-B2</v>
      </c>
      <c r="F379" s="142" t="str">
        <f>Prijsonderbouwing!D1237</f>
        <v>Vloerisolatie isolatiefolie Rc 5.00  m².K/W en dik 15cm 35-60 m²</v>
      </c>
      <c r="G379" s="138"/>
      <c r="H379" s="138"/>
      <c r="J379" s="145"/>
      <c r="K379" s="246">
        <v>0</v>
      </c>
      <c r="L379" s="33"/>
      <c r="M379" s="38" t="str">
        <f>Prijsonderbouwing!F1237</f>
        <v>m²</v>
      </c>
      <c r="N379" s="271">
        <f>Prijsonderbouwing!O1237</f>
        <v>37.479999999999997</v>
      </c>
      <c r="O379" s="271">
        <f>Prijsonderbouwing!X1237</f>
        <v>43.551759999999994</v>
      </c>
      <c r="P379" s="59">
        <f t="shared" si="136"/>
        <v>0</v>
      </c>
      <c r="Q379" s="183"/>
      <c r="R379" s="53"/>
      <c r="S379" s="221"/>
      <c r="T379" s="1162"/>
      <c r="U379" s="768">
        <f t="shared" si="100"/>
        <v>0</v>
      </c>
      <c r="V379" s="1187"/>
      <c r="Y379" s="314"/>
      <c r="AJ379" s="1154"/>
    </row>
    <row r="380" spans="1:36" ht="15.75" customHeight="1" outlineLevel="3" x14ac:dyDescent="0.2">
      <c r="A380" s="701">
        <f>IF(K380=0,0,1)</f>
        <v>0</v>
      </c>
      <c r="B380" s="7" t="s">
        <v>54</v>
      </c>
      <c r="C380" s="217"/>
      <c r="D380" s="114"/>
      <c r="E380" s="182" t="str">
        <f>Prijsonderbouwing!B1247</f>
        <v>V3-1-B3</v>
      </c>
      <c r="F380" s="142" t="str">
        <f>Prijsonderbouwing!D1247</f>
        <v>Vloerisolatie isolatiefolie Rc 5.00  m².K/W en dik 15cm &gt; 60 m²</v>
      </c>
      <c r="G380" s="138"/>
      <c r="H380" s="138"/>
      <c r="I380" s="138"/>
      <c r="J380" s="145"/>
      <c r="K380" s="246">
        <v>0</v>
      </c>
      <c r="L380" s="33"/>
      <c r="M380" s="38" t="str">
        <f>Prijsonderbouwing!F1247</f>
        <v>m²</v>
      </c>
      <c r="N380" s="59">
        <f>Prijsonderbouwing!O1247</f>
        <v>34.630000000000003</v>
      </c>
      <c r="O380" s="59">
        <f>Prijsonderbouwing!X1247</f>
        <v>40.24006</v>
      </c>
      <c r="P380" s="59">
        <f t="shared" si="136"/>
        <v>0</v>
      </c>
      <c r="Q380" s="183"/>
      <c r="R380" s="53"/>
      <c r="S380" s="221"/>
      <c r="T380" s="1162"/>
      <c r="U380" s="768">
        <f t="shared" ref="U380:U429" si="140">K380*N380</f>
        <v>0</v>
      </c>
      <c r="V380" s="1187"/>
      <c r="Y380" s="314"/>
      <c r="AJ380" s="1154"/>
    </row>
    <row r="381" spans="1:36" ht="6" customHeight="1" outlineLevel="3" x14ac:dyDescent="0.2">
      <c r="A381" s="701">
        <f>A377</f>
        <v>0</v>
      </c>
      <c r="B381" s="7" t="s">
        <v>54</v>
      </c>
      <c r="C381" s="217"/>
      <c r="D381" s="114"/>
      <c r="E381" s="185"/>
      <c r="F381" s="346"/>
      <c r="G381" s="244"/>
      <c r="H381" s="244"/>
      <c r="K381" s="256"/>
      <c r="L381" s="33"/>
      <c r="M381" s="38"/>
      <c r="N381" s="20"/>
      <c r="O381" s="59"/>
      <c r="P381" s="59"/>
      <c r="Q381" s="183"/>
      <c r="R381" s="53"/>
      <c r="S381" s="221"/>
      <c r="T381" s="1162"/>
      <c r="U381" s="768">
        <f t="shared" si="140"/>
        <v>0</v>
      </c>
      <c r="V381" s="1187"/>
      <c r="Y381" s="314"/>
      <c r="AJ381" s="1154"/>
    </row>
    <row r="382" spans="1:36" ht="15.75" customHeight="1" outlineLevel="1" x14ac:dyDescent="0.2">
      <c r="A382" s="701">
        <f>IF(SUM(A383:A384)=0,0,1)</f>
        <v>0</v>
      </c>
      <c r="B382" s="7" t="s">
        <v>54</v>
      </c>
      <c r="C382" s="217"/>
      <c r="D382" s="114"/>
      <c r="E382" s="185" t="s">
        <v>1235</v>
      </c>
      <c r="F382" s="690" t="s">
        <v>1094</v>
      </c>
      <c r="G382" s="141"/>
      <c r="H382" s="141"/>
      <c r="I382" s="141"/>
      <c r="J382" s="141"/>
      <c r="K382" s="36"/>
      <c r="L382" s="10"/>
      <c r="M382" s="38"/>
      <c r="N382" s="59"/>
      <c r="O382" s="59"/>
      <c r="P382" s="59"/>
      <c r="Q382" s="183"/>
      <c r="R382" s="53"/>
      <c r="S382" s="221"/>
      <c r="T382" s="1162"/>
      <c r="U382" s="768">
        <f t="shared" si="140"/>
        <v>0</v>
      </c>
      <c r="V382" s="1187"/>
      <c r="Y382" s="329"/>
      <c r="AA382" s="312"/>
      <c r="AC382" s="319"/>
      <c r="AJ382" s="1154"/>
    </row>
    <row r="383" spans="1:36" ht="15.5" customHeight="1" outlineLevel="3" x14ac:dyDescent="0.2">
      <c r="A383" s="701">
        <f>IF(K383=0,0,1)</f>
        <v>0</v>
      </c>
      <c r="B383" s="7" t="s">
        <v>54</v>
      </c>
      <c r="C383" s="217"/>
      <c r="D383" s="114"/>
      <c r="E383" s="182" t="str">
        <f>Prijsonderbouwing!B1257</f>
        <v>V3-1-C1</v>
      </c>
      <c r="F383" s="142" t="str">
        <f>Prijsonderbouwing!D1257</f>
        <v>Vloerisolatie EPS-isolatie 130mm Rc 3.70  m².K/W</v>
      </c>
      <c r="G383" s="278"/>
      <c r="H383" s="138"/>
      <c r="I383" s="142"/>
      <c r="J383" s="145"/>
      <c r="K383" s="246">
        <v>0</v>
      </c>
      <c r="L383" s="33"/>
      <c r="M383" s="38" t="str">
        <f>Prijsonderbouwing!F1257</f>
        <v>m²</v>
      </c>
      <c r="N383" s="59">
        <f>Prijsonderbouwing!O1257</f>
        <v>27</v>
      </c>
      <c r="O383" s="59">
        <f>Prijsonderbouwing!X1257</f>
        <v>31.373999999999999</v>
      </c>
      <c r="P383" s="59">
        <f>O383*K383</f>
        <v>0</v>
      </c>
      <c r="Q383" s="183"/>
      <c r="R383" s="53"/>
      <c r="S383" s="221"/>
      <c r="T383" s="697"/>
      <c r="U383" s="768">
        <f t="shared" si="140"/>
        <v>0</v>
      </c>
      <c r="V383" s="1186"/>
      <c r="Y383" s="340"/>
      <c r="Z383" s="713"/>
      <c r="AJ383" s="1154"/>
    </row>
    <row r="384" spans="1:36" ht="15.5" customHeight="1" outlineLevel="3" x14ac:dyDescent="0.2">
      <c r="A384" s="701">
        <f>IF(K384=0,0,1)</f>
        <v>0</v>
      </c>
      <c r="B384" s="7" t="s">
        <v>54</v>
      </c>
      <c r="C384" s="217"/>
      <c r="D384" s="114"/>
      <c r="E384" s="182" t="str">
        <f>Prijsonderbouwing!B1263</f>
        <v>V3-1-C2</v>
      </c>
      <c r="F384" s="142" t="str">
        <f>Prijsonderbouwing!D1263</f>
        <v>╚ EPS meer-/minderprijs per mm</v>
      </c>
      <c r="G384" s="1047" t="str">
        <f>_xlfn.XLOOKUP(I384,Tabellen!$F$46:$F$52,Tabellen!$G$46:$G$52,"controleren")</f>
        <v>140 mm Rc 3.90 m².K/W</v>
      </c>
      <c r="H384" s="689"/>
      <c r="I384" s="1055">
        <v>10</v>
      </c>
      <c r="J384" s="144" t="s">
        <v>83</v>
      </c>
      <c r="K384" s="246">
        <v>0</v>
      </c>
      <c r="L384" s="33"/>
      <c r="M384" s="38" t="str">
        <f>Prijsonderbouwing!F1263</f>
        <v>m²</v>
      </c>
      <c r="N384" s="59">
        <f>Prijsonderbouwing!O1263*I384</f>
        <v>1.2</v>
      </c>
      <c r="O384" s="59">
        <f>Prijsonderbouwing!X1263*I384</f>
        <v>1.3944000000000001</v>
      </c>
      <c r="P384" s="59">
        <f>O384*K384</f>
        <v>0</v>
      </c>
      <c r="Q384" s="183"/>
      <c r="R384" s="53"/>
      <c r="S384" s="221"/>
      <c r="T384" s="697"/>
      <c r="U384" s="768">
        <f t="shared" si="140"/>
        <v>0</v>
      </c>
      <c r="V384" s="1186"/>
      <c r="Y384" s="314"/>
      <c r="Z384" s="713"/>
      <c r="AJ384" s="1154"/>
    </row>
    <row r="385" spans="1:36" ht="6" customHeight="1" outlineLevel="3" x14ac:dyDescent="0.2">
      <c r="A385" s="701">
        <f>A386</f>
        <v>0</v>
      </c>
      <c r="C385" s="217"/>
      <c r="D385" s="114"/>
      <c r="E385" s="185"/>
      <c r="F385" s="346"/>
      <c r="G385" s="244"/>
      <c r="H385" s="244"/>
      <c r="I385" s="244"/>
      <c r="J385" s="353"/>
      <c r="K385" s="256"/>
      <c r="L385" s="33"/>
      <c r="M385" s="38"/>
      <c r="N385" s="20"/>
      <c r="O385" s="20"/>
      <c r="P385" s="59"/>
      <c r="Q385" s="183"/>
      <c r="R385" s="53"/>
      <c r="S385" s="221"/>
      <c r="T385" s="1162"/>
      <c r="U385" s="768">
        <f t="shared" ref="U385" si="141">K385*N385</f>
        <v>0</v>
      </c>
      <c r="V385" s="1187"/>
      <c r="Y385" s="314"/>
      <c r="AJ385" s="1154"/>
    </row>
    <row r="386" spans="1:36" ht="15.75" customHeight="1" outlineLevel="1" x14ac:dyDescent="0.2">
      <c r="A386" s="701">
        <f>IF(SUM(A387:A388)=0,0,1)</f>
        <v>0</v>
      </c>
      <c r="B386" s="7" t="s">
        <v>54</v>
      </c>
      <c r="C386" s="217"/>
      <c r="D386" s="114"/>
      <c r="E386" s="185" t="s">
        <v>1557</v>
      </c>
      <c r="F386" s="690" t="s">
        <v>1095</v>
      </c>
      <c r="G386" s="141"/>
      <c r="H386" s="135"/>
      <c r="I386" s="141"/>
      <c r="J386" s="841"/>
      <c r="K386" s="36"/>
      <c r="L386" s="10"/>
      <c r="M386" s="38"/>
      <c r="N386" s="59"/>
      <c r="O386" s="59"/>
      <c r="P386" s="59"/>
      <c r="Q386" s="183"/>
      <c r="R386" s="53"/>
      <c r="S386" s="221"/>
      <c r="T386" s="1162"/>
      <c r="U386" s="768">
        <f t="shared" ref="U386" si="142">K386*N386</f>
        <v>0</v>
      </c>
      <c r="V386" s="1187"/>
      <c r="Y386" s="329"/>
      <c r="AA386" s="312"/>
      <c r="AC386" s="319"/>
      <c r="AJ386" s="1154"/>
    </row>
    <row r="387" spans="1:36" ht="13.5" outlineLevel="3" x14ac:dyDescent="0.2">
      <c r="A387" s="701">
        <f t="shared" ref="A387:A402" si="143">IF(K387=0,0,1)</f>
        <v>0</v>
      </c>
      <c r="B387" s="7" t="s">
        <v>54</v>
      </c>
      <c r="C387" s="217"/>
      <c r="D387" s="114"/>
      <c r="E387" s="182" t="str">
        <f>Prijsonderbouwing!B1269</f>
        <v>V3-1-D1</v>
      </c>
      <c r="F387" s="142" t="str">
        <f>Prijsonderbouwing!D1269</f>
        <v>Bodemisolatie EPS-korrels laagdikte dik 200mm  (30% subsidiabel)</v>
      </c>
      <c r="G387" s="350"/>
      <c r="I387" s="692"/>
      <c r="J387" s="644"/>
      <c r="K387" s="246">
        <v>0</v>
      </c>
      <c r="L387" s="33"/>
      <c r="M387" s="38" t="str">
        <f>Prijsonderbouwing!F1269</f>
        <v>m²</v>
      </c>
      <c r="N387" s="59">
        <f>Prijsonderbouwing!O1269</f>
        <v>21.21</v>
      </c>
      <c r="O387" s="59">
        <f>Prijsonderbouwing!X1269</f>
        <v>24.64602</v>
      </c>
      <c r="P387" s="59">
        <f t="shared" si="136"/>
        <v>0</v>
      </c>
      <c r="Q387" s="183"/>
      <c r="R387" s="53"/>
      <c r="S387" s="221"/>
      <c r="T387" s="1162"/>
      <c r="U387" s="768">
        <f t="shared" si="140"/>
        <v>0</v>
      </c>
      <c r="V387" s="1187"/>
      <c r="Y387" s="340"/>
      <c r="Z387" s="314"/>
      <c r="AA387" s="314"/>
      <c r="AB387" s="314"/>
      <c r="AJ387" s="1154"/>
    </row>
    <row r="388" spans="1:36" ht="13.5" outlineLevel="3" x14ac:dyDescent="0.2">
      <c r="A388" s="701">
        <f t="shared" ref="A388" si="144">IF(K388=0,0,1)</f>
        <v>0</v>
      </c>
      <c r="B388" s="7" t="s">
        <v>54</v>
      </c>
      <c r="C388" s="217"/>
      <c r="D388" s="114"/>
      <c r="E388" s="182" t="str">
        <f>Prijsonderbouwing!B1274</f>
        <v>V3-1-D2</v>
      </c>
      <c r="F388" s="142" t="str">
        <f>Prijsonderbouwing!D1274</f>
        <v>Bodemisolatie EPS-korrels laagdikte dik 300mm   (30% subsidiabel)</v>
      </c>
      <c r="G388" s="350"/>
      <c r="I388" s="692"/>
      <c r="J388" s="644"/>
      <c r="K388" s="246">
        <v>0</v>
      </c>
      <c r="L388" s="33"/>
      <c r="M388" s="38" t="str">
        <f>Prijsonderbouwing!F1274</f>
        <v>m²</v>
      </c>
      <c r="N388" s="59">
        <f>Prijsonderbouwing!O1274</f>
        <v>27.71</v>
      </c>
      <c r="O388" s="59">
        <f>Prijsonderbouwing!X1274</f>
        <v>32.199020000000004</v>
      </c>
      <c r="P388" s="59">
        <f t="shared" si="136"/>
        <v>0</v>
      </c>
      <c r="Q388" s="183"/>
      <c r="R388" s="53"/>
      <c r="S388" s="221"/>
      <c r="T388" s="1162"/>
      <c r="U388" s="768">
        <f t="shared" si="140"/>
        <v>0</v>
      </c>
      <c r="V388" s="1187"/>
      <c r="Y388" s="340"/>
      <c r="Z388" s="314"/>
      <c r="AA388" s="314"/>
      <c r="AB388" s="314"/>
      <c r="AJ388" s="1154"/>
    </row>
    <row r="389" spans="1:36" ht="6" customHeight="1" outlineLevel="3" x14ac:dyDescent="0.2">
      <c r="A389" s="701">
        <f>A390</f>
        <v>0</v>
      </c>
      <c r="C389" s="217"/>
      <c r="D389" s="114"/>
      <c r="E389" s="185"/>
      <c r="F389" s="346"/>
      <c r="G389" s="244"/>
      <c r="H389" s="244"/>
      <c r="I389" s="244"/>
      <c r="J389" s="353"/>
      <c r="K389" s="256"/>
      <c r="L389" s="33"/>
      <c r="M389" s="38"/>
      <c r="N389" s="20"/>
      <c r="O389" s="20"/>
      <c r="P389" s="59"/>
      <c r="Q389" s="183"/>
      <c r="R389" s="53"/>
      <c r="S389" s="221"/>
      <c r="T389" s="1162"/>
      <c r="U389" s="768">
        <f>K389*N389</f>
        <v>0</v>
      </c>
      <c r="V389" s="1187"/>
      <c r="Y389" s="314"/>
      <c r="AJ389" s="1154"/>
    </row>
    <row r="390" spans="1:36" ht="15.75" customHeight="1" outlineLevel="1" x14ac:dyDescent="0.2">
      <c r="A390" s="701">
        <f>IF(SUM(A391:A392)=0,0,1)</f>
        <v>0</v>
      </c>
      <c r="B390" s="7" t="s">
        <v>54</v>
      </c>
      <c r="C390" s="217"/>
      <c r="D390" s="114"/>
      <c r="E390" s="185" t="s">
        <v>1389</v>
      </c>
      <c r="F390" s="690" t="s">
        <v>1392</v>
      </c>
      <c r="H390" s="135"/>
      <c r="I390" s="141"/>
      <c r="J390" s="841"/>
      <c r="K390" s="36"/>
      <c r="L390" s="10"/>
      <c r="M390" s="38"/>
      <c r="N390" s="59"/>
      <c r="O390" s="59"/>
      <c r="P390" s="59"/>
      <c r="Q390" s="183"/>
      <c r="R390" s="53"/>
      <c r="S390" s="221"/>
      <c r="T390" s="1162"/>
      <c r="U390" s="768">
        <f>K390*N390</f>
        <v>0</v>
      </c>
      <c r="V390" s="1187"/>
      <c r="Y390" s="329"/>
      <c r="AA390" s="312"/>
      <c r="AC390" s="319"/>
      <c r="AJ390" s="1154"/>
    </row>
    <row r="391" spans="1:36" ht="15.5" customHeight="1" outlineLevel="3" x14ac:dyDescent="0.2">
      <c r="A391" s="701">
        <f>IF(K391=0,0,1)</f>
        <v>0</v>
      </c>
      <c r="B391" s="7" t="s">
        <v>54</v>
      </c>
      <c r="C391" s="217"/>
      <c r="D391" s="114"/>
      <c r="E391" s="182" t="str">
        <f>Prijsonderbouwing!B1279</f>
        <v>V3-1-E1</v>
      </c>
      <c r="F391" s="142" t="str">
        <f>Prijsonderbouwing!D1279</f>
        <v>Vloerisolatie schuimbeton 400 mm 500kg/m³ Rc 3.50  m².K/W       (30% subsidiabel)</v>
      </c>
      <c r="G391" s="278"/>
      <c r="H391" s="138"/>
      <c r="I391" s="142"/>
      <c r="J391" s="145"/>
      <c r="K391" s="246">
        <v>0</v>
      </c>
      <c r="L391" s="33"/>
      <c r="M391" s="38" t="str">
        <f>Prijsonderbouwing!F1279</f>
        <v>m²</v>
      </c>
      <c r="N391" s="59">
        <f>Prijsonderbouwing!O1279</f>
        <v>134.19312977099236</v>
      </c>
      <c r="O391" s="59">
        <f>Prijsonderbouwing!X1279</f>
        <v>155.93241679389314</v>
      </c>
      <c r="P391" s="59">
        <f>O391*K391</f>
        <v>0</v>
      </c>
      <c r="Q391" s="183"/>
      <c r="R391" s="53"/>
      <c r="S391" s="221"/>
      <c r="T391" s="697"/>
      <c r="U391" s="768">
        <f>K391*N391</f>
        <v>0</v>
      </c>
      <c r="V391" s="1186"/>
      <c r="Y391" s="340"/>
      <c r="Z391" s="713"/>
      <c r="AJ391" s="1154"/>
    </row>
    <row r="392" spans="1:36" ht="15.5" customHeight="1" outlineLevel="3" x14ac:dyDescent="0.2">
      <c r="A392" s="701">
        <f>IF(K392=0,0,1)</f>
        <v>0</v>
      </c>
      <c r="B392" s="7" t="s">
        <v>54</v>
      </c>
      <c r="C392" s="217"/>
      <c r="D392" s="114"/>
      <c r="E392" s="182" t="str">
        <f>Prijsonderbouwing!B1291</f>
        <v>V3-1-E2</v>
      </c>
      <c r="F392" s="142" t="str">
        <f>Prijsonderbouwing!D1291</f>
        <v>╚ Schuimbeton meer-/minderprijs per cm</v>
      </c>
      <c r="G392" s="1047" t="str">
        <f>_xlfn.XLOOKUP(I392,Tabellen!$J$9:$J$15,Tabellen!$K$9:$K$15,"controleren")</f>
        <v>50 cm Rc 4.30 m².K/W</v>
      </c>
      <c r="H392" s="689"/>
      <c r="I392" s="1055">
        <v>10</v>
      </c>
      <c r="J392" s="144" t="s">
        <v>1393</v>
      </c>
      <c r="K392" s="246">
        <v>0</v>
      </c>
      <c r="L392" s="33"/>
      <c r="M392" s="38" t="str">
        <f>Prijsonderbouwing!F1291</f>
        <v>m²</v>
      </c>
      <c r="N392" s="59">
        <f>Prijsonderbouwing!O1291*I392</f>
        <v>16.8</v>
      </c>
      <c r="O392" s="59">
        <f>Prijsonderbouwing!X1291*I392</f>
        <v>19.521599999999999</v>
      </c>
      <c r="P392" s="59">
        <f>O392*K392</f>
        <v>0</v>
      </c>
      <c r="Q392" s="183"/>
      <c r="R392" s="53"/>
      <c r="S392" s="221"/>
      <c r="T392" s="697"/>
      <c r="U392" s="768">
        <f>K392*N392</f>
        <v>0</v>
      </c>
      <c r="V392" s="1186"/>
      <c r="Y392" s="314"/>
      <c r="Z392" s="713"/>
      <c r="AJ392" s="1154"/>
    </row>
    <row r="393" spans="1:36" ht="6" customHeight="1" outlineLevel="3" x14ac:dyDescent="0.2">
      <c r="A393" s="701">
        <f>A394</f>
        <v>0</v>
      </c>
      <c r="B393" s="7" t="s">
        <v>54</v>
      </c>
      <c r="C393" s="217"/>
      <c r="D393" s="114"/>
      <c r="E393" s="185"/>
      <c r="F393" s="346"/>
      <c r="G393" s="244"/>
      <c r="H393" s="244"/>
      <c r="I393" s="244"/>
      <c r="J393" s="353"/>
      <c r="K393" s="38"/>
      <c r="L393" s="38"/>
      <c r="M393" s="38"/>
      <c r="N393" s="20"/>
      <c r="O393" s="20"/>
      <c r="P393" s="59"/>
      <c r="Q393" s="183"/>
      <c r="R393" s="53"/>
      <c r="S393" s="221"/>
      <c r="T393" s="1162"/>
      <c r="U393" s="768">
        <f>K393*N393</f>
        <v>0</v>
      </c>
      <c r="V393" s="1187"/>
      <c r="Y393" s="314"/>
      <c r="AJ393" s="1154"/>
    </row>
    <row r="394" spans="1:36" ht="15.75" customHeight="1" outlineLevel="3" x14ac:dyDescent="0.2">
      <c r="A394" s="701">
        <f>IF(SUM(A398:A407)=0,0,1)</f>
        <v>0</v>
      </c>
      <c r="B394" s="7" t="s">
        <v>54</v>
      </c>
      <c r="C394" s="217"/>
      <c r="D394" s="114"/>
      <c r="E394" s="185" t="str">
        <f>Prijsonderbouwing!B1296</f>
        <v>V3-1-X</v>
      </c>
      <c r="F394" s="690" t="str">
        <f>Prijsonderbouwing!D1296</f>
        <v>Bijkomende kosten:</v>
      </c>
      <c r="G394" s="135"/>
      <c r="H394" s="135"/>
      <c r="I394" s="135"/>
      <c r="J394" s="349"/>
      <c r="K394" s="256"/>
      <c r="L394" s="33"/>
      <c r="M394" s="38"/>
      <c r="N394" s="59"/>
      <c r="O394" s="59"/>
      <c r="P394" s="59"/>
      <c r="Q394" s="183"/>
      <c r="R394" s="53"/>
      <c r="S394" s="221"/>
      <c r="T394" s="1162"/>
      <c r="U394" s="768">
        <f t="shared" si="140"/>
        <v>0</v>
      </c>
      <c r="V394" s="1187"/>
      <c r="Y394" s="314"/>
      <c r="AJ394" s="1154"/>
    </row>
    <row r="395" spans="1:36" ht="15.75" customHeight="1" outlineLevel="3" x14ac:dyDescent="0.2">
      <c r="A395" s="701">
        <f>IF(K395=0,0,1)</f>
        <v>0</v>
      </c>
      <c r="C395" s="217"/>
      <c r="D395" s="114"/>
      <c r="E395" s="182" t="str">
        <f>Prijsonderbouwing!B1298</f>
        <v>V3-1-X1</v>
      </c>
      <c r="F395" s="142" t="str">
        <f>Prijsonderbouwing!D1298</f>
        <v>Minimum Tarief (van toepassing indien totaal spuit en/of inblaas isoleren lager is dan € 1365)</v>
      </c>
      <c r="G395" s="142"/>
      <c r="H395" s="142"/>
      <c r="I395" s="142"/>
      <c r="J395" s="279"/>
      <c r="K395" s="246">
        <v>0</v>
      </c>
      <c r="L395" s="33"/>
      <c r="M395" s="38" t="str">
        <f>Prijsonderbouwing!F1298</f>
        <v>won</v>
      </c>
      <c r="N395" s="59">
        <f>Prijsonderbouwing!O1298</f>
        <v>1365</v>
      </c>
      <c r="O395" s="59">
        <f>Prijsonderbouwing!X1298</f>
        <v>1586.13</v>
      </c>
      <c r="P395" s="59">
        <f>O395*K395</f>
        <v>0</v>
      </c>
      <c r="Q395" s="183"/>
      <c r="R395" s="53"/>
      <c r="S395" s="221"/>
      <c r="T395" s="1162"/>
      <c r="U395" s="768">
        <f t="shared" si="140"/>
        <v>0</v>
      </c>
      <c r="V395" s="1187"/>
      <c r="Y395" s="314"/>
      <c r="Z395" s="804"/>
      <c r="AJ395" s="1154"/>
    </row>
    <row r="396" spans="1:36" ht="15.75" customHeight="1" outlineLevel="3" x14ac:dyDescent="0.2">
      <c r="A396" s="701">
        <f>IF(K396=0,0,1)</f>
        <v>0</v>
      </c>
      <c r="C396" s="217"/>
      <c r="D396" s="114"/>
      <c r="E396" s="182" t="str">
        <f>Prijsonderbouwing!B1300</f>
        <v>V3-1-X2</v>
      </c>
      <c r="F396" s="142" t="str">
        <f>Prijsonderbouwing!D1300</f>
        <v>Minimum Tarief timmerwerkzaamheden</v>
      </c>
      <c r="G396" s="142"/>
      <c r="H396" s="142"/>
      <c r="I396" s="142"/>
      <c r="J396" s="279"/>
      <c r="K396" s="246">
        <v>0</v>
      </c>
      <c r="L396" s="33"/>
      <c r="M396" s="38" t="str">
        <f>Prijsonderbouwing!F1300</f>
        <v>won</v>
      </c>
      <c r="N396" s="59">
        <f>Prijsonderbouwing!O1300</f>
        <v>350</v>
      </c>
      <c r="O396" s="59">
        <f>Prijsonderbouwing!X1300</f>
        <v>406.7</v>
      </c>
      <c r="P396" s="59">
        <f t="shared" si="136"/>
        <v>0</v>
      </c>
      <c r="Q396" s="183"/>
      <c r="R396" s="53"/>
      <c r="S396" s="221"/>
      <c r="T396" s="1162"/>
      <c r="U396" s="768">
        <f t="shared" si="140"/>
        <v>0</v>
      </c>
      <c r="V396" s="1187"/>
      <c r="Y396" s="314"/>
      <c r="AJ396" s="1154"/>
    </row>
    <row r="397" spans="1:36" ht="15.75" customHeight="1" outlineLevel="3" x14ac:dyDescent="0.2">
      <c r="A397" s="701">
        <f>IF(K397=0,0,1)</f>
        <v>0</v>
      </c>
      <c r="C397" s="217"/>
      <c r="D397" s="114"/>
      <c r="E397" s="182" t="str">
        <f>Prijsonderbouwing!B1302</f>
        <v>V3-1-X3</v>
      </c>
      <c r="F397" s="142" t="str">
        <f>Prijsonderbouwing!D1302</f>
        <v>Opname voor begin werkzaamheden</v>
      </c>
      <c r="G397" s="142"/>
      <c r="H397" s="142"/>
      <c r="I397" s="142"/>
      <c r="J397" s="279"/>
      <c r="K397" s="246">
        <v>0</v>
      </c>
      <c r="L397" s="33"/>
      <c r="M397" s="38" t="str">
        <f>Prijsonderbouwing!F1302</f>
        <v>won</v>
      </c>
      <c r="N397" s="59">
        <f>Prijsonderbouwing!O1302</f>
        <v>75</v>
      </c>
      <c r="O397" s="59">
        <f>Prijsonderbouwing!X1302</f>
        <v>87.15</v>
      </c>
      <c r="P397" s="59">
        <f>O397*K397</f>
        <v>0</v>
      </c>
      <c r="Q397" s="183"/>
      <c r="R397" s="53"/>
      <c r="S397" s="221"/>
      <c r="T397" s="1162"/>
      <c r="U397" s="768">
        <f t="shared" si="140"/>
        <v>0</v>
      </c>
      <c r="V397" s="1187"/>
      <c r="Y397" s="314"/>
      <c r="AJ397" s="1154"/>
    </row>
    <row r="398" spans="1:36" ht="15.75" customHeight="1" outlineLevel="3" x14ac:dyDescent="0.2">
      <c r="A398" s="701">
        <f t="shared" si="143"/>
        <v>0</v>
      </c>
      <c r="B398" s="7" t="s">
        <v>54</v>
      </c>
      <c r="C398" s="217"/>
      <c r="D398" s="114"/>
      <c r="E398" s="182" t="str">
        <f>Prijsonderbouwing!B1304</f>
        <v>V3-1-X4</v>
      </c>
      <c r="F398" s="142" t="str">
        <f>Prijsonderbouwing!D1304</f>
        <v xml:space="preserve">Ventilatiekokers min. 1 st/12m² BVO  incl. boorwerk </v>
      </c>
      <c r="G398" s="142"/>
      <c r="H398" s="142"/>
      <c r="I398" s="142"/>
      <c r="J398" s="279"/>
      <c r="K398" s="246">
        <v>0</v>
      </c>
      <c r="L398" s="33"/>
      <c r="M398" s="38" t="str">
        <f>Prijsonderbouwing!F1304</f>
        <v>st</v>
      </c>
      <c r="N398" s="59">
        <f>Prijsonderbouwing!O1304</f>
        <v>32.5</v>
      </c>
      <c r="O398" s="59">
        <f>Prijsonderbouwing!X1304</f>
        <v>37.765000000000001</v>
      </c>
      <c r="P398" s="59">
        <f t="shared" si="136"/>
        <v>0</v>
      </c>
      <c r="Q398" s="183"/>
      <c r="R398" s="53"/>
      <c r="S398" s="221"/>
      <c r="T398" s="1162"/>
      <c r="U398" s="768">
        <f t="shared" si="140"/>
        <v>0</v>
      </c>
      <c r="V398" s="1187"/>
      <c r="Y398" s="314"/>
      <c r="AJ398" s="1154"/>
    </row>
    <row r="399" spans="1:36" ht="15.75" customHeight="1" outlineLevel="3" x14ac:dyDescent="0.2">
      <c r="A399" s="701">
        <f t="shared" ref="A399:A400" si="145">IF(K399=0,0,1)</f>
        <v>0</v>
      </c>
      <c r="B399" s="7" t="s">
        <v>54</v>
      </c>
      <c r="C399" s="217"/>
      <c r="D399" s="114"/>
      <c r="E399" s="182" t="str">
        <f>Prijsonderbouwing!B1306</f>
        <v>V3-1-X5</v>
      </c>
      <c r="F399" s="142" t="str">
        <f>Prijsonderbouwing!D1306</f>
        <v>Koekoekrooster incl. boorwerk</v>
      </c>
      <c r="G399" s="142"/>
      <c r="H399" s="142"/>
      <c r="I399" s="142"/>
      <c r="J399" s="279"/>
      <c r="K399" s="246">
        <v>0</v>
      </c>
      <c r="L399" s="33"/>
      <c r="M399" s="38" t="str">
        <f>Prijsonderbouwing!F1306</f>
        <v>st</v>
      </c>
      <c r="N399" s="59">
        <f>Prijsonderbouwing!O1306</f>
        <v>110</v>
      </c>
      <c r="O399" s="59">
        <f>Prijsonderbouwing!X1306</f>
        <v>127.82</v>
      </c>
      <c r="P399" s="59">
        <f>O399*K399</f>
        <v>0</v>
      </c>
      <c r="Q399" s="183"/>
      <c r="R399" s="53"/>
      <c r="S399" s="221"/>
      <c r="T399" s="1162"/>
      <c r="U399" s="768">
        <f t="shared" si="140"/>
        <v>0</v>
      </c>
      <c r="V399" s="1187"/>
      <c r="Y399" s="314"/>
      <c r="AJ399" s="1154"/>
    </row>
    <row r="400" spans="1:36" ht="15.75" customHeight="1" outlineLevel="3" x14ac:dyDescent="0.2">
      <c r="A400" s="701">
        <f t="shared" si="145"/>
        <v>0</v>
      </c>
      <c r="B400" s="7" t="s">
        <v>54</v>
      </c>
      <c r="C400" s="217"/>
      <c r="D400" s="114"/>
      <c r="E400" s="182" t="str">
        <f>Prijsonderbouwing!B1308</f>
        <v>V3-1-X6</v>
      </c>
      <c r="F400" s="142" t="str">
        <f>Prijsonderbouwing!D1308</f>
        <v>Standaard geïsoleerd vloerluik</v>
      </c>
      <c r="G400" s="142"/>
      <c r="H400" s="142"/>
      <c r="I400" s="142"/>
      <c r="J400" s="279"/>
      <c r="K400" s="246">
        <v>0</v>
      </c>
      <c r="L400" s="33"/>
      <c r="M400" s="38" t="str">
        <f>Prijsonderbouwing!F1308</f>
        <v>st</v>
      </c>
      <c r="N400" s="59">
        <f>Prijsonderbouwing!O1308</f>
        <v>100</v>
      </c>
      <c r="O400" s="59">
        <f>Prijsonderbouwing!X1308</f>
        <v>116.2</v>
      </c>
      <c r="P400" s="59">
        <f t="shared" si="136"/>
        <v>0</v>
      </c>
      <c r="Q400" s="183"/>
      <c r="R400" s="53"/>
      <c r="S400" s="221"/>
      <c r="T400" s="1162"/>
      <c r="U400" s="768">
        <f t="shared" si="140"/>
        <v>0</v>
      </c>
      <c r="V400" s="1187"/>
      <c r="Y400" s="314"/>
      <c r="AJ400" s="1154"/>
    </row>
    <row r="401" spans="1:38" ht="15.75" customHeight="1" outlineLevel="3" x14ac:dyDescent="0.2">
      <c r="A401" s="701">
        <f t="shared" si="143"/>
        <v>0</v>
      </c>
      <c r="B401" s="7" t="s">
        <v>54</v>
      </c>
      <c r="C401" s="217"/>
      <c r="D401" s="114"/>
      <c r="E401" s="182" t="str">
        <f>Prijsonderbouwing!B1310</f>
        <v>V3-1-X7</v>
      </c>
      <c r="F401" s="142" t="str">
        <f>Prijsonderbouwing!D1310</f>
        <v>Hakken gat in kruipruimte</v>
      </c>
      <c r="G401" s="142"/>
      <c r="H401" s="142"/>
      <c r="I401" s="142"/>
      <c r="J401" s="279"/>
      <c r="K401" s="246">
        <v>0</v>
      </c>
      <c r="L401" s="33"/>
      <c r="M401" s="38" t="str">
        <f>Prijsonderbouwing!F1310</f>
        <v>st</v>
      </c>
      <c r="N401" s="59">
        <f>Prijsonderbouwing!O1310</f>
        <v>175</v>
      </c>
      <c r="O401" s="59">
        <f>Prijsonderbouwing!X1310</f>
        <v>203.35</v>
      </c>
      <c r="P401" s="59">
        <f>O401*K401</f>
        <v>0</v>
      </c>
      <c r="Q401" s="183"/>
      <c r="R401" s="53"/>
      <c r="S401" s="221"/>
      <c r="T401" s="1162"/>
      <c r="U401" s="768">
        <f t="shared" si="140"/>
        <v>0</v>
      </c>
      <c r="V401" s="1187"/>
      <c r="Y401" s="314"/>
      <c r="AJ401" s="1154"/>
    </row>
    <row r="402" spans="1:38" ht="15.75" customHeight="1" outlineLevel="3" x14ac:dyDescent="0.2">
      <c r="A402" s="701">
        <f t="shared" si="143"/>
        <v>0</v>
      </c>
      <c r="B402" s="7" t="s">
        <v>54</v>
      </c>
      <c r="C402" s="217"/>
      <c r="D402" s="114"/>
      <c r="E402" s="182" t="str">
        <f>Prijsonderbouwing!B1312</f>
        <v>V3-1-X8</v>
      </c>
      <c r="F402" s="142" t="str">
        <f>Prijsonderbouwing!D1312</f>
        <v>Tijdelijk mangat zagen in houten vloer (geen afwerking)</v>
      </c>
      <c r="G402" s="142"/>
      <c r="H402" s="142"/>
      <c r="I402" s="142"/>
      <c r="J402" s="279"/>
      <c r="K402" s="246">
        <v>0</v>
      </c>
      <c r="L402" s="33"/>
      <c r="M402" s="38" t="str">
        <f>Prijsonderbouwing!F1312</f>
        <v>st</v>
      </c>
      <c r="N402" s="59">
        <f>Prijsonderbouwing!O1312</f>
        <v>150</v>
      </c>
      <c r="O402" s="59">
        <f>Prijsonderbouwing!X1312</f>
        <v>174.3</v>
      </c>
      <c r="P402" s="59">
        <f>O402*K402</f>
        <v>0</v>
      </c>
      <c r="Q402" s="183"/>
      <c r="R402" s="53"/>
      <c r="S402" s="221"/>
      <c r="T402" s="1162"/>
      <c r="U402" s="768">
        <f t="shared" si="140"/>
        <v>0</v>
      </c>
      <c r="V402" s="1187"/>
      <c r="Y402" s="314"/>
      <c r="AJ402" s="1154"/>
    </row>
    <row r="403" spans="1:38" ht="15.75" customHeight="1" outlineLevel="3" x14ac:dyDescent="0.2">
      <c r="A403" s="701">
        <f t="shared" ref="A403" si="146">IF(K403=0,0,1)</f>
        <v>0</v>
      </c>
      <c r="B403" s="7" t="s">
        <v>54</v>
      </c>
      <c r="C403" s="217"/>
      <c r="D403" s="114"/>
      <c r="E403" s="182" t="str">
        <f>Prijsonderbouwing!B1314</f>
        <v>V3-1-X9</v>
      </c>
      <c r="F403" s="142" t="str">
        <f>Prijsonderbouwing!D1314</f>
        <v>Kruipluik maken inclusief afwerken in houten vloer</v>
      </c>
      <c r="G403" s="142"/>
      <c r="H403" s="142"/>
      <c r="I403" s="142"/>
      <c r="J403" s="279"/>
      <c r="K403" s="246">
        <v>0</v>
      </c>
      <c r="L403" s="33"/>
      <c r="M403" s="38" t="str">
        <f>Prijsonderbouwing!F1314</f>
        <v>st</v>
      </c>
      <c r="N403" s="59">
        <f>Prijsonderbouwing!O1314</f>
        <v>450</v>
      </c>
      <c r="O403" s="59">
        <f>Prijsonderbouwing!X1314</f>
        <v>522.9</v>
      </c>
      <c r="P403" s="59">
        <f>O403*K403</f>
        <v>0</v>
      </c>
      <c r="Q403" s="183"/>
      <c r="R403" s="53"/>
      <c r="S403" s="221"/>
      <c r="T403" s="1162"/>
      <c r="U403" s="768">
        <f t="shared" si="140"/>
        <v>0</v>
      </c>
      <c r="V403" s="1187"/>
      <c r="Y403" s="314"/>
      <c r="AJ403" s="1154"/>
    </row>
    <row r="404" spans="1:38" ht="15.75" customHeight="1" outlineLevel="3" x14ac:dyDescent="0.2">
      <c r="A404" s="701">
        <f t="shared" ref="A404" si="147">IF(K404=0,0,1)</f>
        <v>0</v>
      </c>
      <c r="B404" s="7" t="s">
        <v>54</v>
      </c>
      <c r="C404" s="217"/>
      <c r="D404" s="114"/>
      <c r="E404" s="182" t="str">
        <f>Prijsonderbouwing!B1316</f>
        <v>V3-1-X10</v>
      </c>
      <c r="F404" s="142" t="str">
        <f>Prijsonderbouwing!D1316</f>
        <v>Toeslag meerwerk t.a.v. leidingwerk</v>
      </c>
      <c r="G404" s="142"/>
      <c r="H404" s="142"/>
      <c r="I404" s="142"/>
      <c r="J404" s="279"/>
      <c r="K404" s="246">
        <v>0</v>
      </c>
      <c r="L404" s="33"/>
      <c r="M404" s="38" t="str">
        <f>Prijsonderbouwing!F1316</f>
        <v>m²</v>
      </c>
      <c r="N404" s="59">
        <f>Prijsonderbouwing!O1316</f>
        <v>2.35</v>
      </c>
      <c r="O404" s="59">
        <f>Prijsonderbouwing!X1316</f>
        <v>2.7307000000000001</v>
      </c>
      <c r="P404" s="59">
        <f>O404*K404</f>
        <v>0</v>
      </c>
      <c r="Q404" s="183"/>
      <c r="R404" s="53"/>
      <c r="S404" s="221"/>
      <c r="T404" s="1162"/>
      <c r="U404" s="768">
        <f t="shared" si="140"/>
        <v>0</v>
      </c>
      <c r="V404" s="1187"/>
      <c r="Y404" s="314"/>
      <c r="AJ404" s="1154"/>
    </row>
    <row r="405" spans="1:38" ht="15.75" customHeight="1" outlineLevel="3" x14ac:dyDescent="0.2">
      <c r="A405" s="701">
        <f>A376</f>
        <v>0</v>
      </c>
      <c r="B405" s="7" t="s">
        <v>54</v>
      </c>
      <c r="C405" s="217"/>
      <c r="D405" s="114"/>
      <c r="E405" s="182" t="str">
        <f>Prijsonderbouwing!B1318</f>
        <v>V3-1-X11</v>
      </c>
      <c r="F405" s="142" t="str">
        <f>Prijsonderbouwing!D1318</f>
        <v>Bodemfolie voor vloerisolatie (zit in prijs V3-1-B)</v>
      </c>
      <c r="G405" s="142"/>
      <c r="H405" s="142"/>
      <c r="I405" s="142"/>
      <c r="J405" s="279"/>
      <c r="K405" s="59"/>
      <c r="L405" s="33"/>
      <c r="M405" s="38" t="str">
        <f>Prijsonderbouwing!F1318</f>
        <v>elders</v>
      </c>
      <c r="N405" s="59"/>
      <c r="O405" s="59"/>
      <c r="P405" s="59"/>
      <c r="Q405" s="183"/>
      <c r="R405" s="53"/>
      <c r="S405" s="221"/>
      <c r="T405" s="1162"/>
      <c r="U405" s="768">
        <f t="shared" si="140"/>
        <v>0</v>
      </c>
      <c r="V405" s="1187"/>
      <c r="Y405" s="314"/>
      <c r="AJ405" s="1154"/>
    </row>
    <row r="406" spans="1:38" ht="15.75" customHeight="1" outlineLevel="3" x14ac:dyDescent="0.2">
      <c r="A406" s="701">
        <f t="shared" ref="A406" si="148">IF(K406=0,0,1)</f>
        <v>0</v>
      </c>
      <c r="B406" s="7" t="s">
        <v>54</v>
      </c>
      <c r="C406" s="217"/>
      <c r="D406" s="114"/>
      <c r="E406" s="182" t="str">
        <f>Prijsonderbouwing!B1320</f>
        <v>V3-1-X12</v>
      </c>
      <c r="F406" s="142" t="str">
        <f>Prijsonderbouwing!D1320</f>
        <v xml:space="preserve">Verwijderen van bestaande vloer (hout) indien schuimbeton ook vloer vervangt   (30% subsidiabel) </v>
      </c>
      <c r="G406" s="142"/>
      <c r="H406" s="142"/>
      <c r="I406" s="142"/>
      <c r="J406" s="279"/>
      <c r="K406" s="246">
        <v>0</v>
      </c>
      <c r="L406" s="33"/>
      <c r="M406" s="38" t="str">
        <f>Prijsonderbouwing!F1320</f>
        <v>m²</v>
      </c>
      <c r="N406" s="59">
        <f>Prijsonderbouwing!O1320</f>
        <v>29</v>
      </c>
      <c r="O406" s="59">
        <f>Prijsonderbouwing!X1320</f>
        <v>33.698</v>
      </c>
      <c r="P406" s="59">
        <f>O406*K406</f>
        <v>0</v>
      </c>
      <c r="Q406" s="183"/>
      <c r="R406" s="53"/>
      <c r="S406" s="221"/>
      <c r="T406" s="1162"/>
      <c r="U406" s="768">
        <f t="shared" ref="U406:U407" si="149">K406*N406</f>
        <v>0</v>
      </c>
      <c r="V406" s="1187"/>
      <c r="Y406" s="314"/>
      <c r="AJ406" s="1154"/>
    </row>
    <row r="407" spans="1:38" ht="15.75" customHeight="1" outlineLevel="3" x14ac:dyDescent="0.2">
      <c r="A407" s="701">
        <f>A378</f>
        <v>0</v>
      </c>
      <c r="B407" s="7" t="s">
        <v>54</v>
      </c>
      <c r="C407" s="217"/>
      <c r="D407" s="114"/>
      <c r="E407" s="182" t="str">
        <f>Prijsonderbouwing!B1322</f>
        <v>V3-1-X13</v>
      </c>
      <c r="F407" s="142" t="str">
        <f>Prijsonderbouwing!D1322</f>
        <v>Cementgebonden gietdekvloer indien schuimbeton ook vloer vervangt   (30% subsidiabel)</v>
      </c>
      <c r="G407" s="142"/>
      <c r="H407" s="142"/>
      <c r="I407" s="142"/>
      <c r="J407" s="279"/>
      <c r="K407" s="246">
        <v>0</v>
      </c>
      <c r="L407" s="33"/>
      <c r="M407" s="38" t="str">
        <f>Prijsonderbouwing!F1322</f>
        <v>m²</v>
      </c>
      <c r="N407" s="59">
        <f>Prijsonderbouwing!O1322</f>
        <v>33</v>
      </c>
      <c r="O407" s="59">
        <f>Prijsonderbouwing!X1322</f>
        <v>38.345999999999997</v>
      </c>
      <c r="P407" s="59">
        <f>O407*K407</f>
        <v>0</v>
      </c>
      <c r="Q407" s="183"/>
      <c r="R407" s="53"/>
      <c r="S407" s="221"/>
      <c r="T407" s="1162"/>
      <c r="U407" s="768">
        <f t="shared" si="149"/>
        <v>0</v>
      </c>
      <c r="V407" s="1187"/>
      <c r="Y407" s="314"/>
      <c r="AJ407" s="1154"/>
    </row>
    <row r="408" spans="1:38" ht="6" customHeight="1" outlineLevel="1" x14ac:dyDescent="0.2">
      <c r="A408" s="701">
        <f>A405</f>
        <v>0</v>
      </c>
      <c r="B408" s="7" t="s">
        <v>54</v>
      </c>
      <c r="C408" s="217"/>
      <c r="D408" s="114"/>
      <c r="E408" s="184"/>
      <c r="F408" s="127"/>
      <c r="G408" s="77"/>
      <c r="H408" s="77"/>
      <c r="I408" s="77"/>
      <c r="J408" s="10"/>
      <c r="K408" s="59"/>
      <c r="L408" s="59"/>
      <c r="M408" s="59"/>
      <c r="N408" s="59"/>
      <c r="O408" s="59"/>
      <c r="P408" s="59"/>
      <c r="Q408" s="183"/>
      <c r="R408" s="53"/>
      <c r="S408" s="221"/>
      <c r="T408" s="1162"/>
      <c r="U408" s="768">
        <f t="shared" si="140"/>
        <v>0</v>
      </c>
      <c r="V408" s="1187"/>
      <c r="Y408" s="329"/>
      <c r="AJ408" s="1154"/>
    </row>
    <row r="409" spans="1:38" ht="15.75" customHeight="1" outlineLevel="1" x14ac:dyDescent="0.2">
      <c r="A409" s="701">
        <f>IF(P409=0,0,1)</f>
        <v>0</v>
      </c>
      <c r="B409" s="7" t="s">
        <v>54</v>
      </c>
      <c r="C409" s="217"/>
      <c r="D409" s="114"/>
      <c r="E409" s="196"/>
      <c r="F409" s="153"/>
      <c r="G409" s="154"/>
      <c r="H409" s="155"/>
      <c r="I409" s="155"/>
      <c r="J409" s="156"/>
      <c r="K409" s="157"/>
      <c r="L409" s="157"/>
      <c r="M409" s="158" t="str">
        <f>E367</f>
        <v>V3-1</v>
      </c>
      <c r="N409" s="159" t="s">
        <v>84</v>
      </c>
      <c r="O409" s="159"/>
      <c r="P409" s="267">
        <f>ROUNDUP(SUM(P368:P408),0)</f>
        <v>0</v>
      </c>
      <c r="Q409" s="197"/>
      <c r="R409" s="53"/>
      <c r="S409" s="218"/>
      <c r="T409" s="1162"/>
      <c r="U409" s="768"/>
      <c r="V409" s="1187"/>
      <c r="W409" s="710">
        <f>P409</f>
        <v>0</v>
      </c>
      <c r="X409" s="334"/>
      <c r="Y409" s="329"/>
      <c r="Z409" s="323"/>
      <c r="AA409" s="312"/>
      <c r="AC409" s="319"/>
      <c r="AJ409" s="1154"/>
    </row>
    <row r="410" spans="1:38" ht="9" customHeight="1" outlineLevel="3" x14ac:dyDescent="0.2">
      <c r="A410" s="701">
        <f>A411</f>
        <v>0</v>
      </c>
      <c r="B410" s="7" t="s">
        <v>54</v>
      </c>
      <c r="C410" s="217"/>
      <c r="D410" s="114"/>
      <c r="E410" s="572"/>
      <c r="F410" s="127"/>
      <c r="G410" s="113"/>
      <c r="H410" s="113"/>
      <c r="I410" s="113"/>
      <c r="J410" s="33"/>
      <c r="K410" s="256"/>
      <c r="L410" s="33"/>
      <c r="M410" s="33"/>
      <c r="N410" s="33"/>
      <c r="O410" s="33"/>
      <c r="P410" s="33"/>
      <c r="Q410" s="195"/>
      <c r="R410" s="53"/>
      <c r="S410" s="221"/>
      <c r="T410" s="1162"/>
      <c r="U410" s="768">
        <f t="shared" si="140"/>
        <v>0</v>
      </c>
      <c r="V410" s="1187"/>
      <c r="Y410" s="314"/>
      <c r="Z410" s="323"/>
      <c r="AA410" s="312"/>
      <c r="AC410" s="319"/>
      <c r="AJ410" s="1154"/>
      <c r="AL410" s="5"/>
    </row>
    <row r="411" spans="1:38" ht="20.399999999999999" customHeight="1" outlineLevel="3" x14ac:dyDescent="0.2">
      <c r="A411" s="701">
        <f>A423</f>
        <v>0</v>
      </c>
      <c r="B411" s="7" t="s">
        <v>54</v>
      </c>
      <c r="C411" s="217"/>
      <c r="D411" s="114"/>
      <c r="E411" s="198" t="s">
        <v>105</v>
      </c>
      <c r="F411" s="150" t="s">
        <v>106</v>
      </c>
      <c r="G411" s="245"/>
      <c r="H411" s="150"/>
      <c r="I411" s="150"/>
      <c r="J411" s="150"/>
      <c r="K411" s="253" t="s">
        <v>68</v>
      </c>
      <c r="L411" s="151"/>
      <c r="M411" s="151" t="s">
        <v>831</v>
      </c>
      <c r="N411" s="736" t="s">
        <v>1201</v>
      </c>
      <c r="O411" s="736" t="s">
        <v>1202</v>
      </c>
      <c r="P411" s="151" t="s">
        <v>69</v>
      </c>
      <c r="Q411" s="186"/>
      <c r="R411" s="53"/>
      <c r="S411" s="221"/>
      <c r="T411" s="1162"/>
      <c r="U411" s="768"/>
      <c r="V411" s="1187"/>
      <c r="Y411" s="314"/>
      <c r="Z411" s="800"/>
      <c r="AA411" s="312"/>
      <c r="AC411" s="319"/>
      <c r="AJ411" s="1154"/>
      <c r="AL411" s="5"/>
    </row>
    <row r="412" spans="1:38" ht="6" customHeight="1" x14ac:dyDescent="0.2">
      <c r="A412" s="701">
        <f>A411</f>
        <v>0</v>
      </c>
      <c r="B412" s="7" t="s">
        <v>54</v>
      </c>
      <c r="C412" s="217"/>
      <c r="D412" s="114"/>
      <c r="E412" s="182"/>
      <c r="F412" s="127"/>
      <c r="G412" s="81"/>
      <c r="H412" s="81"/>
      <c r="I412" s="81"/>
      <c r="J412" s="81"/>
      <c r="K412" s="82"/>
      <c r="L412" s="9"/>
      <c r="M412" s="83"/>
      <c r="N412" s="84"/>
      <c r="O412" s="84"/>
      <c r="P412" s="84"/>
      <c r="Q412" s="183"/>
      <c r="R412" s="53"/>
      <c r="S412" s="218"/>
      <c r="T412" s="1162"/>
      <c r="U412" s="768">
        <f t="shared" si="140"/>
        <v>0</v>
      </c>
      <c r="V412" s="1187"/>
      <c r="Y412" s="314"/>
      <c r="Z412" s="323"/>
      <c r="AA412" s="312"/>
      <c r="AC412" s="319"/>
      <c r="AJ412" s="1154"/>
      <c r="AL412" s="5"/>
    </row>
    <row r="413" spans="1:38" ht="15.75" customHeight="1" outlineLevel="3" x14ac:dyDescent="0.2">
      <c r="A413" s="701">
        <f>IF(SUM(A414:A415)=0,0,1)</f>
        <v>0</v>
      </c>
      <c r="B413" s="7" t="s">
        <v>54</v>
      </c>
      <c r="C413" s="217"/>
      <c r="D413" s="114"/>
      <c r="E413" s="185" t="s">
        <v>184</v>
      </c>
      <c r="F413" s="690" t="s">
        <v>1796</v>
      </c>
      <c r="G413" s="135"/>
      <c r="H413" s="135"/>
      <c r="I413" s="135"/>
      <c r="J413" s="347"/>
      <c r="K413" s="82"/>
      <c r="L413" s="59"/>
      <c r="M413" s="59"/>
      <c r="N413" s="59"/>
      <c r="O413" s="59"/>
      <c r="P413" s="59"/>
      <c r="Q413" s="183"/>
      <c r="R413" s="53"/>
      <c r="S413" s="221"/>
      <c r="T413" s="1162"/>
      <c r="U413" s="768">
        <f>K413*N413</f>
        <v>0</v>
      </c>
      <c r="V413" s="1187"/>
      <c r="Y413" s="314"/>
      <c r="AA413" s="312"/>
      <c r="AC413" s="319"/>
      <c r="AJ413" s="1154"/>
      <c r="AL413" s="5"/>
    </row>
    <row r="414" spans="1:38" ht="15.75" customHeight="1" outlineLevel="3" x14ac:dyDescent="0.2">
      <c r="A414" s="701">
        <f>IF(K414=0,0,1)</f>
        <v>0</v>
      </c>
      <c r="B414" s="7" t="s">
        <v>54</v>
      </c>
      <c r="C414" s="217"/>
      <c r="D414" s="114"/>
      <c r="E414" s="182" t="str">
        <f>Prijsonderbouwing!B1325</f>
        <v>V3-2-A1</v>
      </c>
      <c r="F414" s="142" t="str">
        <f>Prijsonderbouwing!D1325</f>
        <v>Zolder-/vlieringvloer tussen vloer en plafond -glaswol ingeblazen dik 130mm Rc 3.50</v>
      </c>
      <c r="G414" s="138"/>
      <c r="H414" s="138"/>
      <c r="I414" s="805"/>
      <c r="J414" s="144"/>
      <c r="K414" s="246">
        <v>0</v>
      </c>
      <c r="L414" s="33"/>
      <c r="M414" s="38" t="str">
        <f>Prijsonderbouwing!F1325</f>
        <v>m²</v>
      </c>
      <c r="N414" s="59">
        <f>Prijsonderbouwing!O1428</f>
        <v>55</v>
      </c>
      <c r="O414" s="59">
        <f>Prijsonderbouwing!X1428</f>
        <v>64.900000000000006</v>
      </c>
      <c r="P414" s="59">
        <f>O414*K414</f>
        <v>0</v>
      </c>
      <c r="Q414" s="183"/>
      <c r="R414" s="1160"/>
      <c r="S414" s="221"/>
      <c r="T414" s="1163"/>
      <c r="U414" s="768">
        <f>K414*N414</f>
        <v>0</v>
      </c>
      <c r="V414" s="1188"/>
      <c r="Y414" s="314"/>
      <c r="Z414" s="314"/>
      <c r="AA414" s="312"/>
      <c r="AC414" s="319"/>
      <c r="AJ414" s="1154"/>
      <c r="AL414" s="5"/>
    </row>
    <row r="415" spans="1:38" ht="15.75" customHeight="1" outlineLevel="3" x14ac:dyDescent="0.2">
      <c r="A415" s="701">
        <f>IF(K415=0,0,1)</f>
        <v>0</v>
      </c>
      <c r="B415" s="7" t="s">
        <v>54</v>
      </c>
      <c r="C415" s="217"/>
      <c r="D415" s="114"/>
      <c r="E415" s="182" t="str">
        <f>Prijsonderbouwing!B1332</f>
        <v>V3-2-A2</v>
      </c>
      <c r="F415" s="142" t="str">
        <f>Prijsonderbouwing!D1438</f>
        <v>╚ Glaswol meer-/minderprijs per mm</v>
      </c>
      <c r="G415" s="1047" t="str">
        <f>_xlfn.XLOOKUP(I415,Tabellen!$J$36:$J$42,Tabellen!$K$36:$K$42,"controleren")</f>
        <v>140 mm Rc 3.70 m².K/W</v>
      </c>
      <c r="H415" s="689"/>
      <c r="I415" s="1055">
        <v>10</v>
      </c>
      <c r="J415" s="144" t="s">
        <v>83</v>
      </c>
      <c r="K415" s="246">
        <v>0</v>
      </c>
      <c r="L415" s="33"/>
      <c r="M415" s="38" t="str">
        <f>Prijsonderbouwing!F1438</f>
        <v>m²</v>
      </c>
      <c r="N415" s="59">
        <f>Prijsonderbouwing!O1438*I415</f>
        <v>2</v>
      </c>
      <c r="O415" s="59">
        <f>Prijsonderbouwing!X1438*I415</f>
        <v>2.3600000000000003</v>
      </c>
      <c r="P415" s="59">
        <f>O415*K415</f>
        <v>0</v>
      </c>
      <c r="Q415" s="183"/>
      <c r="R415" s="1160"/>
      <c r="S415" s="221"/>
      <c r="T415" s="1163"/>
      <c r="U415" s="768">
        <f>K415*N415</f>
        <v>0</v>
      </c>
      <c r="V415" s="1188"/>
      <c r="Y415" s="314"/>
      <c r="Z415" s="314"/>
      <c r="AA415" s="312"/>
      <c r="AC415" s="319"/>
      <c r="AJ415" s="1154"/>
      <c r="AL415" s="5"/>
    </row>
    <row r="416" spans="1:38" ht="6" customHeight="1" outlineLevel="3" x14ac:dyDescent="0.2">
      <c r="A416" s="701">
        <f>A414</f>
        <v>0</v>
      </c>
      <c r="B416" s="7" t="s">
        <v>54</v>
      </c>
      <c r="C416" s="217"/>
      <c r="D416" s="114"/>
      <c r="E416" s="185"/>
      <c r="F416" s="346"/>
      <c r="G416" s="244"/>
      <c r="H416" s="244"/>
      <c r="I416" s="244"/>
      <c r="J416" s="353"/>
      <c r="K416" s="36"/>
      <c r="L416" s="38"/>
      <c r="M416" s="38"/>
      <c r="N416" s="59"/>
      <c r="O416" s="59"/>
      <c r="P416" s="59"/>
      <c r="Q416" s="183"/>
      <c r="R416" s="53"/>
      <c r="S416" s="221"/>
      <c r="T416" s="1162"/>
      <c r="U416" s="768">
        <f>K416*N416</f>
        <v>0</v>
      </c>
      <c r="V416" s="1187"/>
      <c r="AA416" s="312"/>
      <c r="AC416" s="319"/>
      <c r="AJ416" s="1154"/>
      <c r="AL416" s="5"/>
    </row>
    <row r="417" spans="1:38" ht="15.75" customHeight="1" outlineLevel="3" x14ac:dyDescent="0.2">
      <c r="A417" s="701">
        <f>IF(SUM(A418:A419)=0,0,1)</f>
        <v>0</v>
      </c>
      <c r="B417" s="7" t="s">
        <v>54</v>
      </c>
      <c r="C417" s="217"/>
      <c r="D417" s="114"/>
      <c r="E417" s="185" t="s">
        <v>834</v>
      </c>
      <c r="F417" s="690" t="s">
        <v>1118</v>
      </c>
      <c r="G417" s="135"/>
      <c r="H417" s="135"/>
      <c r="I417" s="805"/>
      <c r="J417" s="807"/>
      <c r="K417" s="82"/>
      <c r="L417" s="59"/>
      <c r="M417" s="59"/>
      <c r="N417" s="59"/>
      <c r="O417" s="59"/>
      <c r="P417" s="59"/>
      <c r="Q417" s="183"/>
      <c r="R417" s="53"/>
      <c r="S417" s="221"/>
      <c r="T417" s="1162"/>
      <c r="U417" s="768">
        <f>K417*N417</f>
        <v>0</v>
      </c>
      <c r="V417" s="1187"/>
      <c r="Y417" s="314"/>
      <c r="AA417" s="312"/>
      <c r="AC417" s="319"/>
      <c r="AJ417" s="1154"/>
      <c r="AL417" s="5"/>
    </row>
    <row r="418" spans="1:38" ht="15.75" customHeight="1" outlineLevel="3" x14ac:dyDescent="0.2">
      <c r="A418" s="701">
        <f>IF(K418=0,0,1)</f>
        <v>0</v>
      </c>
      <c r="B418" s="7" t="s">
        <v>54</v>
      </c>
      <c r="C418" s="217"/>
      <c r="D418" s="114"/>
      <c r="E418" s="182" t="str">
        <f>Prijsonderbouwing!B1337</f>
        <v>V3-2-B1</v>
      </c>
      <c r="F418" s="142" t="str">
        <f>Prijsonderbouwing!D1337</f>
        <v xml:space="preserve">Zolder-/vliering niet beloopbaar bovenzijde isolatie (glaswol los op plafond) Rc 2.10 m².K/W </v>
      </c>
      <c r="G418" s="138"/>
      <c r="H418" s="138"/>
      <c r="I418" s="805"/>
      <c r="J418" s="808"/>
      <c r="K418" s="246">
        <v>0</v>
      </c>
      <c r="L418" s="33"/>
      <c r="M418" s="38" t="str">
        <f>Prijsonderbouwing!F1337</f>
        <v>m²</v>
      </c>
      <c r="N418" s="59">
        <f>Prijsonderbouwing!O1337</f>
        <v>21.624662162162156</v>
      </c>
      <c r="O418" s="59">
        <f>Prijsonderbouwing!X1337</f>
        <v>24.623581756756753</v>
      </c>
      <c r="P418" s="59">
        <f>O418*K418</f>
        <v>0</v>
      </c>
      <c r="Q418" s="183"/>
      <c r="R418" s="53"/>
      <c r="S418" s="221"/>
      <c r="T418" s="1163"/>
      <c r="U418" s="768">
        <f t="shared" si="140"/>
        <v>0</v>
      </c>
      <c r="V418" s="1188"/>
      <c r="Y418" s="314"/>
      <c r="Z418" s="314"/>
      <c r="AA418" s="312"/>
      <c r="AC418" s="319"/>
      <c r="AJ418" s="1154"/>
      <c r="AL418" s="5"/>
    </row>
    <row r="419" spans="1:38" ht="6" customHeight="1" outlineLevel="3" x14ac:dyDescent="0.2">
      <c r="A419" s="701">
        <f>A418</f>
        <v>0</v>
      </c>
      <c r="B419" s="7" t="s">
        <v>54</v>
      </c>
      <c r="C419" s="217"/>
      <c r="D419" s="114"/>
      <c r="E419" s="185"/>
      <c r="F419" s="346"/>
      <c r="G419" s="244"/>
      <c r="H419" s="244"/>
      <c r="I419" s="244"/>
      <c r="J419" s="353"/>
      <c r="K419" s="36"/>
      <c r="L419" s="38"/>
      <c r="M419" s="38"/>
      <c r="N419" s="59"/>
      <c r="O419" s="59"/>
      <c r="P419" s="59"/>
      <c r="Q419" s="183"/>
      <c r="R419" s="53"/>
      <c r="S419" s="221"/>
      <c r="T419" s="1162"/>
      <c r="U419" s="768">
        <f t="shared" si="140"/>
        <v>0</v>
      </c>
      <c r="V419" s="1187"/>
      <c r="AA419" s="312"/>
      <c r="AC419" s="319"/>
      <c r="AJ419" s="1154"/>
      <c r="AL419" s="5"/>
    </row>
    <row r="420" spans="1:38" ht="15.75" customHeight="1" outlineLevel="3" x14ac:dyDescent="0.2">
      <c r="A420" s="701">
        <f>IF(SUM(A421:A422)=0,0,1)</f>
        <v>0</v>
      </c>
      <c r="B420" s="7" t="s">
        <v>54</v>
      </c>
      <c r="C420" s="217"/>
      <c r="D420" s="114"/>
      <c r="E420" s="185" t="s">
        <v>866</v>
      </c>
      <c r="F420" s="690" t="s">
        <v>1610</v>
      </c>
      <c r="G420" s="135"/>
      <c r="H420" s="135"/>
      <c r="I420" s="805"/>
      <c r="J420" s="347"/>
      <c r="K420" s="82"/>
      <c r="L420" s="59"/>
      <c r="M420" s="59"/>
      <c r="N420" s="59"/>
      <c r="O420" s="59"/>
      <c r="P420" s="59"/>
      <c r="Q420" s="183"/>
      <c r="R420" s="53"/>
      <c r="S420" s="221"/>
      <c r="T420" s="1162"/>
      <c r="U420" s="768">
        <f>K420*N420</f>
        <v>0</v>
      </c>
      <c r="V420" s="1187"/>
      <c r="Y420" s="314"/>
      <c r="AA420" s="312"/>
      <c r="AC420" s="319"/>
      <c r="AJ420" s="1154"/>
      <c r="AL420" s="5"/>
    </row>
    <row r="421" spans="1:38" ht="15.75" customHeight="1" outlineLevel="3" x14ac:dyDescent="0.2">
      <c r="A421" s="701">
        <f>IF(K421=0,0,1)</f>
        <v>0</v>
      </c>
      <c r="B421" s="7" t="s">
        <v>54</v>
      </c>
      <c r="C421" s="217"/>
      <c r="D421" s="114"/>
      <c r="E421" s="182" t="str">
        <f>Prijsonderbouwing!B1344</f>
        <v>V3-2-C1</v>
      </c>
      <c r="F421" s="142" t="str">
        <f>Prijsonderbouwing!D1344</f>
        <v>Zolder-/vlieringvloer bovenzijde isolatie incl. regelwerk en beplating Rc 2.60 m².K/W</v>
      </c>
      <c r="G421" s="138"/>
      <c r="H421" s="138"/>
      <c r="I421" s="243"/>
      <c r="J421" s="145"/>
      <c r="K421" s="246">
        <v>0</v>
      </c>
      <c r="L421" s="33"/>
      <c r="M421" s="38" t="str">
        <f>Prijsonderbouwing!F1344</f>
        <v>m²</v>
      </c>
      <c r="N421" s="59">
        <f>Prijsonderbouwing!O1344</f>
        <v>63.454362162162163</v>
      </c>
      <c r="O421" s="59">
        <f>Prijsonderbouwing!X1344</f>
        <v>72.623918756756751</v>
      </c>
      <c r="P421" s="59">
        <f>O421*K421</f>
        <v>0</v>
      </c>
      <c r="Q421" s="183"/>
      <c r="R421" s="53"/>
      <c r="S421" s="221"/>
      <c r="T421" s="1162"/>
      <c r="U421" s="768">
        <f t="shared" si="140"/>
        <v>0</v>
      </c>
      <c r="V421" s="1187"/>
      <c r="Y421" s="314"/>
      <c r="AA421" s="312"/>
      <c r="AC421" s="319"/>
      <c r="AJ421" s="1154"/>
      <c r="AL421" s="5"/>
    </row>
    <row r="422" spans="1:38" ht="6" customHeight="1" outlineLevel="1" x14ac:dyDescent="0.2">
      <c r="A422" s="701">
        <f>A421</f>
        <v>0</v>
      </c>
      <c r="B422" s="7" t="s">
        <v>54</v>
      </c>
      <c r="C422" s="217"/>
      <c r="D422" s="114"/>
      <c r="E422" s="184"/>
      <c r="F422" s="127"/>
      <c r="G422" s="77"/>
      <c r="H422" s="77"/>
      <c r="I422" s="77"/>
      <c r="J422" s="10"/>
      <c r="K422" s="28"/>
      <c r="L422" s="10"/>
      <c r="M422" s="31"/>
      <c r="N422" s="32"/>
      <c r="O422" s="32"/>
      <c r="P422" s="266"/>
      <c r="Q422" s="183"/>
      <c r="R422" s="53"/>
      <c r="S422" s="221"/>
      <c r="T422" s="1162"/>
      <c r="U422" s="768">
        <f t="shared" si="140"/>
        <v>0</v>
      </c>
      <c r="V422" s="1187"/>
      <c r="Y422" s="329"/>
      <c r="AA422" s="312"/>
      <c r="AC422" s="319"/>
      <c r="AJ422" s="1154"/>
      <c r="AL422" s="5"/>
    </row>
    <row r="423" spans="1:38" ht="15.75" customHeight="1" outlineLevel="1" x14ac:dyDescent="0.2">
      <c r="A423" s="701">
        <f>IF(P423=0,0,1)</f>
        <v>0</v>
      </c>
      <c r="B423" s="7" t="s">
        <v>54</v>
      </c>
      <c r="C423" s="217"/>
      <c r="D423" s="114"/>
      <c r="E423" s="196"/>
      <c r="F423" s="153"/>
      <c r="G423" s="154"/>
      <c r="H423" s="155"/>
      <c r="I423" s="155"/>
      <c r="J423" s="156"/>
      <c r="K423" s="157"/>
      <c r="L423" s="157"/>
      <c r="M423" s="158" t="str">
        <f>E411</f>
        <v>V3-2</v>
      </c>
      <c r="N423" s="159" t="s">
        <v>84</v>
      </c>
      <c r="O423" s="159"/>
      <c r="P423" s="267">
        <f>ROUNDUP(SUM(P412:P422),0)</f>
        <v>0</v>
      </c>
      <c r="Q423" s="197"/>
      <c r="R423" s="53"/>
      <c r="S423" s="218"/>
      <c r="T423" s="1162"/>
      <c r="U423" s="768"/>
      <c r="V423" s="1187"/>
      <c r="W423" s="710">
        <f>P423</f>
        <v>0</v>
      </c>
      <c r="X423" s="334"/>
      <c r="Y423" s="329"/>
      <c r="Z423" s="323"/>
      <c r="AA423" s="312"/>
      <c r="AC423" s="319"/>
      <c r="AJ423" s="1154"/>
      <c r="AL423" s="5"/>
    </row>
    <row r="424" spans="1:38" ht="9" customHeight="1" outlineLevel="3" thickBot="1" x14ac:dyDescent="0.25">
      <c r="A424" s="701">
        <f>A425</f>
        <v>0</v>
      </c>
      <c r="B424" s="7" t="s">
        <v>54</v>
      </c>
      <c r="C424" s="217"/>
      <c r="D424" s="114"/>
      <c r="E424" s="572"/>
      <c r="F424" s="127"/>
      <c r="G424" s="113"/>
      <c r="H424" s="113"/>
      <c r="I424" s="113"/>
      <c r="J424" s="33"/>
      <c r="K424" s="256"/>
      <c r="L424" s="33"/>
      <c r="M424" s="33"/>
      <c r="N424" s="33"/>
      <c r="O424" s="33"/>
      <c r="P424" s="265"/>
      <c r="Q424" s="195"/>
      <c r="R424" s="53"/>
      <c r="S424" s="221"/>
      <c r="T424" s="1162"/>
      <c r="U424" s="768">
        <f t="shared" si="140"/>
        <v>0</v>
      </c>
      <c r="V424" s="1187"/>
      <c r="Y424" s="314"/>
      <c r="AA424" s="312"/>
      <c r="AC424" s="319"/>
      <c r="AJ424" s="1154"/>
    </row>
    <row r="425" spans="1:38" ht="15.75" customHeight="1" outlineLevel="1" thickBot="1" x14ac:dyDescent="0.25">
      <c r="A425" s="701">
        <f>IF(P425=0,0,1)</f>
        <v>0</v>
      </c>
      <c r="B425" s="7" t="s">
        <v>54</v>
      </c>
      <c r="C425" s="217"/>
      <c r="D425" s="114"/>
      <c r="E425" s="592"/>
      <c r="F425" s="593" t="str">
        <f>F362</f>
        <v>Level 3 - VLOER</v>
      </c>
      <c r="G425" s="594"/>
      <c r="H425" s="594"/>
      <c r="I425" s="594"/>
      <c r="J425" s="595"/>
      <c r="K425" s="596"/>
      <c r="L425" s="595"/>
      <c r="M425" s="192" t="str">
        <f>E362</f>
        <v>V3</v>
      </c>
      <c r="N425" s="193" t="s">
        <v>101</v>
      </c>
      <c r="O425" s="595"/>
      <c r="P425" s="587">
        <f>P409+P423</f>
        <v>0</v>
      </c>
      <c r="Q425" s="597"/>
      <c r="R425" s="53"/>
      <c r="S425" s="218"/>
      <c r="T425" s="1162"/>
      <c r="U425" s="768"/>
      <c r="V425" s="1187"/>
      <c r="W425" s="710">
        <f>SUM(W409:W423)</f>
        <v>0</v>
      </c>
      <c r="X425" s="334"/>
      <c r="Y425" s="329"/>
      <c r="Z425" s="323"/>
      <c r="AA425" s="312"/>
      <c r="AC425" s="319"/>
      <c r="AJ425" s="1154"/>
    </row>
    <row r="426" spans="1:38" ht="10.25" customHeight="1" outlineLevel="1" thickTop="1" x14ac:dyDescent="0.2">
      <c r="A426" s="701">
        <v>1</v>
      </c>
      <c r="B426" s="7" t="s">
        <v>54</v>
      </c>
      <c r="C426" s="217"/>
      <c r="D426" s="114"/>
      <c r="E426" s="72"/>
      <c r="F426" s="53"/>
      <c r="G426" s="53"/>
      <c r="H426" s="53"/>
      <c r="I426" s="53"/>
      <c r="J426" s="53"/>
      <c r="K426" s="250"/>
      <c r="L426" s="53"/>
      <c r="M426" s="53"/>
      <c r="N426" s="148"/>
      <c r="O426" s="148"/>
      <c r="P426" s="53"/>
      <c r="Q426" s="53"/>
      <c r="R426" s="53"/>
      <c r="S426" s="218"/>
      <c r="T426" s="1162"/>
      <c r="U426" s="768">
        <f t="shared" si="140"/>
        <v>0</v>
      </c>
      <c r="V426" s="1187"/>
      <c r="Y426" s="314"/>
      <c r="AA426" s="312"/>
      <c r="AC426" s="319"/>
      <c r="AJ426" s="1154"/>
    </row>
    <row r="427" spans="1:38" s="15" customFormat="1" ht="12" customHeight="1" x14ac:dyDescent="0.2">
      <c r="A427" s="701">
        <v>1</v>
      </c>
      <c r="B427" s="7" t="s">
        <v>54</v>
      </c>
      <c r="C427" s="217"/>
      <c r="D427" s="303"/>
      <c r="E427" s="304"/>
      <c r="F427" s="304"/>
      <c r="G427" s="304"/>
      <c r="H427" s="304"/>
      <c r="I427" s="304"/>
      <c r="J427" s="304"/>
      <c r="K427" s="305"/>
      <c r="L427" s="1199"/>
      <c r="M427" s="1199"/>
      <c r="N427" s="306"/>
      <c r="O427" s="306"/>
      <c r="P427" s="90"/>
      <c r="Q427" s="91"/>
      <c r="R427" s="91"/>
      <c r="S427" s="221"/>
      <c r="T427" s="1162"/>
      <c r="U427" s="768">
        <f t="shared" si="140"/>
        <v>0</v>
      </c>
      <c r="V427" s="1187"/>
      <c r="W427" s="705"/>
      <c r="X427" s="314"/>
      <c r="Y427" s="314"/>
      <c r="Z427" s="323"/>
      <c r="AA427" s="312"/>
      <c r="AB427" s="312"/>
      <c r="AC427" s="319"/>
      <c r="AD427" s="739"/>
      <c r="AE427" s="739"/>
      <c r="AF427" s="739"/>
      <c r="AG427" s="739"/>
      <c r="AH427" s="739"/>
      <c r="AI427" s="1155"/>
      <c r="AJ427" s="1154"/>
      <c r="AK427" s="739"/>
      <c r="AL427" s="739"/>
    </row>
    <row r="428" spans="1:38" ht="9" customHeight="1" outlineLevel="3" thickBot="1" x14ac:dyDescent="0.25">
      <c r="A428" s="701">
        <v>1</v>
      </c>
      <c r="B428" s="7" t="s">
        <v>54</v>
      </c>
      <c r="C428" s="217"/>
      <c r="D428" s="114"/>
      <c r="E428" s="114"/>
      <c r="F428" s="114"/>
      <c r="G428" s="114"/>
      <c r="H428" s="114"/>
      <c r="I428" s="114"/>
      <c r="J428" s="114"/>
      <c r="K428" s="257"/>
      <c r="L428" s="114"/>
      <c r="M428" s="114"/>
      <c r="N428" s="114"/>
      <c r="O428" s="114"/>
      <c r="P428" s="114"/>
      <c r="Q428" s="114"/>
      <c r="R428" s="114"/>
      <c r="S428" s="221"/>
      <c r="T428" s="1162"/>
      <c r="U428" s="768">
        <f t="shared" si="140"/>
        <v>0</v>
      </c>
      <c r="V428" s="1187"/>
      <c r="Y428" s="314"/>
      <c r="AA428" s="312"/>
      <c r="AC428" s="319"/>
      <c r="AJ428" s="1154"/>
    </row>
    <row r="429" spans="1:38" ht="15.75" customHeight="1" outlineLevel="3" thickTop="1" thickBot="1" x14ac:dyDescent="0.25">
      <c r="A429" s="701">
        <v>1</v>
      </c>
      <c r="B429" s="7" t="s">
        <v>54</v>
      </c>
      <c r="C429" s="217"/>
      <c r="D429" s="114"/>
      <c r="E429" s="566" t="s">
        <v>108</v>
      </c>
      <c r="F429" s="567" t="s">
        <v>109</v>
      </c>
      <c r="G429" s="573"/>
      <c r="H429" s="574"/>
      <c r="I429" s="574"/>
      <c r="J429" s="575"/>
      <c r="K429" s="589"/>
      <c r="L429" s="590"/>
      <c r="M429" s="568"/>
      <c r="N429" s="568"/>
      <c r="O429" s="568"/>
      <c r="P429" s="568"/>
      <c r="Q429" s="570"/>
      <c r="R429" s="53"/>
      <c r="S429" s="221"/>
      <c r="T429" s="1162"/>
      <c r="U429" s="768">
        <f t="shared" si="140"/>
        <v>0</v>
      </c>
      <c r="V429" s="1187"/>
      <c r="Y429" s="314"/>
      <c r="AA429" s="312"/>
      <c r="AC429" s="319"/>
      <c r="AJ429" s="1154"/>
    </row>
    <row r="430" spans="1:38" ht="6" customHeight="1" outlineLevel="3" thickTop="1" x14ac:dyDescent="0.2">
      <c r="A430" s="701">
        <f>A554</f>
        <v>0</v>
      </c>
      <c r="B430" s="7" t="s">
        <v>54</v>
      </c>
      <c r="C430" s="217"/>
      <c r="D430" s="114"/>
      <c r="E430" s="182"/>
      <c r="F430" s="127"/>
      <c r="G430" s="127"/>
      <c r="H430" s="81"/>
      <c r="I430" s="81"/>
      <c r="J430" s="33"/>
      <c r="K430" s="256"/>
      <c r="L430" s="33"/>
      <c r="M430" s="33"/>
      <c r="N430" s="33"/>
      <c r="O430" s="33"/>
      <c r="P430" s="5"/>
      <c r="Q430" s="183"/>
      <c r="R430" s="53"/>
      <c r="S430" s="221"/>
      <c r="T430" s="1162"/>
      <c r="U430" s="768">
        <f t="shared" ref="U430:U507" si="150">K430*N430</f>
        <v>0</v>
      </c>
      <c r="V430" s="1187"/>
      <c r="Y430" s="314"/>
      <c r="AA430" s="312"/>
      <c r="AC430" s="319"/>
      <c r="AJ430" s="1154"/>
    </row>
    <row r="431" spans="1:38" ht="15.75" customHeight="1" x14ac:dyDescent="0.2">
      <c r="A431" s="701">
        <f>A554</f>
        <v>0</v>
      </c>
      <c r="B431" s="7" t="s">
        <v>54</v>
      </c>
      <c r="C431" s="217"/>
      <c r="D431" s="114"/>
      <c r="E431" s="182"/>
      <c r="F431" s="277" t="s">
        <v>852</v>
      </c>
      <c r="G431" s="135"/>
      <c r="H431" s="135"/>
      <c r="I431" s="135"/>
      <c r="J431" s="81"/>
      <c r="K431" s="82"/>
      <c r="L431" s="9"/>
      <c r="M431" s="83"/>
      <c r="N431" s="84"/>
      <c r="O431" s="84"/>
      <c r="P431" s="84"/>
      <c r="Q431" s="183"/>
      <c r="R431" s="53"/>
      <c r="S431" s="218"/>
      <c r="T431" s="1162"/>
      <c r="U431" s="768">
        <f t="shared" si="150"/>
        <v>0</v>
      </c>
      <c r="V431" s="1187"/>
      <c r="Y431" s="314"/>
      <c r="Z431" s="312"/>
      <c r="AA431" s="312"/>
      <c r="AC431" s="319"/>
      <c r="AJ431" s="1154"/>
    </row>
    <row r="432" spans="1:38" ht="15.75" customHeight="1" outlineLevel="1" x14ac:dyDescent="0.2">
      <c r="A432" s="701">
        <f>A431</f>
        <v>0</v>
      </c>
      <c r="B432" s="7" t="s">
        <v>54</v>
      </c>
      <c r="C432" s="217"/>
      <c r="D432" s="114"/>
      <c r="E432" s="182"/>
      <c r="F432" s="141" t="s">
        <v>842</v>
      </c>
      <c r="G432" s="138"/>
      <c r="H432" s="138"/>
      <c r="I432" s="138"/>
      <c r="J432" s="12"/>
      <c r="K432" s="307"/>
      <c r="L432" s="12"/>
      <c r="M432" s="12"/>
      <c r="N432" s="12"/>
      <c r="O432" s="12"/>
      <c r="P432" s="12"/>
      <c r="Q432" s="183"/>
      <c r="R432" s="53"/>
      <c r="S432" s="221"/>
      <c r="T432" s="1162"/>
      <c r="U432" s="768">
        <f t="shared" si="150"/>
        <v>0</v>
      </c>
      <c r="V432" s="1187"/>
      <c r="Y432" s="713"/>
      <c r="AA432" s="312"/>
      <c r="AC432" s="328"/>
      <c r="AJ432" s="1154"/>
    </row>
    <row r="433" spans="1:38" ht="6" customHeight="1" outlineLevel="1" x14ac:dyDescent="0.2">
      <c r="A433" s="701">
        <f>A434</f>
        <v>0</v>
      </c>
      <c r="C433" s="217"/>
      <c r="D433" s="114"/>
      <c r="E433" s="182"/>
      <c r="F433" s="127"/>
      <c r="G433" s="244"/>
      <c r="H433" s="113"/>
      <c r="I433" s="113"/>
      <c r="J433" s="12"/>
      <c r="K433" s="6"/>
      <c r="L433" s="12"/>
      <c r="M433" s="12"/>
      <c r="N433" s="12"/>
      <c r="O433" s="12"/>
      <c r="P433" s="12"/>
      <c r="Q433" s="183"/>
      <c r="R433" s="53"/>
      <c r="S433" s="221"/>
      <c r="T433" s="1162"/>
      <c r="U433" s="768">
        <f t="shared" si="150"/>
        <v>0</v>
      </c>
      <c r="V433" s="1187"/>
      <c r="Y433" s="713"/>
      <c r="AA433" s="312"/>
      <c r="AC433" s="319"/>
      <c r="AJ433" s="1154"/>
    </row>
    <row r="434" spans="1:38" ht="20" outlineLevel="3" x14ac:dyDescent="0.2">
      <c r="A434" s="701">
        <f>A500</f>
        <v>0</v>
      </c>
      <c r="B434" s="7" t="s">
        <v>54</v>
      </c>
      <c r="C434" s="217"/>
      <c r="D434" s="114"/>
      <c r="E434" s="185" t="s">
        <v>110</v>
      </c>
      <c r="F434" s="150" t="s">
        <v>111</v>
      </c>
      <c r="G434" s="245"/>
      <c r="H434" s="150"/>
      <c r="I434" s="150"/>
      <c r="J434" s="150"/>
      <c r="K434" s="253" t="s">
        <v>68</v>
      </c>
      <c r="L434" s="151"/>
      <c r="M434" s="151" t="s">
        <v>831</v>
      </c>
      <c r="N434" s="736" t="s">
        <v>1201</v>
      </c>
      <c r="O434" s="736" t="s">
        <v>1202</v>
      </c>
      <c r="P434" s="151" t="s">
        <v>69</v>
      </c>
      <c r="Q434" s="183"/>
      <c r="R434" s="53"/>
      <c r="S434" s="221"/>
      <c r="T434" s="1162"/>
      <c r="U434" s="768"/>
      <c r="V434" s="1187"/>
      <c r="Y434" s="713"/>
      <c r="AA434" s="312"/>
      <c r="AC434" s="319"/>
      <c r="AJ434" s="1154"/>
    </row>
    <row r="435" spans="1:38" ht="6" customHeight="1" x14ac:dyDescent="0.2">
      <c r="A435" s="701">
        <f>IF(SUM(A437:A440)=0,0,1)</f>
        <v>0</v>
      </c>
      <c r="B435" s="7" t="s">
        <v>54</v>
      </c>
      <c r="C435" s="217"/>
      <c r="D435" s="114"/>
      <c r="E435" s="182"/>
      <c r="F435" s="127"/>
      <c r="G435" s="81"/>
      <c r="H435" s="81"/>
      <c r="I435" s="81"/>
      <c r="J435" s="81"/>
      <c r="K435" s="82"/>
      <c r="L435" s="9"/>
      <c r="M435" s="83"/>
      <c r="N435" s="84"/>
      <c r="O435" s="84"/>
      <c r="P435" s="84"/>
      <c r="Q435" s="183"/>
      <c r="R435" s="53"/>
      <c r="S435" s="218"/>
      <c r="T435" s="1162"/>
      <c r="U435" s="768">
        <f t="shared" si="150"/>
        <v>0</v>
      </c>
      <c r="V435" s="1187"/>
      <c r="Y435" s="713"/>
      <c r="AA435" s="312"/>
      <c r="AC435" s="319"/>
      <c r="AJ435" s="1154"/>
    </row>
    <row r="436" spans="1:38" ht="15.75" customHeight="1" outlineLevel="3" x14ac:dyDescent="0.2">
      <c r="A436" s="701">
        <f>IF(SUM(A437:A440)=0,0,1)</f>
        <v>0</v>
      </c>
      <c r="B436" s="7" t="s">
        <v>54</v>
      </c>
      <c r="C436" s="217"/>
      <c r="D436" s="114"/>
      <c r="E436" s="185" t="s">
        <v>1119</v>
      </c>
      <c r="F436" s="690" t="s">
        <v>1581</v>
      </c>
      <c r="G436" s="135"/>
      <c r="H436" s="135"/>
      <c r="I436" s="141"/>
      <c r="J436" s="1143" t="s">
        <v>1597</v>
      </c>
      <c r="K436" s="82"/>
      <c r="L436" s="271"/>
      <c r="M436" s="271"/>
      <c r="N436" s="59"/>
      <c r="O436" s="59"/>
      <c r="P436" s="59"/>
      <c r="Q436" s="183"/>
      <c r="R436" s="53"/>
      <c r="S436" s="221"/>
      <c r="T436" s="1162"/>
      <c r="U436" s="768">
        <f>K436*N436</f>
        <v>0</v>
      </c>
      <c r="V436" s="1187"/>
      <c r="Y436" s="314"/>
      <c r="AA436" s="312"/>
      <c r="AC436" s="319"/>
      <c r="AJ436" s="1154"/>
      <c r="AL436" s="5"/>
    </row>
    <row r="437" spans="1:38" ht="15.75" customHeight="1" outlineLevel="3" x14ac:dyDescent="0.2">
      <c r="A437" s="701">
        <f>IF(K437=0,0,1)</f>
        <v>0</v>
      </c>
      <c r="B437" s="7" t="s">
        <v>54</v>
      </c>
      <c r="C437" s="217"/>
      <c r="D437" s="114"/>
      <c r="E437" s="182" t="str">
        <f>Prijsonderbouwing!B1355</f>
        <v>V4-1-A1</v>
      </c>
      <c r="F437" s="141" t="str">
        <f>Prijsonderbouwing!D1355</f>
        <v>Dakisolatie gespoten isolatieschuim dik 100mm Rc 3.50 m².K/W &lt; 45 m²</v>
      </c>
      <c r="G437" s="135"/>
      <c r="H437" s="135"/>
      <c r="I437" s="350"/>
      <c r="J437" s="347"/>
      <c r="K437" s="246">
        <v>0</v>
      </c>
      <c r="L437" s="33"/>
      <c r="M437" s="38" t="str">
        <f>Prijsonderbouwing!F1355</f>
        <v>m²</v>
      </c>
      <c r="N437" s="59">
        <f>Prijsonderbouwing!O1355</f>
        <v>107.1</v>
      </c>
      <c r="O437" s="59">
        <f>Prijsonderbouwing!X1355</f>
        <v>126.37799999999999</v>
      </c>
      <c r="P437" s="59">
        <f>O437*K437</f>
        <v>0</v>
      </c>
      <c r="Q437" s="183"/>
      <c r="R437" s="1160"/>
      <c r="S437" s="221"/>
      <c r="T437" s="1162"/>
      <c r="U437" s="768">
        <f t="shared" si="150"/>
        <v>0</v>
      </c>
      <c r="V437" s="1187"/>
      <c r="Y437" s="713"/>
      <c r="AA437" s="312"/>
      <c r="AC437" s="319"/>
      <c r="AJ437" s="1154"/>
    </row>
    <row r="438" spans="1:38" ht="15.75" customHeight="1" outlineLevel="3" x14ac:dyDescent="0.2">
      <c r="A438" s="701">
        <f t="shared" ref="A438:A467" si="151">IF(K438=0,0,1)</f>
        <v>0</v>
      </c>
      <c r="B438" s="7" t="s">
        <v>54</v>
      </c>
      <c r="C438" s="217"/>
      <c r="D438" s="114"/>
      <c r="E438" s="182" t="str">
        <f>Prijsonderbouwing!B1365</f>
        <v>V4-1-A2</v>
      </c>
      <c r="F438" s="142" t="str">
        <f>Prijsonderbouwing!D1365</f>
        <v>Dakisolatie gespoten isolatieschuim dik 100mm Rc 3.50 m².K/W   45- 120 m²</v>
      </c>
      <c r="G438" s="138"/>
      <c r="H438" s="138"/>
      <c r="I438" s="243"/>
      <c r="J438" s="144"/>
      <c r="K438" s="246">
        <v>0</v>
      </c>
      <c r="L438" s="33"/>
      <c r="M438" s="38" t="str">
        <f>Prijsonderbouwing!F1365</f>
        <v>m²</v>
      </c>
      <c r="N438" s="59">
        <f>Prijsonderbouwing!O1365</f>
        <v>97.1</v>
      </c>
      <c r="O438" s="59">
        <f>Prijsonderbouwing!X1365</f>
        <v>114.578</v>
      </c>
      <c r="P438" s="59">
        <f t="shared" ref="P438:P497" si="152">O438*K438</f>
        <v>0</v>
      </c>
      <c r="Q438" s="183"/>
      <c r="R438" s="53"/>
      <c r="S438" s="221"/>
      <c r="T438" s="1162"/>
      <c r="U438" s="768">
        <f t="shared" si="150"/>
        <v>0</v>
      </c>
      <c r="V438" s="1187"/>
      <c r="Y438" s="314"/>
      <c r="AA438" s="312"/>
      <c r="AC438" s="319"/>
      <c r="AJ438" s="1154"/>
    </row>
    <row r="439" spans="1:38" ht="15.75" customHeight="1" outlineLevel="3" x14ac:dyDescent="0.2">
      <c r="A439" s="701">
        <f t="shared" si="151"/>
        <v>0</v>
      </c>
      <c r="B439" s="7" t="s">
        <v>54</v>
      </c>
      <c r="C439" s="217"/>
      <c r="D439" s="114"/>
      <c r="E439" s="182" t="str">
        <f>Prijsonderbouwing!B1375</f>
        <v>V4-1-A3</v>
      </c>
      <c r="F439" s="142" t="str">
        <f>Prijsonderbouwing!D1375</f>
        <v>Dakisolatie gespoten isolatieschuim dik 100mm Rc 3.50 m².K/W  &gt; 120 m²</v>
      </c>
      <c r="G439" s="138"/>
      <c r="H439" s="138"/>
      <c r="I439" s="243"/>
      <c r="J439" s="144"/>
      <c r="K439" s="246">
        <v>0</v>
      </c>
      <c r="L439" s="33"/>
      <c r="M439" s="38" t="str">
        <f>Prijsonderbouwing!F1375</f>
        <v>m²</v>
      </c>
      <c r="N439" s="59">
        <f>Prijsonderbouwing!O1375</f>
        <v>87.1</v>
      </c>
      <c r="O439" s="59">
        <f>Prijsonderbouwing!X1375</f>
        <v>102.77799999999999</v>
      </c>
      <c r="P439" s="59">
        <f t="shared" si="152"/>
        <v>0</v>
      </c>
      <c r="Q439" s="183"/>
      <c r="R439" s="53"/>
      <c r="S439" s="221"/>
      <c r="T439" s="1162"/>
      <c r="U439" s="768">
        <f t="shared" si="150"/>
        <v>0</v>
      </c>
      <c r="V439" s="1187"/>
      <c r="Y439" s="314"/>
      <c r="AA439" s="312"/>
      <c r="AC439" s="319"/>
      <c r="AJ439" s="1154"/>
    </row>
    <row r="440" spans="1:38" ht="15.75" customHeight="1" outlineLevel="3" x14ac:dyDescent="0.2">
      <c r="A440" s="701">
        <f t="shared" ref="A440" si="153">IF(K440=0,0,1)</f>
        <v>0</v>
      </c>
      <c r="B440" s="7" t="s">
        <v>54</v>
      </c>
      <c r="C440" s="217"/>
      <c r="D440" s="114"/>
      <c r="E440" s="182" t="str">
        <f>Prijsonderbouwing!B1385</f>
        <v>V4-1-A4</v>
      </c>
      <c r="F440" s="142" t="str">
        <f>Prijsonderbouwing!D1385</f>
        <v>╚ PUR meer-/minderprijs per mm</v>
      </c>
      <c r="G440" s="1047" t="str">
        <f>_xlfn.XLOOKUP(I440,Tabellen!$J$27:$J$33,Tabellen!$K$27:$K$33,"controleren")</f>
        <v>110 mm Rc 4.03 m².K/W</v>
      </c>
      <c r="H440" s="689"/>
      <c r="I440" s="1055">
        <v>10</v>
      </c>
      <c r="J440" s="144" t="s">
        <v>83</v>
      </c>
      <c r="K440" s="246">
        <v>0</v>
      </c>
      <c r="L440" s="33"/>
      <c r="M440" s="38" t="str">
        <f>Prijsonderbouwing!F1385</f>
        <v>m²</v>
      </c>
      <c r="N440" s="59">
        <f>Prijsonderbouwing!O1385*I440</f>
        <v>2.5</v>
      </c>
      <c r="O440" s="59">
        <f>Prijsonderbouwing!X1385*I440</f>
        <v>2.9499999999999997</v>
      </c>
      <c r="P440" s="59">
        <f t="shared" si="152"/>
        <v>0</v>
      </c>
      <c r="Q440" s="691"/>
      <c r="R440" s="53"/>
      <c r="S440" s="221"/>
      <c r="T440" s="1162"/>
      <c r="U440" s="768">
        <f t="shared" si="150"/>
        <v>0</v>
      </c>
      <c r="V440" s="1187"/>
      <c r="Y440" s="314"/>
      <c r="AA440" s="312"/>
      <c r="AC440" s="319"/>
      <c r="AJ440" s="1154"/>
    </row>
    <row r="441" spans="1:38" ht="6" customHeight="1" outlineLevel="3" x14ac:dyDescent="0.2">
      <c r="A441" s="701">
        <f>IF(SUM(A443:A445)=0,0,1)</f>
        <v>0</v>
      </c>
      <c r="C441" s="217"/>
      <c r="D441" s="114"/>
      <c r="E441" s="185"/>
      <c r="F441" s="346"/>
      <c r="G441" s="244"/>
      <c r="H441" s="244"/>
      <c r="I441" s="939"/>
      <c r="J441" s="940"/>
      <c r="K441" s="256"/>
      <c r="L441" s="33"/>
      <c r="M441" s="38"/>
      <c r="N441" s="59"/>
      <c r="O441" s="59"/>
      <c r="P441" s="59"/>
      <c r="Q441" s="183"/>
      <c r="R441" s="53"/>
      <c r="S441" s="221"/>
      <c r="T441" s="1162"/>
      <c r="U441" s="768">
        <f t="shared" si="150"/>
        <v>0</v>
      </c>
      <c r="V441" s="1187"/>
      <c r="Y441" s="314"/>
      <c r="AA441" s="312"/>
      <c r="AC441" s="319"/>
      <c r="AJ441" s="1154"/>
    </row>
    <row r="442" spans="1:38" ht="15.75" customHeight="1" outlineLevel="3" x14ac:dyDescent="0.2">
      <c r="A442" s="701">
        <f>IF(SUM(A443:A446)=0,0,1)</f>
        <v>0</v>
      </c>
      <c r="B442" s="7" t="s">
        <v>54</v>
      </c>
      <c r="C442" s="217"/>
      <c r="D442" s="114"/>
      <c r="E442" s="185" t="s">
        <v>1120</v>
      </c>
      <c r="F442" s="690" t="s">
        <v>1560</v>
      </c>
      <c r="G442" s="135"/>
      <c r="H442" s="135"/>
      <c r="I442" s="135"/>
      <c r="J442" s="1143" t="s">
        <v>1597</v>
      </c>
      <c r="K442" s="59"/>
      <c r="L442" s="59"/>
      <c r="M442" s="59"/>
      <c r="N442" s="59"/>
      <c r="O442" s="59"/>
      <c r="P442" s="59"/>
      <c r="Q442" s="183"/>
      <c r="R442" s="53"/>
      <c r="S442" s="221"/>
      <c r="T442" s="1162"/>
      <c r="U442" s="768">
        <f>K442*N442</f>
        <v>0</v>
      </c>
      <c r="V442" s="1187"/>
      <c r="Y442" s="314"/>
      <c r="AA442" s="312"/>
      <c r="AC442" s="319"/>
      <c r="AJ442" s="1154"/>
      <c r="AL442" s="5"/>
    </row>
    <row r="443" spans="1:38" ht="15.75" customHeight="1" outlineLevel="3" x14ac:dyDescent="0.2">
      <c r="A443" s="701">
        <f t="shared" si="151"/>
        <v>0</v>
      </c>
      <c r="B443" s="7" t="s">
        <v>54</v>
      </c>
      <c r="C443" s="217"/>
      <c r="D443" s="114"/>
      <c r="E443" s="182" t="str">
        <f>Prijsonderbouwing!B1391</f>
        <v>V4-1-B1</v>
      </c>
      <c r="F443" s="142" t="str">
        <f>Prijsonderbouwing!D1391</f>
        <v>Dakisolatie glaswol deken dik 130mm Rc 3.50 m².K/W  &lt; 45 m²</v>
      </c>
      <c r="G443" s="138"/>
      <c r="H443" s="138"/>
      <c r="I443" s="243"/>
      <c r="J443" s="144"/>
      <c r="K443" s="246">
        <v>0</v>
      </c>
      <c r="L443" s="33"/>
      <c r="M443" s="38" t="str">
        <f>Prijsonderbouwing!F1391</f>
        <v>m²</v>
      </c>
      <c r="N443" s="59">
        <f>Prijsonderbouwing!O1391</f>
        <v>121.1</v>
      </c>
      <c r="O443" s="59">
        <f>Prijsonderbouwing!X1391</f>
        <v>142.898</v>
      </c>
      <c r="P443" s="59">
        <f t="shared" si="152"/>
        <v>0</v>
      </c>
      <c r="Q443" s="183"/>
      <c r="R443" s="53"/>
      <c r="S443" s="221"/>
      <c r="T443" s="1162"/>
      <c r="U443" s="768">
        <f t="shared" si="150"/>
        <v>0</v>
      </c>
      <c r="V443" s="1187"/>
      <c r="Y443" s="314"/>
      <c r="AA443" s="312"/>
      <c r="AC443" s="319"/>
      <c r="AJ443" s="1154"/>
    </row>
    <row r="444" spans="1:38" ht="15.75" customHeight="1" outlineLevel="3" x14ac:dyDescent="0.2">
      <c r="A444" s="701">
        <f t="shared" si="151"/>
        <v>0</v>
      </c>
      <c r="B444" s="7" t="s">
        <v>54</v>
      </c>
      <c r="C444" s="217"/>
      <c r="D444" s="114"/>
      <c r="E444" s="182" t="str">
        <f>Prijsonderbouwing!B1400</f>
        <v>V4-1-B2</v>
      </c>
      <c r="F444" s="142" t="str">
        <f>Prijsonderbouwing!D1400</f>
        <v>Dakisolatie glaswol deken dik 130mm  Rc 3.50 m².K/W  45- 120 m²</v>
      </c>
      <c r="G444" s="138"/>
      <c r="H444" s="138"/>
      <c r="I444" s="243"/>
      <c r="J444" s="144"/>
      <c r="K444" s="246">
        <v>0</v>
      </c>
      <c r="L444" s="33"/>
      <c r="M444" s="38" t="str">
        <f>Prijsonderbouwing!F1400</f>
        <v>m²</v>
      </c>
      <c r="N444" s="59">
        <f>Prijsonderbouwing!O1400</f>
        <v>111.1</v>
      </c>
      <c r="O444" s="59">
        <f>Prijsonderbouwing!X1400</f>
        <v>131.09799999999998</v>
      </c>
      <c r="P444" s="59">
        <f t="shared" si="152"/>
        <v>0</v>
      </c>
      <c r="Q444" s="183"/>
      <c r="R444" s="53"/>
      <c r="S444" s="221"/>
      <c r="T444" s="1162"/>
      <c r="U444" s="768">
        <f t="shared" si="150"/>
        <v>0</v>
      </c>
      <c r="V444" s="1187"/>
      <c r="Y444" s="314"/>
      <c r="AA444" s="312"/>
      <c r="AC444" s="319"/>
      <c r="AJ444" s="1154"/>
    </row>
    <row r="445" spans="1:38" ht="15.75" customHeight="1" outlineLevel="3" x14ac:dyDescent="0.2">
      <c r="A445" s="701">
        <f t="shared" si="151"/>
        <v>0</v>
      </c>
      <c r="B445" s="7" t="s">
        <v>54</v>
      </c>
      <c r="C445" s="217"/>
      <c r="D445" s="114"/>
      <c r="E445" s="182" t="str">
        <f>Prijsonderbouwing!B1409</f>
        <v>V4-1-B3</v>
      </c>
      <c r="F445" s="142" t="str">
        <f>Prijsonderbouwing!D1409</f>
        <v>Dakisolatie glaswol deken dik 130mm  Rc 3.50 m².K/W  &gt; 120 m²</v>
      </c>
      <c r="G445" s="138"/>
      <c r="H445" s="138"/>
      <c r="I445" s="243"/>
      <c r="J445" s="144"/>
      <c r="K445" s="246">
        <v>0</v>
      </c>
      <c r="L445" s="33"/>
      <c r="M445" s="38" t="str">
        <f>Prijsonderbouwing!F1409</f>
        <v>m²</v>
      </c>
      <c r="N445" s="59">
        <f>Prijsonderbouwing!O1409</f>
        <v>101.1</v>
      </c>
      <c r="O445" s="59">
        <f>Prijsonderbouwing!X1409</f>
        <v>119.298</v>
      </c>
      <c r="P445" s="59">
        <f t="shared" si="152"/>
        <v>0</v>
      </c>
      <c r="Q445" s="183"/>
      <c r="R445" s="53"/>
      <c r="S445" s="221"/>
      <c r="T445" s="1162"/>
      <c r="U445" s="768">
        <f t="shared" si="150"/>
        <v>0</v>
      </c>
      <c r="V445" s="1187"/>
      <c r="Y445" s="314"/>
      <c r="AA445" s="312"/>
      <c r="AC445" s="319"/>
      <c r="AJ445" s="1154"/>
    </row>
    <row r="446" spans="1:38" ht="15.75" customHeight="1" outlineLevel="3" x14ac:dyDescent="0.2">
      <c r="A446" s="701">
        <f t="shared" ref="A446" si="154">IF(K446=0,0,1)</f>
        <v>0</v>
      </c>
      <c r="B446" s="7" t="s">
        <v>54</v>
      </c>
      <c r="C446" s="217"/>
      <c r="D446" s="114"/>
      <c r="E446" s="182" t="str">
        <f>Prijsonderbouwing!B1418</f>
        <v>V4-1-B4</v>
      </c>
      <c r="F446" s="142" t="str">
        <f>Prijsonderbouwing!D1418</f>
        <v>╚ Glaswol meer-/minderprijs per mm</v>
      </c>
      <c r="G446" s="1047" t="str">
        <f>_xlfn.XLOOKUP(I446,Tabellen!$J$36:$J$42,Tabellen!$K$36:$K$42,"controleren")</f>
        <v>140 mm Rc 3.70 m².K/W</v>
      </c>
      <c r="H446" s="689"/>
      <c r="I446" s="1055">
        <v>10</v>
      </c>
      <c r="J446" s="144" t="s">
        <v>83</v>
      </c>
      <c r="K446" s="246">
        <v>0</v>
      </c>
      <c r="L446" s="33"/>
      <c r="M446" s="38" t="str">
        <f>Prijsonderbouwing!F1418</f>
        <v>m²</v>
      </c>
      <c r="N446" s="59">
        <f>Prijsonderbouwing!O1418*I446</f>
        <v>4.5</v>
      </c>
      <c r="O446" s="59">
        <f>Prijsonderbouwing!X1418</f>
        <v>0.53100000000000003</v>
      </c>
      <c r="P446" s="59">
        <f t="shared" si="152"/>
        <v>0</v>
      </c>
      <c r="Q446" s="183"/>
      <c r="R446" s="53"/>
      <c r="S446" s="221"/>
      <c r="T446" s="1162"/>
      <c r="U446" s="768">
        <f t="shared" si="150"/>
        <v>0</v>
      </c>
      <c r="V446" s="1187"/>
      <c r="Y446" s="314"/>
      <c r="AA446" s="312"/>
      <c r="AC446" s="319"/>
      <c r="AJ446" s="1154"/>
    </row>
    <row r="447" spans="1:38" ht="6" customHeight="1" outlineLevel="3" x14ac:dyDescent="0.2">
      <c r="A447" s="701">
        <f>IF(SUM(A449:A451)=0,0,1)</f>
        <v>0</v>
      </c>
      <c r="C447" s="217"/>
      <c r="D447" s="114"/>
      <c r="E447" s="185"/>
      <c r="F447" s="346"/>
      <c r="G447" s="244"/>
      <c r="H447" s="244"/>
      <c r="I447" s="939"/>
      <c r="J447" s="940"/>
      <c r="K447" s="256"/>
      <c r="L447" s="33"/>
      <c r="M447" s="38"/>
      <c r="N447" s="59"/>
      <c r="O447" s="59"/>
      <c r="P447" s="59"/>
      <c r="Q447" s="183"/>
      <c r="R447" s="53"/>
      <c r="S447" s="221"/>
      <c r="T447" s="1162"/>
      <c r="U447" s="768">
        <f t="shared" si="150"/>
        <v>0</v>
      </c>
      <c r="V447" s="1187"/>
      <c r="Y447" s="314"/>
      <c r="AA447" s="312"/>
      <c r="AC447" s="319"/>
      <c r="AJ447" s="1154"/>
    </row>
    <row r="448" spans="1:38" ht="15.75" customHeight="1" outlineLevel="3" x14ac:dyDescent="0.2">
      <c r="A448" s="701">
        <f>IF(SUM(A449:A452)=0,0,1)</f>
        <v>0</v>
      </c>
      <c r="B448" s="7" t="s">
        <v>54</v>
      </c>
      <c r="C448" s="217"/>
      <c r="D448" s="114"/>
      <c r="E448" s="185" t="s">
        <v>1123</v>
      </c>
      <c r="F448" s="690" t="s">
        <v>1561</v>
      </c>
      <c r="G448" s="135"/>
      <c r="H448" s="135"/>
      <c r="I448" s="135"/>
      <c r="J448" s="347"/>
      <c r="K448" s="82"/>
      <c r="L448" s="59"/>
      <c r="M448" s="59"/>
      <c r="N448" s="59"/>
      <c r="O448" s="59"/>
      <c r="P448" s="59"/>
      <c r="Q448" s="183"/>
      <c r="R448" s="53"/>
      <c r="S448" s="221"/>
      <c r="T448" s="1162"/>
      <c r="U448" s="768">
        <f>K448*N448</f>
        <v>0</v>
      </c>
      <c r="V448" s="1187"/>
      <c r="Y448" s="314"/>
      <c r="AA448" s="312"/>
      <c r="AC448" s="319"/>
      <c r="AJ448" s="1154"/>
      <c r="AL448" s="5"/>
    </row>
    <row r="449" spans="1:38" ht="15.75" customHeight="1" outlineLevel="3" x14ac:dyDescent="0.2">
      <c r="A449" s="701">
        <f t="shared" si="151"/>
        <v>0</v>
      </c>
      <c r="B449" s="7" t="s">
        <v>54</v>
      </c>
      <c r="C449" s="217"/>
      <c r="D449" s="114"/>
      <c r="E449" s="182" t="str">
        <f>Prijsonderbouwing!B1423</f>
        <v>V4-1-C1</v>
      </c>
      <c r="F449" s="142" t="str">
        <f>Prijsonderbouwing!D1423</f>
        <v>Dakisolatie glaswol ingeblazen dik 130mm Rc 3.50 m².K/W &lt; 45 m²</v>
      </c>
      <c r="G449" s="138"/>
      <c r="H449" s="138"/>
      <c r="I449" s="243"/>
      <c r="J449" s="144"/>
      <c r="K449" s="246">
        <v>0</v>
      </c>
      <c r="L449" s="33"/>
      <c r="M449" s="38" t="str">
        <f>Prijsonderbouwing!F1423</f>
        <v>m²</v>
      </c>
      <c r="N449" s="59">
        <f>Prijsonderbouwing!O1423</f>
        <v>65</v>
      </c>
      <c r="O449" s="59">
        <f>Prijsonderbouwing!X1423</f>
        <v>76.7</v>
      </c>
      <c r="P449" s="59">
        <f t="shared" si="152"/>
        <v>0</v>
      </c>
      <c r="Q449" s="183"/>
      <c r="R449" s="53"/>
      <c r="S449" s="221"/>
      <c r="T449" s="1162"/>
      <c r="U449" s="768">
        <f t="shared" si="150"/>
        <v>0</v>
      </c>
      <c r="V449" s="1187"/>
      <c r="Y449" s="314"/>
      <c r="AA449" s="312"/>
      <c r="AC449" s="319"/>
      <c r="AJ449" s="1154"/>
    </row>
    <row r="450" spans="1:38" ht="15.75" customHeight="1" outlineLevel="3" x14ac:dyDescent="0.2">
      <c r="A450" s="701">
        <f t="shared" si="151"/>
        <v>0</v>
      </c>
      <c r="B450" s="7" t="s">
        <v>54</v>
      </c>
      <c r="C450" s="217"/>
      <c r="D450" s="114"/>
      <c r="E450" s="182" t="str">
        <f>Prijsonderbouwing!B1428</f>
        <v>V4-1-C2</v>
      </c>
      <c r="F450" s="142" t="str">
        <f>Prijsonderbouwing!D1428</f>
        <v>Dakisolatie glaswol ingeblazen dik 130mm  Rc 3.50 m².K/W  45- 120 m²</v>
      </c>
      <c r="G450" s="138"/>
      <c r="H450" s="138"/>
      <c r="I450" s="243"/>
      <c r="J450" s="144"/>
      <c r="K450" s="246">
        <v>0</v>
      </c>
      <c r="L450" s="33"/>
      <c r="M450" s="38" t="str">
        <f>Prijsonderbouwing!F1428</f>
        <v>m²</v>
      </c>
      <c r="N450" s="59">
        <f>Prijsonderbouwing!O1428</f>
        <v>55</v>
      </c>
      <c r="O450" s="59">
        <f>Prijsonderbouwing!X1428</f>
        <v>64.900000000000006</v>
      </c>
      <c r="P450" s="59">
        <f t="shared" si="152"/>
        <v>0</v>
      </c>
      <c r="Q450" s="183"/>
      <c r="R450" s="53"/>
      <c r="S450" s="221"/>
      <c r="T450" s="1162"/>
      <c r="U450" s="768">
        <f t="shared" si="150"/>
        <v>0</v>
      </c>
      <c r="V450" s="1187"/>
      <c r="Y450" s="314"/>
      <c r="AA450" s="312"/>
      <c r="AC450" s="319"/>
      <c r="AJ450" s="1154"/>
    </row>
    <row r="451" spans="1:38" ht="15.75" customHeight="1" outlineLevel="3" x14ac:dyDescent="0.2">
      <c r="A451" s="701">
        <f t="shared" si="151"/>
        <v>0</v>
      </c>
      <c r="B451" s="7" t="s">
        <v>54</v>
      </c>
      <c r="C451" s="217"/>
      <c r="D451" s="114"/>
      <c r="E451" s="182" t="str">
        <f>Prijsonderbouwing!B1433</f>
        <v>V4-1-C3</v>
      </c>
      <c r="F451" s="142" t="str">
        <f>Prijsonderbouwing!D1433</f>
        <v>Dakisolatie glaswol ingeblazen dik 130mm Rc 3.50 m².K/W  &gt; 120 m²</v>
      </c>
      <c r="G451" s="138"/>
      <c r="H451" s="138"/>
      <c r="I451" s="243"/>
      <c r="J451" s="144"/>
      <c r="K451" s="246">
        <v>0</v>
      </c>
      <c r="L451" s="33"/>
      <c r="M451" s="38" t="str">
        <f>Prijsonderbouwing!F1433</f>
        <v>m²</v>
      </c>
      <c r="N451" s="59">
        <f>Prijsonderbouwing!O1433</f>
        <v>45</v>
      </c>
      <c r="O451" s="59">
        <f>Prijsonderbouwing!X1433</f>
        <v>53.1</v>
      </c>
      <c r="P451" s="59">
        <f t="shared" si="152"/>
        <v>0</v>
      </c>
      <c r="Q451" s="183"/>
      <c r="R451" s="53"/>
      <c r="S451" s="221"/>
      <c r="T451" s="1162"/>
      <c r="U451" s="768">
        <f t="shared" si="150"/>
        <v>0</v>
      </c>
      <c r="V451" s="1187"/>
      <c r="Y451" s="314"/>
      <c r="AA451" s="312"/>
      <c r="AC451" s="319"/>
      <c r="AJ451" s="1154"/>
    </row>
    <row r="452" spans="1:38" ht="15.75" customHeight="1" outlineLevel="3" x14ac:dyDescent="0.2">
      <c r="A452" s="701">
        <f t="shared" ref="A452" si="155">IF(K452=0,0,1)</f>
        <v>0</v>
      </c>
      <c r="B452" s="7" t="s">
        <v>54</v>
      </c>
      <c r="C452" s="217"/>
      <c r="D452" s="114"/>
      <c r="E452" s="182" t="str">
        <f>Prijsonderbouwing!B1438</f>
        <v>V4-1-C4</v>
      </c>
      <c r="F452" s="142" t="str">
        <f>Prijsonderbouwing!D1438</f>
        <v>╚ Glaswol meer-/minderprijs per mm</v>
      </c>
      <c r="G452" s="1047" t="str">
        <f>_xlfn.XLOOKUP(I452,Tabellen!$J$36:$J$42,Tabellen!$K$36:$K$42,"controleren")</f>
        <v>140 mm Rc 3.70 m².K/W</v>
      </c>
      <c r="H452" s="689"/>
      <c r="I452" s="1055">
        <v>10</v>
      </c>
      <c r="J452" s="144" t="s">
        <v>83</v>
      </c>
      <c r="K452" s="246">
        <v>0</v>
      </c>
      <c r="L452" s="33"/>
      <c r="M452" s="38" t="str">
        <f>Prijsonderbouwing!F1438</f>
        <v>m²</v>
      </c>
      <c r="N452" s="59">
        <f>Prijsonderbouwing!O1438*I452</f>
        <v>2</v>
      </c>
      <c r="O452" s="59">
        <f>Prijsonderbouwing!X1438*I452</f>
        <v>2.3600000000000003</v>
      </c>
      <c r="P452" s="59">
        <f t="shared" si="152"/>
        <v>0</v>
      </c>
      <c r="Q452" s="183"/>
      <c r="R452" s="53"/>
      <c r="S452" s="221"/>
      <c r="T452" s="1162"/>
      <c r="U452" s="768">
        <f t="shared" si="150"/>
        <v>0</v>
      </c>
      <c r="V452" s="1187"/>
      <c r="Y452" s="314"/>
      <c r="AA452" s="312"/>
      <c r="AC452" s="319"/>
      <c r="AJ452" s="1154"/>
    </row>
    <row r="453" spans="1:38" ht="6" customHeight="1" outlineLevel="3" x14ac:dyDescent="0.2">
      <c r="A453" s="701">
        <f>IF(SUM(A455:A457)=0,0,1)</f>
        <v>0</v>
      </c>
      <c r="C453" s="217"/>
      <c r="D453" s="114"/>
      <c r="E453" s="185"/>
      <c r="F453" s="346"/>
      <c r="G453" s="244"/>
      <c r="H453" s="244"/>
      <c r="I453" s="939"/>
      <c r="J453" s="940"/>
      <c r="K453" s="256"/>
      <c r="L453" s="33"/>
      <c r="M453" s="38"/>
      <c r="N453" s="59"/>
      <c r="O453" s="59"/>
      <c r="P453" s="59"/>
      <c r="Q453" s="183"/>
      <c r="R453" s="53"/>
      <c r="S453" s="221"/>
      <c r="T453" s="1162"/>
      <c r="U453" s="768">
        <f t="shared" si="150"/>
        <v>0</v>
      </c>
      <c r="V453" s="1187"/>
      <c r="Y453" s="314"/>
      <c r="AA453" s="312"/>
      <c r="AC453" s="319"/>
      <c r="AJ453" s="1154"/>
    </row>
    <row r="454" spans="1:38" ht="15.75" customHeight="1" outlineLevel="3" x14ac:dyDescent="0.2">
      <c r="A454" s="701">
        <f>IF(SUM(A455:A458)=0,0,1)</f>
        <v>0</v>
      </c>
      <c r="B454" s="7" t="s">
        <v>54</v>
      </c>
      <c r="C454" s="217"/>
      <c r="D454" s="114"/>
      <c r="E454" s="185" t="s">
        <v>1122</v>
      </c>
      <c r="F454" s="690" t="s">
        <v>1572</v>
      </c>
      <c r="G454" s="135"/>
      <c r="H454" s="135"/>
      <c r="I454" s="59"/>
      <c r="J454" s="1143" t="s">
        <v>1597</v>
      </c>
      <c r="K454" s="59"/>
      <c r="L454" s="59"/>
      <c r="M454" s="59"/>
      <c r="N454" s="59"/>
      <c r="O454" s="59"/>
      <c r="P454" s="59"/>
      <c r="Q454" s="183"/>
      <c r="R454" s="53"/>
      <c r="S454" s="221"/>
      <c r="T454" s="1162"/>
      <c r="U454" s="768">
        <f>K454*N454</f>
        <v>0</v>
      </c>
      <c r="V454" s="1187"/>
      <c r="Y454" s="314"/>
      <c r="AA454" s="312"/>
      <c r="AC454" s="319"/>
      <c r="AJ454" s="1154"/>
      <c r="AL454" s="5"/>
    </row>
    <row r="455" spans="1:38" ht="15.75" customHeight="1" outlineLevel="3" x14ac:dyDescent="0.2">
      <c r="A455" s="701">
        <f t="shared" si="151"/>
        <v>0</v>
      </c>
      <c r="B455" s="7" t="s">
        <v>54</v>
      </c>
      <c r="C455" s="217"/>
      <c r="D455" s="114"/>
      <c r="E455" s="182" t="str">
        <f>Prijsonderbouwing!B1444</f>
        <v>V4-1-D1</v>
      </c>
      <c r="F455" s="142" t="str">
        <f>Prijsonderbouwing!D1444</f>
        <v>Dakisolatie vlasvezel dik 140mm Rc 3.50 m².K/W  &lt; 45 m²</v>
      </c>
      <c r="G455" s="138"/>
      <c r="H455" s="138"/>
      <c r="I455" s="243"/>
      <c r="J455" s="144"/>
      <c r="K455" s="246">
        <v>0</v>
      </c>
      <c r="L455" s="33"/>
      <c r="M455" s="38" t="str">
        <f>Prijsonderbouwing!F1444</f>
        <v>m²</v>
      </c>
      <c r="N455" s="59">
        <f>Prijsonderbouwing!O1444</f>
        <v>136.1</v>
      </c>
      <c r="O455" s="59">
        <f>Prijsonderbouwing!X1444</f>
        <v>160.59799999999998</v>
      </c>
      <c r="P455" s="59">
        <f t="shared" si="152"/>
        <v>0</v>
      </c>
      <c r="Q455" s="183"/>
      <c r="R455" s="53"/>
      <c r="S455" s="221"/>
      <c r="T455" s="1162"/>
      <c r="U455" s="768">
        <f t="shared" si="150"/>
        <v>0</v>
      </c>
      <c r="V455" s="1187"/>
      <c r="Y455" s="314"/>
      <c r="AA455" s="312"/>
      <c r="AC455" s="319"/>
      <c r="AJ455" s="1154"/>
    </row>
    <row r="456" spans="1:38" ht="15.75" customHeight="1" outlineLevel="3" x14ac:dyDescent="0.2">
      <c r="A456" s="701">
        <f t="shared" si="151"/>
        <v>0</v>
      </c>
      <c r="B456" s="7" t="s">
        <v>54</v>
      </c>
      <c r="C456" s="217"/>
      <c r="D456" s="114"/>
      <c r="E456" s="182" t="str">
        <f>Prijsonderbouwing!B1453</f>
        <v>V4-1-D2</v>
      </c>
      <c r="F456" s="142" t="str">
        <f>Prijsonderbouwing!D1453</f>
        <v>Dakisolatie vlasvezel dik 140mm  Rc 3.50 m².K/W  45- 120 m²</v>
      </c>
      <c r="G456" s="138"/>
      <c r="H456" s="138"/>
      <c r="I456" s="243"/>
      <c r="J456" s="144"/>
      <c r="K456" s="246">
        <v>0</v>
      </c>
      <c r="L456" s="33"/>
      <c r="M456" s="38" t="str">
        <f>Prijsonderbouwing!F1453</f>
        <v>m²</v>
      </c>
      <c r="N456" s="59">
        <f>Prijsonderbouwing!O1453</f>
        <v>131.1</v>
      </c>
      <c r="O456" s="59">
        <f>Prijsonderbouwing!X1453</f>
        <v>154.69800000000001</v>
      </c>
      <c r="P456" s="59">
        <f t="shared" si="152"/>
        <v>0</v>
      </c>
      <c r="Q456" s="183"/>
      <c r="R456" s="53"/>
      <c r="S456" s="221"/>
      <c r="T456" s="1162"/>
      <c r="U456" s="768">
        <f t="shared" si="150"/>
        <v>0</v>
      </c>
      <c r="V456" s="1187"/>
      <c r="Y456" s="314"/>
      <c r="AA456" s="312"/>
      <c r="AC456" s="319"/>
      <c r="AJ456" s="1154"/>
    </row>
    <row r="457" spans="1:38" ht="15.75" customHeight="1" outlineLevel="3" x14ac:dyDescent="0.2">
      <c r="A457" s="701">
        <f t="shared" si="151"/>
        <v>0</v>
      </c>
      <c r="B457" s="7" t="s">
        <v>54</v>
      </c>
      <c r="C457" s="217"/>
      <c r="D457" s="114"/>
      <c r="E457" s="182" t="str">
        <f>Prijsonderbouwing!B1462</f>
        <v>V4-1-D3</v>
      </c>
      <c r="F457" s="142" t="str">
        <f>Prijsonderbouwing!D1462</f>
        <v>Dakisolatie vlasvezel dik 140mm  Rc 3.50 m².K/W  &gt; 120 m²</v>
      </c>
      <c r="G457" s="138"/>
      <c r="H457" s="138"/>
      <c r="I457" s="243"/>
      <c r="J457" s="144"/>
      <c r="K457" s="246">
        <v>0</v>
      </c>
      <c r="L457" s="33"/>
      <c r="M457" s="38" t="str">
        <f>Prijsonderbouwing!F1462</f>
        <v>m²</v>
      </c>
      <c r="N457" s="59">
        <f>Prijsonderbouwing!O1462</f>
        <v>121.1</v>
      </c>
      <c r="O457" s="59">
        <f>Prijsonderbouwing!X1462</f>
        <v>142.898</v>
      </c>
      <c r="P457" s="59">
        <f t="shared" si="152"/>
        <v>0</v>
      </c>
      <c r="Q457" s="183"/>
      <c r="R457" s="53"/>
      <c r="S457" s="221"/>
      <c r="T457" s="1162"/>
      <c r="U457" s="768">
        <f t="shared" si="150"/>
        <v>0</v>
      </c>
      <c r="V457" s="1187"/>
      <c r="Y457" s="314"/>
      <c r="AA457" s="312"/>
      <c r="AC457" s="319"/>
      <c r="AJ457" s="1154"/>
    </row>
    <row r="458" spans="1:38" ht="15.75" customHeight="1" outlineLevel="3" x14ac:dyDescent="0.2">
      <c r="A458" s="701">
        <f t="shared" ref="A458" si="156">IF(K458=0,0,1)</f>
        <v>0</v>
      </c>
      <c r="B458" s="7" t="s">
        <v>54</v>
      </c>
      <c r="C458" s="217"/>
      <c r="D458" s="114"/>
      <c r="E458" s="182" t="str">
        <f>Prijsonderbouwing!B1471</f>
        <v>V4-1-D4</v>
      </c>
      <c r="F458" s="142" t="str">
        <f>Prijsonderbouwing!D1471</f>
        <v>╚ Vlasvezel meer-/minderprijs per mm</v>
      </c>
      <c r="G458" s="1047" t="str">
        <f>_xlfn.XLOOKUP(I458,Tabellen!$J$45:$J$51,Tabellen!$K$45:$K$51,"controleren")</f>
        <v>150 mm Rc 3.75 m².K/W</v>
      </c>
      <c r="H458" s="689"/>
      <c r="I458" s="1055">
        <v>10</v>
      </c>
      <c r="J458" s="144" t="s">
        <v>83</v>
      </c>
      <c r="K458" s="246">
        <v>0</v>
      </c>
      <c r="L458" s="33"/>
      <c r="M458" s="38" t="str">
        <f>Prijsonderbouwing!F1471</f>
        <v>m²</v>
      </c>
      <c r="N458" s="59">
        <f>Prijsonderbouwing!O1471*I458</f>
        <v>3.3000000000000003</v>
      </c>
      <c r="O458" s="59">
        <f>Prijsonderbouwing!X1471</f>
        <v>0.38940000000000002</v>
      </c>
      <c r="P458" s="59">
        <f t="shared" si="152"/>
        <v>0</v>
      </c>
      <c r="Q458" s="183"/>
      <c r="R458" s="53"/>
      <c r="S458" s="221"/>
      <c r="T458" s="1162"/>
      <c r="U458" s="768">
        <f t="shared" si="150"/>
        <v>0</v>
      </c>
      <c r="V458" s="1187"/>
      <c r="Y458" s="314"/>
      <c r="AA458" s="312"/>
      <c r="AC458" s="319"/>
      <c r="AJ458" s="1154"/>
    </row>
    <row r="459" spans="1:38" ht="6" customHeight="1" outlineLevel="3" x14ac:dyDescent="0.2">
      <c r="A459" s="701">
        <f>IF(SUM(A461:A463)=0,0,1)</f>
        <v>0</v>
      </c>
      <c r="C459" s="217"/>
      <c r="D459" s="114"/>
      <c r="E459" s="185"/>
      <c r="F459" s="346"/>
      <c r="G459" s="244"/>
      <c r="H459" s="244"/>
      <c r="I459" s="939"/>
      <c r="J459" s="940"/>
      <c r="K459" s="256"/>
      <c r="L459" s="33"/>
      <c r="M459" s="38"/>
      <c r="N459" s="59"/>
      <c r="O459" s="59"/>
      <c r="P459" s="59"/>
      <c r="Q459" s="183"/>
      <c r="R459" s="53"/>
      <c r="S459" s="221"/>
      <c r="T459" s="1162"/>
      <c r="U459" s="768">
        <f t="shared" si="150"/>
        <v>0</v>
      </c>
      <c r="V459" s="1187"/>
      <c r="Y459" s="314"/>
      <c r="AA459" s="312"/>
      <c r="AC459" s="319"/>
      <c r="AJ459" s="1154"/>
    </row>
    <row r="460" spans="1:38" ht="15.75" customHeight="1" outlineLevel="3" x14ac:dyDescent="0.2">
      <c r="A460" s="701">
        <f>IF(SUM(A461:A464)=0,0,1)</f>
        <v>0</v>
      </c>
      <c r="B460" s="7" t="s">
        <v>54</v>
      </c>
      <c r="C460" s="217"/>
      <c r="D460" s="114"/>
      <c r="E460" s="185" t="s">
        <v>1121</v>
      </c>
      <c r="F460" s="690" t="s">
        <v>1562</v>
      </c>
      <c r="G460" s="135"/>
      <c r="H460" s="135"/>
      <c r="I460" s="59"/>
      <c r="J460" s="1143" t="s">
        <v>1597</v>
      </c>
      <c r="K460" s="59"/>
      <c r="L460" s="59"/>
      <c r="M460" s="59"/>
      <c r="N460" s="59"/>
      <c r="O460" s="59"/>
      <c r="P460" s="59"/>
      <c r="Q460" s="183"/>
      <c r="R460" s="53"/>
      <c r="S460" s="221"/>
      <c r="T460" s="1162"/>
      <c r="U460" s="768">
        <f>K460*N460</f>
        <v>0</v>
      </c>
      <c r="V460" s="1187"/>
      <c r="Y460" s="314"/>
      <c r="AA460" s="312"/>
      <c r="AC460" s="319"/>
      <c r="AJ460" s="1154"/>
      <c r="AL460" s="5"/>
    </row>
    <row r="461" spans="1:38" ht="15.75" customHeight="1" outlineLevel="3" x14ac:dyDescent="0.2">
      <c r="A461" s="701">
        <f t="shared" si="151"/>
        <v>0</v>
      </c>
      <c r="B461" s="7" t="s">
        <v>54</v>
      </c>
      <c r="C461" s="217"/>
      <c r="D461" s="114"/>
      <c r="E461" s="182" t="str">
        <f>Prijsonderbouwing!B1476</f>
        <v>V4-1-E1</v>
      </c>
      <c r="F461" s="142" t="str">
        <f>Prijsonderbouwing!D1476</f>
        <v>Dakisolatie grasvezel dik 150mm Rc 3.50 m².K/W  &lt; 45 m²</v>
      </c>
      <c r="G461" s="138"/>
      <c r="H461" s="138"/>
      <c r="I461" s="243"/>
      <c r="J461" s="144"/>
      <c r="K461" s="246">
        <v>0</v>
      </c>
      <c r="L461" s="33"/>
      <c r="M461" s="38" t="str">
        <f>Prijsonderbouwing!F1476</f>
        <v>m²</v>
      </c>
      <c r="N461" s="59">
        <f>Prijsonderbouwing!O1476</f>
        <v>141.1</v>
      </c>
      <c r="O461" s="59">
        <f>Prijsonderbouwing!X1476</f>
        <v>166.49800000000002</v>
      </c>
      <c r="P461" s="59">
        <f t="shared" si="152"/>
        <v>0</v>
      </c>
      <c r="Q461" s="183"/>
      <c r="R461" s="53"/>
      <c r="S461" s="221"/>
      <c r="T461" s="1162"/>
      <c r="U461" s="768">
        <f t="shared" si="150"/>
        <v>0</v>
      </c>
      <c r="V461" s="1187"/>
      <c r="Y461" s="314"/>
      <c r="AA461" s="312"/>
      <c r="AC461" s="319"/>
      <c r="AJ461" s="1154"/>
    </row>
    <row r="462" spans="1:38" ht="15.75" customHeight="1" outlineLevel="3" x14ac:dyDescent="0.2">
      <c r="A462" s="701">
        <f t="shared" si="151"/>
        <v>0</v>
      </c>
      <c r="B462" s="7" t="s">
        <v>54</v>
      </c>
      <c r="C462" s="217"/>
      <c r="D462" s="114"/>
      <c r="E462" s="182" t="str">
        <f>Prijsonderbouwing!B1485</f>
        <v>V4-1-E2</v>
      </c>
      <c r="F462" s="142" t="str">
        <f>Prijsonderbouwing!D1485</f>
        <v>Dakisolatie grasvezel dik 150mm  Rc 3.50 m².K/W  45- 120 m²</v>
      </c>
      <c r="G462" s="138"/>
      <c r="H462" s="138"/>
      <c r="I462" s="243"/>
      <c r="J462" s="144"/>
      <c r="K462" s="246">
        <v>0</v>
      </c>
      <c r="L462" s="33"/>
      <c r="M462" s="38" t="str">
        <f>Prijsonderbouwing!F1485</f>
        <v>m²</v>
      </c>
      <c r="N462" s="59">
        <f>Prijsonderbouwing!O1485</f>
        <v>136.1</v>
      </c>
      <c r="O462" s="59">
        <f>Prijsonderbouwing!X1485</f>
        <v>160.59799999999998</v>
      </c>
      <c r="P462" s="59">
        <f t="shared" si="152"/>
        <v>0</v>
      </c>
      <c r="Q462" s="183"/>
      <c r="R462" s="53"/>
      <c r="S462" s="221"/>
      <c r="T462" s="1162"/>
      <c r="U462" s="768">
        <f t="shared" si="150"/>
        <v>0</v>
      </c>
      <c r="V462" s="1187"/>
      <c r="Y462" s="314"/>
      <c r="AA462" s="312"/>
      <c r="AC462" s="319"/>
      <c r="AJ462" s="1154"/>
    </row>
    <row r="463" spans="1:38" ht="15.75" customHeight="1" outlineLevel="3" x14ac:dyDescent="0.2">
      <c r="A463" s="701">
        <f t="shared" si="151"/>
        <v>0</v>
      </c>
      <c r="B463" s="7" t="s">
        <v>54</v>
      </c>
      <c r="C463" s="217"/>
      <c r="D463" s="114"/>
      <c r="E463" s="182" t="str">
        <f>Prijsonderbouwing!B1494</f>
        <v>V4-1-E3</v>
      </c>
      <c r="F463" s="142" t="str">
        <f>Prijsonderbouwing!D1494</f>
        <v>Dakisolatie grasvezel dik 150mm  Rc 3.50 m².K/W &gt; 120 m²</v>
      </c>
      <c r="G463" s="138"/>
      <c r="H463" s="138"/>
      <c r="I463" s="243"/>
      <c r="J463" s="144"/>
      <c r="K463" s="246">
        <v>0</v>
      </c>
      <c r="L463" s="33"/>
      <c r="M463" s="38" t="str">
        <f>Prijsonderbouwing!F1494</f>
        <v>m²</v>
      </c>
      <c r="N463" s="59">
        <f>Prijsonderbouwing!O1494</f>
        <v>131.1</v>
      </c>
      <c r="O463" s="59">
        <f>Prijsonderbouwing!X1494</f>
        <v>154.69800000000001</v>
      </c>
      <c r="P463" s="59">
        <f t="shared" si="152"/>
        <v>0</v>
      </c>
      <c r="Q463" s="183"/>
      <c r="R463" s="53"/>
      <c r="S463" s="221"/>
      <c r="T463" s="1162"/>
      <c r="U463" s="768">
        <f t="shared" si="150"/>
        <v>0</v>
      </c>
      <c r="V463" s="1187"/>
      <c r="Y463" s="314"/>
      <c r="AA463" s="312"/>
      <c r="AC463" s="319"/>
      <c r="AJ463" s="1154"/>
    </row>
    <row r="464" spans="1:38" ht="15.75" customHeight="1" outlineLevel="3" x14ac:dyDescent="0.2">
      <c r="A464" s="701">
        <f t="shared" ref="A464" si="157">IF(K464=0,0,1)</f>
        <v>0</v>
      </c>
      <c r="B464" s="7" t="s">
        <v>54</v>
      </c>
      <c r="C464" s="217"/>
      <c r="D464" s="114"/>
      <c r="E464" s="182" t="str">
        <f>Prijsonderbouwing!B1503</f>
        <v>V4-1-E4</v>
      </c>
      <c r="F464" s="142" t="str">
        <f>Prijsonderbouwing!D1503</f>
        <v>╚ Grasvezel meer-/minderprijs per mm</v>
      </c>
      <c r="G464" s="1047" t="str">
        <f>_xlfn.XLOOKUP(I464,Tabellen!$J$54:$J$60,Tabellen!$K$54:$K$60,"controleren")</f>
        <v>160 mm Rc 3.76 m².K/W</v>
      </c>
      <c r="H464" s="689"/>
      <c r="I464" s="1055">
        <v>10</v>
      </c>
      <c r="J464" s="144" t="s">
        <v>83</v>
      </c>
      <c r="K464" s="246">
        <v>0</v>
      </c>
      <c r="L464" s="33"/>
      <c r="M464" s="38" t="str">
        <f>Prijsonderbouwing!F1503</f>
        <v>m²</v>
      </c>
      <c r="N464" s="59">
        <f>Prijsonderbouwing!O1503*I464</f>
        <v>3.8</v>
      </c>
      <c r="O464" s="59">
        <f>Prijsonderbouwing!X1503</f>
        <v>0.44840000000000002</v>
      </c>
      <c r="P464" s="59">
        <f t="shared" si="152"/>
        <v>0</v>
      </c>
      <c r="Q464" s="183"/>
      <c r="R464" s="53"/>
      <c r="S464" s="221"/>
      <c r="T464" s="1162"/>
      <c r="U464" s="768">
        <f t="shared" si="150"/>
        <v>0</v>
      </c>
      <c r="V464" s="1187"/>
      <c r="Y464" s="314"/>
      <c r="AA464" s="312"/>
      <c r="AC464" s="319"/>
      <c r="AJ464" s="1154"/>
    </row>
    <row r="465" spans="1:38" ht="6" customHeight="1" outlineLevel="3" x14ac:dyDescent="0.2">
      <c r="A465" s="701">
        <f>IF(SUM(A467:A469)=0,0,1)</f>
        <v>0</v>
      </c>
      <c r="C465" s="217"/>
      <c r="D465" s="114"/>
      <c r="E465" s="185"/>
      <c r="F465" s="346"/>
      <c r="G465" s="244"/>
      <c r="H465" s="244"/>
      <c r="I465" s="939"/>
      <c r="J465" s="940"/>
      <c r="K465" s="256"/>
      <c r="L465" s="33"/>
      <c r="M465" s="38"/>
      <c r="N465" s="59"/>
      <c r="O465" s="59"/>
      <c r="P465" s="59"/>
      <c r="Q465" s="183"/>
      <c r="R465" s="53"/>
      <c r="S465" s="221"/>
      <c r="T465" s="1162"/>
      <c r="U465" s="768">
        <f t="shared" si="150"/>
        <v>0</v>
      </c>
      <c r="V465" s="1187"/>
      <c r="Y465" s="314"/>
      <c r="AA465" s="312"/>
      <c r="AC465" s="319"/>
      <c r="AJ465" s="1154"/>
    </row>
    <row r="466" spans="1:38" ht="15.75" customHeight="1" outlineLevel="3" x14ac:dyDescent="0.2">
      <c r="A466" s="701">
        <f>IF(SUM(A467:A470)=0,0,1)</f>
        <v>0</v>
      </c>
      <c r="B466" s="7" t="s">
        <v>54</v>
      </c>
      <c r="C466" s="217"/>
      <c r="D466" s="114"/>
      <c r="E466" s="185" t="s">
        <v>1125</v>
      </c>
      <c r="F466" s="690" t="s">
        <v>1563</v>
      </c>
      <c r="G466" s="135"/>
      <c r="H466" s="135"/>
      <c r="I466" s="59"/>
      <c r="J466" s="1143" t="s">
        <v>1597</v>
      </c>
      <c r="K466" s="59"/>
      <c r="L466" s="59"/>
      <c r="M466" s="59"/>
      <c r="N466" s="59"/>
      <c r="O466" s="59"/>
      <c r="P466" s="59"/>
      <c r="Q466" s="183"/>
      <c r="R466" s="53"/>
      <c r="S466" s="221"/>
      <c r="T466" s="1162"/>
      <c r="U466" s="768">
        <f>K466*N466</f>
        <v>0</v>
      </c>
      <c r="V466" s="1187"/>
      <c r="Y466" s="314"/>
      <c r="AA466" s="312"/>
      <c r="AC466" s="319"/>
      <c r="AJ466" s="1154"/>
      <c r="AL466" s="5"/>
    </row>
    <row r="467" spans="1:38" ht="15.75" customHeight="1" outlineLevel="3" x14ac:dyDescent="0.2">
      <c r="A467" s="701">
        <f t="shared" si="151"/>
        <v>0</v>
      </c>
      <c r="B467" s="7" t="s">
        <v>54</v>
      </c>
      <c r="C467" s="217"/>
      <c r="D467" s="114"/>
      <c r="E467" s="182" t="str">
        <f>Prijsonderbouwing!B1508</f>
        <v>V4-1-F1</v>
      </c>
      <c r="F467" s="142" t="str">
        <f>Prijsonderbouwing!D1508</f>
        <v>Dakisolatie hennepvezel dik 150mm &lt; 45 m²</v>
      </c>
      <c r="G467" s="138"/>
      <c r="H467" s="138"/>
      <c r="I467" s="243"/>
      <c r="J467" s="144"/>
      <c r="K467" s="246">
        <v>0</v>
      </c>
      <c r="L467" s="33"/>
      <c r="M467" s="38" t="str">
        <f>Prijsonderbouwing!F1508</f>
        <v>m²</v>
      </c>
      <c r="N467" s="59">
        <f>Prijsonderbouwing!O1508</f>
        <v>141.1</v>
      </c>
      <c r="O467" s="59">
        <f>Prijsonderbouwing!X1508</f>
        <v>166.49800000000002</v>
      </c>
      <c r="P467" s="59">
        <f t="shared" si="152"/>
        <v>0</v>
      </c>
      <c r="Q467" s="183"/>
      <c r="R467" s="53"/>
      <c r="S467" s="221"/>
      <c r="T467" s="1162"/>
      <c r="U467" s="768">
        <f t="shared" si="150"/>
        <v>0</v>
      </c>
      <c r="V467" s="1187"/>
      <c r="Y467" s="314"/>
      <c r="AA467" s="312"/>
      <c r="AC467" s="319"/>
      <c r="AJ467" s="1154"/>
    </row>
    <row r="468" spans="1:38" ht="15.75" customHeight="1" outlineLevel="3" x14ac:dyDescent="0.2">
      <c r="A468" s="701">
        <f t="shared" ref="A468:A469" si="158">IF(K468=0,0,1)</f>
        <v>0</v>
      </c>
      <c r="B468" s="7" t="s">
        <v>54</v>
      </c>
      <c r="C468" s="217"/>
      <c r="D468" s="114"/>
      <c r="E468" s="182" t="str">
        <f>Prijsonderbouwing!B1517</f>
        <v>V4-1-F2</v>
      </c>
      <c r="F468" s="142" t="str">
        <f>Prijsonderbouwing!D1517</f>
        <v>Dakisolatie hennepvezel dik 150mm  Rc 3.50 m².K/W 45- 120 m²</v>
      </c>
      <c r="G468" s="138"/>
      <c r="H468" s="138"/>
      <c r="I468" s="243"/>
      <c r="J468" s="144"/>
      <c r="K468" s="246">
        <v>0</v>
      </c>
      <c r="L468" s="33"/>
      <c r="M468" s="38" t="str">
        <f>Prijsonderbouwing!F1517</f>
        <v>m²</v>
      </c>
      <c r="N468" s="59">
        <f>Prijsonderbouwing!O1517</f>
        <v>136.1</v>
      </c>
      <c r="O468" s="59">
        <f>Prijsonderbouwing!X1517</f>
        <v>160.59799999999998</v>
      </c>
      <c r="P468" s="59">
        <f t="shared" si="152"/>
        <v>0</v>
      </c>
      <c r="Q468" s="183"/>
      <c r="R468" s="53"/>
      <c r="S468" s="221"/>
      <c r="T468" s="1162"/>
      <c r="U468" s="768">
        <f t="shared" si="150"/>
        <v>0</v>
      </c>
      <c r="V468" s="1187"/>
      <c r="Y468" s="314"/>
      <c r="AA468" s="312"/>
      <c r="AC468" s="319"/>
      <c r="AJ468" s="1154"/>
    </row>
    <row r="469" spans="1:38" ht="15.75" customHeight="1" outlineLevel="3" x14ac:dyDescent="0.2">
      <c r="A469" s="701">
        <f t="shared" si="158"/>
        <v>0</v>
      </c>
      <c r="B469" s="7" t="s">
        <v>54</v>
      </c>
      <c r="C469" s="217"/>
      <c r="D469" s="114"/>
      <c r="E469" s="182" t="str">
        <f>Prijsonderbouwing!B1526</f>
        <v>V4-1-F3</v>
      </c>
      <c r="F469" s="142" t="str">
        <f>Prijsonderbouwing!D1526</f>
        <v>Dakisolatie hennepvezel dik 150mm  Rc 3.50 m².K/W  &gt; 120 m²</v>
      </c>
      <c r="G469" s="138"/>
      <c r="H469" s="138"/>
      <c r="I469" s="243"/>
      <c r="J469" s="144"/>
      <c r="K469" s="246">
        <v>0</v>
      </c>
      <c r="L469" s="33"/>
      <c r="M469" s="38" t="str">
        <f>Prijsonderbouwing!F1526</f>
        <v>m²</v>
      </c>
      <c r="N469" s="59">
        <f>Prijsonderbouwing!O1526</f>
        <v>131.1</v>
      </c>
      <c r="O469" s="59">
        <f>Prijsonderbouwing!X1526</f>
        <v>154.69800000000001</v>
      </c>
      <c r="P469" s="59">
        <f t="shared" si="152"/>
        <v>0</v>
      </c>
      <c r="Q469" s="183"/>
      <c r="R469" s="53"/>
      <c r="S469" s="221"/>
      <c r="T469" s="1162"/>
      <c r="U469" s="768">
        <f t="shared" si="150"/>
        <v>0</v>
      </c>
      <c r="V469" s="1187"/>
      <c r="Y469" s="314"/>
      <c r="AA469" s="312"/>
      <c r="AC469" s="319"/>
      <c r="AJ469" s="1154"/>
    </row>
    <row r="470" spans="1:38" ht="15.75" customHeight="1" outlineLevel="3" x14ac:dyDescent="0.2">
      <c r="A470" s="701">
        <f t="shared" ref="A470" si="159">IF(K470=0,0,1)</f>
        <v>0</v>
      </c>
      <c r="B470" s="7" t="s">
        <v>54</v>
      </c>
      <c r="C470" s="217"/>
      <c r="D470" s="114"/>
      <c r="E470" s="182" t="str">
        <f>Prijsonderbouwing!B1535</f>
        <v>V4-1-F4</v>
      </c>
      <c r="F470" s="142" t="str">
        <f>Prijsonderbouwing!D1535</f>
        <v>╚ Hennepvezel meer-/minderprijs per mm</v>
      </c>
      <c r="G470" s="1047" t="str">
        <f>_xlfn.XLOOKUP(I470,Tabellen!$J$54:$J$60,Tabellen!$K$54:$K$60,"controleren")</f>
        <v>160 mm Rc 3.76 m².K/W</v>
      </c>
      <c r="H470" s="689"/>
      <c r="I470" s="1055">
        <v>10</v>
      </c>
      <c r="J470" s="144" t="s">
        <v>83</v>
      </c>
      <c r="K470" s="246">
        <v>0</v>
      </c>
      <c r="L470" s="33"/>
      <c r="M470" s="38" t="str">
        <f>Prijsonderbouwing!F1535</f>
        <v>m²</v>
      </c>
      <c r="N470" s="59">
        <f>Prijsonderbouwing!O1535*I470</f>
        <v>3.8</v>
      </c>
      <c r="O470" s="59">
        <f>Prijsonderbouwing!X1535</f>
        <v>0.44840000000000002</v>
      </c>
      <c r="P470" s="59">
        <f t="shared" si="152"/>
        <v>0</v>
      </c>
      <c r="Q470" s="183"/>
      <c r="R470" s="53"/>
      <c r="S470" s="221"/>
      <c r="T470" s="1162"/>
      <c r="U470" s="768">
        <f t="shared" si="150"/>
        <v>0</v>
      </c>
      <c r="V470" s="1187"/>
      <c r="Y470" s="314"/>
      <c r="AA470" s="312"/>
      <c r="AC470" s="319"/>
      <c r="AJ470" s="1154"/>
    </row>
    <row r="471" spans="1:38" ht="6" customHeight="1" outlineLevel="3" x14ac:dyDescent="0.2">
      <c r="A471" s="701">
        <f>IF(SUM(A473:A475)=0,0,1)</f>
        <v>0</v>
      </c>
      <c r="C471" s="217"/>
      <c r="D471" s="114"/>
      <c r="E471" s="185"/>
      <c r="F471" s="346"/>
      <c r="G471" s="244"/>
      <c r="H471" s="244"/>
      <c r="I471" s="939"/>
      <c r="J471" s="940"/>
      <c r="K471" s="256"/>
      <c r="L471" s="33"/>
      <c r="M471" s="38"/>
      <c r="N471" s="59"/>
      <c r="O471" s="59"/>
      <c r="P471" s="59"/>
      <c r="Q471" s="183"/>
      <c r="R471" s="53"/>
      <c r="S471" s="221"/>
      <c r="T471" s="1162"/>
      <c r="U471" s="768">
        <f t="shared" si="150"/>
        <v>0</v>
      </c>
      <c r="V471" s="1187"/>
      <c r="Y471" s="314"/>
      <c r="AA471" s="312"/>
      <c r="AC471" s="319"/>
      <c r="AJ471" s="1154"/>
    </row>
    <row r="472" spans="1:38" ht="15.75" customHeight="1" outlineLevel="3" x14ac:dyDescent="0.2">
      <c r="A472" s="701">
        <f>IF(SUM(A473:A476)=0,0,1)</f>
        <v>0</v>
      </c>
      <c r="B472" s="7" t="s">
        <v>54</v>
      </c>
      <c r="C472" s="217"/>
      <c r="D472" s="114"/>
      <c r="E472" s="185" t="s">
        <v>1124</v>
      </c>
      <c r="F472" s="690" t="s">
        <v>1564</v>
      </c>
      <c r="G472" s="135"/>
      <c r="H472" s="135"/>
      <c r="I472" s="59"/>
      <c r="J472" s="1143" t="s">
        <v>1597</v>
      </c>
      <c r="K472" s="59"/>
      <c r="L472" s="59"/>
      <c r="M472" s="59"/>
      <c r="N472" s="59"/>
      <c r="O472" s="59"/>
      <c r="P472" s="59"/>
      <c r="Q472" s="183"/>
      <c r="R472" s="53"/>
      <c r="S472" s="221"/>
      <c r="T472" s="1162"/>
      <c r="U472" s="768">
        <f>K472*N472</f>
        <v>0</v>
      </c>
      <c r="V472" s="1187"/>
      <c r="Y472" s="314"/>
      <c r="AA472" s="312"/>
      <c r="AC472" s="319"/>
      <c r="AJ472" s="1154"/>
      <c r="AL472" s="5"/>
    </row>
    <row r="473" spans="1:38" ht="15.75" customHeight="1" outlineLevel="3" x14ac:dyDescent="0.2">
      <c r="A473" s="701">
        <f t="shared" ref="A473" si="160">IF(K473=0,0,1)</f>
        <v>0</v>
      </c>
      <c r="B473" s="7" t="s">
        <v>54</v>
      </c>
      <c r="C473" s="217"/>
      <c r="D473" s="114"/>
      <c r="E473" s="182" t="str">
        <f>Prijsonderbouwing!B1540</f>
        <v>V4-1-G1</v>
      </c>
      <c r="F473" s="142" t="str">
        <f>Prijsonderbouwing!D1540</f>
        <v>Dakisolatie PIR-platen dik 80mm Rc 3.50 m².K/W  &lt; 45 m²</v>
      </c>
      <c r="G473" s="138"/>
      <c r="H473" s="138"/>
      <c r="I473" s="243"/>
      <c r="J473" s="144"/>
      <c r="K473" s="246">
        <v>0</v>
      </c>
      <c r="L473" s="33"/>
      <c r="M473" s="38" t="str">
        <f>Prijsonderbouwing!F1540</f>
        <v>m²</v>
      </c>
      <c r="N473" s="59">
        <f>Prijsonderbouwing!O1540</f>
        <v>137.1</v>
      </c>
      <c r="O473" s="59">
        <f>Prijsonderbouwing!X1540</f>
        <v>161.77799999999999</v>
      </c>
      <c r="P473" s="59">
        <f t="shared" si="152"/>
        <v>0</v>
      </c>
      <c r="Q473" s="183"/>
      <c r="R473" s="53"/>
      <c r="S473" s="221"/>
      <c r="T473" s="1162"/>
      <c r="U473" s="768">
        <f t="shared" si="150"/>
        <v>0</v>
      </c>
      <c r="V473" s="1187"/>
      <c r="Y473" s="314"/>
      <c r="AA473" s="312"/>
      <c r="AC473" s="319"/>
      <c r="AJ473" s="1154"/>
    </row>
    <row r="474" spans="1:38" ht="15.75" customHeight="1" outlineLevel="3" x14ac:dyDescent="0.2">
      <c r="A474" s="701">
        <f t="shared" ref="A474" si="161">IF(K474=0,0,1)</f>
        <v>0</v>
      </c>
      <c r="B474" s="7" t="s">
        <v>54</v>
      </c>
      <c r="C474" s="217"/>
      <c r="D474" s="114"/>
      <c r="E474" s="182" t="str">
        <f>Prijsonderbouwing!B1551</f>
        <v>V4-1-G2</v>
      </c>
      <c r="F474" s="142" t="str">
        <f>Prijsonderbouwing!D1551</f>
        <v>Dakisolatie PIR-platen dik 80mm  Rc 3.50 m².K/W  45- 120 m²</v>
      </c>
      <c r="G474" s="138"/>
      <c r="H474" s="138"/>
      <c r="I474" s="243"/>
      <c r="J474" s="144"/>
      <c r="K474" s="246">
        <v>0</v>
      </c>
      <c r="L474" s="33"/>
      <c r="M474" s="38" t="str">
        <f>Prijsonderbouwing!F1551</f>
        <v>m²</v>
      </c>
      <c r="N474" s="59">
        <f>Prijsonderbouwing!O1551</f>
        <v>128.1</v>
      </c>
      <c r="O474" s="59">
        <f>Prijsonderbouwing!X1551</f>
        <v>151.15799999999999</v>
      </c>
      <c r="P474" s="59">
        <f t="shared" si="152"/>
        <v>0</v>
      </c>
      <c r="Q474" s="183"/>
      <c r="R474" s="53"/>
      <c r="S474" s="221"/>
      <c r="T474" s="1162"/>
      <c r="U474" s="768">
        <f t="shared" si="150"/>
        <v>0</v>
      </c>
      <c r="V474" s="1187"/>
      <c r="Y474" s="314"/>
      <c r="AA474" s="312"/>
      <c r="AC474" s="319"/>
      <c r="AJ474" s="1154"/>
    </row>
    <row r="475" spans="1:38" ht="15.75" customHeight="1" outlineLevel="3" x14ac:dyDescent="0.2">
      <c r="A475" s="701">
        <f t="shared" ref="A475" si="162">IF(K475=0,0,1)</f>
        <v>0</v>
      </c>
      <c r="B475" s="7" t="s">
        <v>54</v>
      </c>
      <c r="C475" s="217"/>
      <c r="D475" s="114"/>
      <c r="E475" s="182" t="str">
        <f>Prijsonderbouwing!B1561</f>
        <v>V4-1-G3</v>
      </c>
      <c r="F475" s="142" t="str">
        <f>Prijsonderbouwing!D1561</f>
        <v>Dakisolatie PIR-platen dik 80mm  Rc 3.50 m².K/W  &gt; 120 m²</v>
      </c>
      <c r="G475" s="138"/>
      <c r="H475" s="138"/>
      <c r="I475" s="243"/>
      <c r="J475" s="144"/>
      <c r="K475" s="246">
        <v>0</v>
      </c>
      <c r="L475" s="33"/>
      <c r="M475" s="38" t="str">
        <f>Prijsonderbouwing!F1561</f>
        <v>m²</v>
      </c>
      <c r="N475" s="59">
        <f>Prijsonderbouwing!O1561</f>
        <v>125.1</v>
      </c>
      <c r="O475" s="59">
        <f>Prijsonderbouwing!X1561</f>
        <v>147.61799999999999</v>
      </c>
      <c r="P475" s="59">
        <f t="shared" si="152"/>
        <v>0</v>
      </c>
      <c r="Q475" s="183"/>
      <c r="R475" s="53"/>
      <c r="S475" s="221"/>
      <c r="T475" s="1162"/>
      <c r="U475" s="768">
        <f t="shared" si="150"/>
        <v>0</v>
      </c>
      <c r="V475" s="1187"/>
      <c r="Y475" s="314"/>
      <c r="AA475" s="312"/>
      <c r="AC475" s="319"/>
      <c r="AJ475" s="1154"/>
    </row>
    <row r="476" spans="1:38" ht="15.75" customHeight="1" outlineLevel="3" x14ac:dyDescent="0.2">
      <c r="A476" s="701">
        <f t="shared" ref="A476" si="163">IF(K476=0,0,1)</f>
        <v>0</v>
      </c>
      <c r="B476" s="7" t="s">
        <v>54</v>
      </c>
      <c r="C476" s="217"/>
      <c r="D476" s="114"/>
      <c r="E476" s="182" t="str">
        <f>Prijsonderbouwing!B1571</f>
        <v>V4-1-G4</v>
      </c>
      <c r="F476" s="142" t="str">
        <f>Prijsonderbouwing!D1571</f>
        <v>╚ PIR-platen meer-/minderprijs per mm</v>
      </c>
      <c r="G476" s="1047" t="str">
        <f>_xlfn.XLOOKUP(I476,Tabellen!$J$72:$J$78,Tabellen!$K$72:$K$78,"controleren")</f>
        <v>90 mm Rc 3.90 m².K/W</v>
      </c>
      <c r="H476" s="689"/>
      <c r="I476" s="1055">
        <v>10</v>
      </c>
      <c r="J476" s="144" t="s">
        <v>83</v>
      </c>
      <c r="K476" s="246">
        <v>0</v>
      </c>
      <c r="L476" s="33"/>
      <c r="M476" s="38" t="str">
        <f>Prijsonderbouwing!F1571</f>
        <v>m²</v>
      </c>
      <c r="N476" s="59">
        <f>Prijsonderbouwing!O1571*I476</f>
        <v>1.7999999999999998</v>
      </c>
      <c r="O476" s="59">
        <f>Prijsonderbouwing!X1571</f>
        <v>0.21239999999999998</v>
      </c>
      <c r="P476" s="59">
        <f t="shared" si="152"/>
        <v>0</v>
      </c>
      <c r="Q476" s="183"/>
      <c r="R476" s="53"/>
      <c r="S476" s="221"/>
      <c r="T476" s="1162"/>
      <c r="U476" s="768">
        <f t="shared" si="150"/>
        <v>0</v>
      </c>
      <c r="V476" s="1187"/>
      <c r="Y476" s="314"/>
      <c r="AA476" s="312"/>
      <c r="AC476" s="319"/>
      <c r="AJ476" s="1154"/>
    </row>
    <row r="477" spans="1:38" ht="6" customHeight="1" outlineLevel="3" x14ac:dyDescent="0.2">
      <c r="A477" s="701">
        <f>IF(SUM(A479:A481)=0,0,1)</f>
        <v>0</v>
      </c>
      <c r="C477" s="217"/>
      <c r="D477" s="114"/>
      <c r="E477" s="185"/>
      <c r="F477" s="346"/>
      <c r="G477" s="244"/>
      <c r="H477" s="244"/>
      <c r="I477" s="939"/>
      <c r="J477" s="940"/>
      <c r="K477" s="256"/>
      <c r="L477" s="33"/>
      <c r="M477" s="38"/>
      <c r="N477" s="59"/>
      <c r="O477" s="59"/>
      <c r="P477" s="59"/>
      <c r="Q477" s="183"/>
      <c r="R477" s="53"/>
      <c r="S477" s="221"/>
      <c r="T477" s="1162"/>
      <c r="U477" s="768">
        <f t="shared" ref="U477" si="164">K477*N477</f>
        <v>0</v>
      </c>
      <c r="V477" s="1187"/>
      <c r="Y477" s="314"/>
      <c r="AA477" s="312"/>
      <c r="AC477" s="319"/>
      <c r="AJ477" s="1154"/>
    </row>
    <row r="478" spans="1:38" ht="15.75" customHeight="1" outlineLevel="3" x14ac:dyDescent="0.2">
      <c r="A478" s="701">
        <f>IF(SUM(A479:A482)=0,0,1)</f>
        <v>0</v>
      </c>
      <c r="B478" s="7" t="s">
        <v>54</v>
      </c>
      <c r="C478" s="217"/>
      <c r="D478" s="114"/>
      <c r="E478" s="185" t="s">
        <v>1573</v>
      </c>
      <c r="F478" s="690" t="s">
        <v>1574</v>
      </c>
      <c r="G478" s="135"/>
      <c r="H478" s="135"/>
      <c r="I478" s="135"/>
      <c r="J478" s="347"/>
      <c r="K478" s="82"/>
      <c r="L478" s="59"/>
      <c r="M478" s="59"/>
      <c r="N478" s="59"/>
      <c r="O478" s="59"/>
      <c r="P478" s="59"/>
      <c r="Q478" s="183"/>
      <c r="R478" s="53"/>
      <c r="S478" s="221"/>
      <c r="T478" s="1162"/>
      <c r="U478" s="768">
        <f>K478*N478</f>
        <v>0</v>
      </c>
      <c r="V478" s="1187"/>
      <c r="Y478" s="314"/>
      <c r="AA478" s="312"/>
      <c r="AC478" s="319"/>
      <c r="AJ478" s="1154"/>
      <c r="AL478" s="5"/>
    </row>
    <row r="479" spans="1:38" ht="15.75" customHeight="1" outlineLevel="3" x14ac:dyDescent="0.2">
      <c r="A479" s="701">
        <f t="shared" ref="A479:A482" si="165">IF(K479=0,0,1)</f>
        <v>0</v>
      </c>
      <c r="B479" s="7" t="s">
        <v>54</v>
      </c>
      <c r="C479" s="217"/>
      <c r="D479" s="114"/>
      <c r="E479" s="182" t="str">
        <f>Prijsonderbouwing!B1576</f>
        <v>V4-1-H1</v>
      </c>
      <c r="F479" s="142" t="str">
        <f>Prijsonderbouwing!D1576</f>
        <v>Dakisolatie PIR-platen dik 80mm Rc 3.50 m².K/W  &lt; 45 m²</v>
      </c>
      <c r="G479" s="138"/>
      <c r="H479" s="138"/>
      <c r="I479" s="243"/>
      <c r="J479" s="144"/>
      <c r="K479" s="246">
        <v>0</v>
      </c>
      <c r="L479" s="33"/>
      <c r="M479" s="38" t="str">
        <f>Prijsonderbouwing!F1576</f>
        <v>m²</v>
      </c>
      <c r="N479" s="59">
        <f>Prijsonderbouwing!O1576</f>
        <v>98.5</v>
      </c>
      <c r="O479" s="59">
        <f>Prijsonderbouwing!X1576</f>
        <v>116.22999999999999</v>
      </c>
      <c r="P479" s="59">
        <f t="shared" ref="P479:P482" si="166">O479*K479</f>
        <v>0</v>
      </c>
      <c r="Q479" s="183"/>
      <c r="R479" s="53"/>
      <c r="S479" s="221"/>
      <c r="T479" s="1162"/>
      <c r="U479" s="768">
        <f t="shared" ref="U479:U482" si="167">K479*N479</f>
        <v>0</v>
      </c>
      <c r="V479" s="1187"/>
      <c r="Y479" s="314"/>
      <c r="AA479" s="312"/>
      <c r="AC479" s="319"/>
      <c r="AJ479" s="1154"/>
    </row>
    <row r="480" spans="1:38" ht="15.75" customHeight="1" outlineLevel="3" x14ac:dyDescent="0.2">
      <c r="A480" s="701">
        <f t="shared" si="165"/>
        <v>0</v>
      </c>
      <c r="B480" s="7" t="s">
        <v>54</v>
      </c>
      <c r="C480" s="217"/>
      <c r="D480" s="114"/>
      <c r="E480" s="182" t="str">
        <f>Prijsonderbouwing!B1586</f>
        <v>V4-1-H2</v>
      </c>
      <c r="F480" s="142" t="str">
        <f>Prijsonderbouwing!D1586</f>
        <v>Dakisolatie PIR-platen dik 80mm  Rc 3.50 m².K/W  45- 120 m²</v>
      </c>
      <c r="G480" s="138"/>
      <c r="H480" s="138"/>
      <c r="I480" s="243"/>
      <c r="J480" s="144"/>
      <c r="K480" s="246">
        <v>0</v>
      </c>
      <c r="L480" s="33"/>
      <c r="M480" s="38" t="str">
        <f>Prijsonderbouwing!F1586</f>
        <v>m²</v>
      </c>
      <c r="N480" s="59">
        <f>Prijsonderbouwing!O1586</f>
        <v>93.5</v>
      </c>
      <c r="O480" s="59">
        <f>Prijsonderbouwing!X1586</f>
        <v>110.33</v>
      </c>
      <c r="P480" s="59">
        <f t="shared" si="166"/>
        <v>0</v>
      </c>
      <c r="Q480" s="183"/>
      <c r="R480" s="53"/>
      <c r="S480" s="221"/>
      <c r="T480" s="1162"/>
      <c r="U480" s="768">
        <f t="shared" si="167"/>
        <v>0</v>
      </c>
      <c r="V480" s="1187"/>
      <c r="Y480" s="314"/>
      <c r="AA480" s="312"/>
      <c r="AC480" s="319"/>
      <c r="AJ480" s="1154"/>
    </row>
    <row r="481" spans="1:36" ht="15.75" customHeight="1" outlineLevel="3" x14ac:dyDescent="0.2">
      <c r="A481" s="701">
        <f t="shared" si="165"/>
        <v>0</v>
      </c>
      <c r="B481" s="7" t="s">
        <v>54</v>
      </c>
      <c r="C481" s="217"/>
      <c r="D481" s="114"/>
      <c r="E481" s="182" t="str">
        <f>Prijsonderbouwing!B1596</f>
        <v>V4-1-H3</v>
      </c>
      <c r="F481" s="142" t="str">
        <f>Prijsonderbouwing!D1596</f>
        <v>Dakisolatie PIR-platen dik 80mm  Rc 3.50 m².K/W  &gt; 120 m²</v>
      </c>
      <c r="G481" s="138"/>
      <c r="H481" s="138"/>
      <c r="I481" s="243"/>
      <c r="J481" s="144"/>
      <c r="K481" s="246">
        <v>0</v>
      </c>
      <c r="L481" s="33"/>
      <c r="M481" s="38" t="str">
        <f>Prijsonderbouwing!F1596</f>
        <v>m²</v>
      </c>
      <c r="N481" s="59">
        <f>Prijsonderbouwing!O1596</f>
        <v>88.5</v>
      </c>
      <c r="O481" s="59">
        <f>Prijsonderbouwing!X1596</f>
        <v>104.42999999999999</v>
      </c>
      <c r="P481" s="59">
        <f t="shared" si="166"/>
        <v>0</v>
      </c>
      <c r="Q481" s="183"/>
      <c r="R481" s="53"/>
      <c r="S481" s="221"/>
      <c r="T481" s="1162"/>
      <c r="U481" s="768">
        <f t="shared" si="167"/>
        <v>0</v>
      </c>
      <c r="V481" s="1187"/>
      <c r="Y481" s="314"/>
      <c r="AA481" s="312"/>
      <c r="AC481" s="319"/>
      <c r="AJ481" s="1154"/>
    </row>
    <row r="482" spans="1:36" ht="15.75" customHeight="1" outlineLevel="3" x14ac:dyDescent="0.2">
      <c r="A482" s="701">
        <f t="shared" si="165"/>
        <v>0</v>
      </c>
      <c r="B482" s="7" t="s">
        <v>54</v>
      </c>
      <c r="C482" s="217"/>
      <c r="D482" s="114"/>
      <c r="E482" s="182" t="str">
        <f>Prijsonderbouwing!B1606</f>
        <v>V4-1-H4</v>
      </c>
      <c r="F482" s="142" t="str">
        <f>Prijsonderbouwing!D1606</f>
        <v>╚ PIR-platen meer-/minderprijs per mm</v>
      </c>
      <c r="G482" s="1047" t="str">
        <f>_xlfn.XLOOKUP(I482,Tabellen!$J$72:$J$78,Tabellen!$K$72:$K$78,"controleren")</f>
        <v>90 mm Rc 3.90 m².K/W</v>
      </c>
      <c r="H482" s="689"/>
      <c r="I482" s="1055">
        <v>10</v>
      </c>
      <c r="J482" s="144" t="s">
        <v>83</v>
      </c>
      <c r="K482" s="246">
        <v>0</v>
      </c>
      <c r="L482" s="33"/>
      <c r="M482" s="38" t="str">
        <f>Prijsonderbouwing!F1606</f>
        <v>m²</v>
      </c>
      <c r="N482" s="59">
        <f>Prijsonderbouwing!O1606*I482</f>
        <v>3.5</v>
      </c>
      <c r="O482" s="59">
        <f>Prijsonderbouwing!X1606</f>
        <v>0.41299999999999998</v>
      </c>
      <c r="P482" s="59">
        <f t="shared" si="166"/>
        <v>0</v>
      </c>
      <c r="Q482" s="183"/>
      <c r="R482" s="53"/>
      <c r="S482" s="221"/>
      <c r="T482" s="1162"/>
      <c r="U482" s="768">
        <f t="shared" si="167"/>
        <v>0</v>
      </c>
      <c r="V482" s="1187"/>
      <c r="Y482" s="314"/>
      <c r="AA482" s="312"/>
      <c r="AC482" s="319"/>
      <c r="AJ482" s="1154"/>
    </row>
    <row r="483" spans="1:36" ht="6" customHeight="1" outlineLevel="3" x14ac:dyDescent="0.2">
      <c r="A483" s="701">
        <f>A484</f>
        <v>0</v>
      </c>
      <c r="B483" s="7" t="s">
        <v>54</v>
      </c>
      <c r="C483" s="217"/>
      <c r="D483" s="114"/>
      <c r="E483" s="185"/>
      <c r="F483" s="346"/>
      <c r="G483" s="244"/>
      <c r="H483" s="244"/>
      <c r="I483" s="244"/>
      <c r="J483" s="353"/>
      <c r="K483" s="256"/>
      <c r="L483" s="33"/>
      <c r="M483" s="38"/>
      <c r="N483" s="59"/>
      <c r="O483" s="59"/>
      <c r="P483" s="59"/>
      <c r="Q483" s="183"/>
      <c r="R483" s="53"/>
      <c r="S483" s="221"/>
      <c r="T483" s="1162"/>
      <c r="U483" s="768">
        <f t="shared" si="150"/>
        <v>0</v>
      </c>
      <c r="V483" s="1187"/>
      <c r="Y483" s="314"/>
      <c r="AA483" s="312"/>
      <c r="AC483" s="319"/>
      <c r="AJ483" s="1154"/>
    </row>
    <row r="484" spans="1:36" ht="15.75" customHeight="1" outlineLevel="3" x14ac:dyDescent="0.2">
      <c r="A484" s="701">
        <f>IF(SUM(A485:A497)=0,0,1)</f>
        <v>0</v>
      </c>
      <c r="B484" s="7" t="s">
        <v>54</v>
      </c>
      <c r="C484" s="217"/>
      <c r="D484" s="114"/>
      <c r="E484" s="185" t="str">
        <f>Prijsonderbouwing!B1611</f>
        <v>V4-1-X</v>
      </c>
      <c r="F484" s="690" t="str">
        <f>Prijsonderbouwing!D1611</f>
        <v>Bijkomende kosten:</v>
      </c>
      <c r="G484" s="135"/>
      <c r="H484" s="135"/>
      <c r="I484" s="135"/>
      <c r="J484" s="347"/>
      <c r="K484" s="256"/>
      <c r="L484" s="33"/>
      <c r="M484" s="38"/>
      <c r="N484" s="59"/>
      <c r="O484" s="59"/>
      <c r="P484" s="59"/>
      <c r="Q484" s="183"/>
      <c r="R484" s="53"/>
      <c r="S484" s="221"/>
      <c r="T484" s="1162"/>
      <c r="U484" s="768">
        <f t="shared" si="150"/>
        <v>0</v>
      </c>
      <c r="V484" s="1187"/>
      <c r="Y484" s="314"/>
      <c r="AA484" s="312"/>
      <c r="AC484" s="319"/>
      <c r="AJ484" s="1154"/>
    </row>
    <row r="485" spans="1:36" ht="15.75" customHeight="1" outlineLevel="3" x14ac:dyDescent="0.2">
      <c r="A485" s="701">
        <f t="shared" ref="A485" si="168">IF(K485=0,0,1)</f>
        <v>0</v>
      </c>
      <c r="B485" s="7" t="s">
        <v>54</v>
      </c>
      <c r="C485" s="217"/>
      <c r="D485" s="114"/>
      <c r="E485" s="182" t="str">
        <f>Prijsonderbouwing!B1614</f>
        <v>V4-1-X1</v>
      </c>
      <c r="F485" s="142" t="str">
        <f>Prijsonderbouwing!D1614</f>
        <v>Minimum Tarief (van toepassing indien totaal spuit en of inblaas isoleren lager is dan € 750)</v>
      </c>
      <c r="G485" s="138"/>
      <c r="H485" s="138"/>
      <c r="I485" s="243"/>
      <c r="J485" s="144"/>
      <c r="K485" s="246">
        <v>0</v>
      </c>
      <c r="L485" s="33"/>
      <c r="M485" s="38" t="str">
        <f>Prijsonderbouwing!F1614</f>
        <v>won</v>
      </c>
      <c r="N485" s="59">
        <f>Prijsonderbouwing!O1614</f>
        <v>750</v>
      </c>
      <c r="O485" s="59">
        <f>Prijsonderbouwing!X1614</f>
        <v>885</v>
      </c>
      <c r="P485" s="59">
        <f t="shared" si="152"/>
        <v>0</v>
      </c>
      <c r="Q485" s="183"/>
      <c r="R485" s="53"/>
      <c r="S485" s="221"/>
      <c r="T485" s="1165"/>
      <c r="U485" s="768">
        <f t="shared" si="150"/>
        <v>0</v>
      </c>
      <c r="V485" s="1191"/>
      <c r="Y485" s="340"/>
      <c r="Z485" s="804" t="s">
        <v>1203</v>
      </c>
      <c r="AJ485" s="1154"/>
    </row>
    <row r="486" spans="1:36" ht="15.75" customHeight="1" outlineLevel="3" x14ac:dyDescent="0.2">
      <c r="A486" s="701">
        <f t="shared" ref="A486:A497" si="169">IF(K486=0,0,1)</f>
        <v>0</v>
      </c>
      <c r="B486" s="7" t="s">
        <v>54</v>
      </c>
      <c r="C486" s="217"/>
      <c r="D486" s="114"/>
      <c r="E486" s="182" t="str">
        <f>Prijsonderbouwing!B1616</f>
        <v>V4-1-X2</v>
      </c>
      <c r="F486" s="142" t="str">
        <f>Prijsonderbouwing!D1616</f>
        <v>Minimum Tarief timmerwerkzaamheden</v>
      </c>
      <c r="G486" s="138"/>
      <c r="H486" s="138"/>
      <c r="I486" s="243"/>
      <c r="J486" s="144"/>
      <c r="K486" s="246">
        <v>0</v>
      </c>
      <c r="L486" s="33"/>
      <c r="M486" s="38" t="str">
        <f>Prijsonderbouwing!F1616</f>
        <v>won</v>
      </c>
      <c r="N486" s="59">
        <f>Prijsonderbouwing!O1616</f>
        <v>350</v>
      </c>
      <c r="O486" s="59">
        <f>Prijsonderbouwing!X1616</f>
        <v>413</v>
      </c>
      <c r="P486" s="59">
        <f t="shared" si="152"/>
        <v>0</v>
      </c>
      <c r="Q486" s="183"/>
      <c r="R486" s="53"/>
      <c r="S486" s="221"/>
      <c r="T486" s="1165"/>
      <c r="U486" s="768">
        <f t="shared" si="150"/>
        <v>0</v>
      </c>
      <c r="V486" s="1191"/>
      <c r="Y486" s="314"/>
      <c r="AA486" s="312"/>
      <c r="AC486" s="319"/>
      <c r="AJ486" s="1154"/>
    </row>
    <row r="487" spans="1:36" ht="15.75" customHeight="1" outlineLevel="3" x14ac:dyDescent="0.2">
      <c r="A487" s="701">
        <f t="shared" si="169"/>
        <v>0</v>
      </c>
      <c r="B487" s="7" t="s">
        <v>54</v>
      </c>
      <c r="C487" s="217"/>
      <c r="D487" s="114"/>
      <c r="E487" s="182" t="str">
        <f>Prijsonderbouwing!B1618</f>
        <v>V4-1-X3</v>
      </c>
      <c r="F487" s="142" t="str">
        <f>Prijsonderbouwing!D1618</f>
        <v>Opname voor begin werkzaamheden</v>
      </c>
      <c r="G487" s="138"/>
      <c r="H487" s="138"/>
      <c r="I487" s="243"/>
      <c r="J487" s="144"/>
      <c r="K487" s="246">
        <v>0</v>
      </c>
      <c r="L487" s="33"/>
      <c r="M487" s="38" t="str">
        <f>Prijsonderbouwing!F1618</f>
        <v>won</v>
      </c>
      <c r="N487" s="59">
        <f>Prijsonderbouwing!O1618</f>
        <v>75</v>
      </c>
      <c r="O487" s="59">
        <f>Prijsonderbouwing!X1618</f>
        <v>88.5</v>
      </c>
      <c r="P487" s="59">
        <f t="shared" si="152"/>
        <v>0</v>
      </c>
      <c r="Q487" s="183"/>
      <c r="R487" s="53"/>
      <c r="S487" s="221"/>
      <c r="T487" s="1165"/>
      <c r="U487" s="768">
        <f t="shared" si="150"/>
        <v>0</v>
      </c>
      <c r="V487" s="1191"/>
      <c r="Y487" s="314"/>
      <c r="AA487" s="312"/>
      <c r="AC487" s="319"/>
      <c r="AJ487" s="1154"/>
    </row>
    <row r="488" spans="1:36" ht="15.75" customHeight="1" outlineLevel="3" x14ac:dyDescent="0.2">
      <c r="A488" s="701">
        <f t="shared" si="169"/>
        <v>0</v>
      </c>
      <c r="B488" s="7" t="s">
        <v>54</v>
      </c>
      <c r="C488" s="217"/>
      <c r="D488" s="114"/>
      <c r="E488" s="182" t="str">
        <f>Prijsonderbouwing!B1620</f>
        <v>V4-1-X4</v>
      </c>
      <c r="F488" s="142" t="str">
        <f>Prijsonderbouwing!D1620</f>
        <v>Demonteren/slopen/afvoeren bestaande betimmering</v>
      </c>
      <c r="G488" s="243"/>
      <c r="H488" s="243"/>
      <c r="I488" s="243"/>
      <c r="J488" s="144"/>
      <c r="K488" s="246">
        <v>0</v>
      </c>
      <c r="L488" s="33"/>
      <c r="M488" s="38" t="str">
        <f>Prijsonderbouwing!F1620</f>
        <v>m²</v>
      </c>
      <c r="N488" s="59">
        <f>Prijsonderbouwing!O1620</f>
        <v>29.65</v>
      </c>
      <c r="O488" s="59">
        <f>Prijsonderbouwing!X1620</f>
        <v>34.986999999999995</v>
      </c>
      <c r="P488" s="59">
        <f t="shared" si="152"/>
        <v>0</v>
      </c>
      <c r="Q488" s="183"/>
      <c r="R488" s="53"/>
      <c r="S488" s="221"/>
      <c r="T488" s="1165"/>
      <c r="U488" s="768">
        <f t="shared" si="150"/>
        <v>0</v>
      </c>
      <c r="V488" s="1191"/>
      <c r="Y488" s="314"/>
      <c r="AJ488" s="1154"/>
    </row>
    <row r="489" spans="1:36" ht="15.75" customHeight="1" outlineLevel="3" x14ac:dyDescent="0.2">
      <c r="A489" s="701">
        <f t="shared" ref="A489" si="170">IF(K489=0,0,1)</f>
        <v>0</v>
      </c>
      <c r="B489" s="7" t="s">
        <v>54</v>
      </c>
      <c r="C489" s="217"/>
      <c r="D489" s="114"/>
      <c r="E489" s="182" t="str">
        <f>Prijsonderbouwing!B1622</f>
        <v>V4-1-X5</v>
      </c>
      <c r="F489" s="142" t="str">
        <f>Prijsonderbouwing!D1622</f>
        <v>Uitvlakken bestaande constructie</v>
      </c>
      <c r="G489" s="138"/>
      <c r="H489" s="138"/>
      <c r="I489" s="243"/>
      <c r="J489" s="144"/>
      <c r="K489" s="246">
        <v>0</v>
      </c>
      <c r="L489" s="33"/>
      <c r="M489" s="38" t="str">
        <f>Prijsonderbouwing!F1622</f>
        <v>m²</v>
      </c>
      <c r="N489" s="59">
        <f>Prijsonderbouwing!O1622</f>
        <v>16.97</v>
      </c>
      <c r="O489" s="59">
        <f>Prijsonderbouwing!X1622</f>
        <v>20.0246</v>
      </c>
      <c r="P489" s="59">
        <f t="shared" si="152"/>
        <v>0</v>
      </c>
      <c r="Q489" s="183"/>
      <c r="R489" s="53"/>
      <c r="S489" s="221"/>
      <c r="T489" s="1165"/>
      <c r="U489" s="768">
        <f t="shared" si="150"/>
        <v>0</v>
      </c>
      <c r="V489" s="1191"/>
      <c r="Y489" s="314"/>
      <c r="AJ489" s="1154"/>
    </row>
    <row r="490" spans="1:36" ht="15.75" customHeight="1" outlineLevel="3" x14ac:dyDescent="0.2">
      <c r="A490" s="701">
        <f>IF(K490=0,0,1)</f>
        <v>0</v>
      </c>
      <c r="B490" s="7" t="s">
        <v>54</v>
      </c>
      <c r="C490" s="217"/>
      <c r="D490" s="114"/>
      <c r="E490" s="182" t="str">
        <f>Prijsonderbouwing!B1624</f>
        <v>V4-1-X6</v>
      </c>
      <c r="F490" s="142" t="str">
        <f>Prijsonderbouwing!D1624</f>
        <v>Opdikken gording i.v.m. dikkere isolatieplaat</v>
      </c>
      <c r="G490" s="138"/>
      <c r="H490" s="138"/>
      <c r="I490" s="243"/>
      <c r="J490" s="144"/>
      <c r="K490" s="246">
        <v>0</v>
      </c>
      <c r="L490" s="33"/>
      <c r="M490" s="38" t="str">
        <f>Prijsonderbouwing!F1624</f>
        <v>m²</v>
      </c>
      <c r="N490" s="59">
        <f>Prijsonderbouwing!O1624</f>
        <v>5</v>
      </c>
      <c r="O490" s="59">
        <f>Prijsonderbouwing!X1624</f>
        <v>5.9</v>
      </c>
      <c r="P490" s="59">
        <f t="shared" si="152"/>
        <v>0</v>
      </c>
      <c r="Q490" s="183"/>
      <c r="R490" s="53"/>
      <c r="S490" s="221"/>
      <c r="T490" s="1165"/>
      <c r="U490" s="768">
        <f t="shared" si="150"/>
        <v>0</v>
      </c>
      <c r="V490" s="1191"/>
      <c r="Y490" s="314"/>
      <c r="AA490" s="312"/>
      <c r="AC490" s="319"/>
      <c r="AJ490" s="1154"/>
    </row>
    <row r="491" spans="1:36" ht="15.75" customHeight="1" outlineLevel="3" x14ac:dyDescent="0.2">
      <c r="A491" s="701">
        <f t="shared" si="169"/>
        <v>0</v>
      </c>
      <c r="C491" s="217"/>
      <c r="D491" s="114"/>
      <c r="E491" s="182" t="str">
        <f>Prijsonderbouwing!B1626</f>
        <v>V4-1-X7</v>
      </c>
      <c r="F491" s="142" t="str">
        <f>Prijsonderbouwing!D1626</f>
        <v>Nokbalk opdikken</v>
      </c>
      <c r="G491" s="138"/>
      <c r="H491" s="138"/>
      <c r="I491" s="243"/>
      <c r="J491" s="144"/>
      <c r="K491" s="246">
        <v>0</v>
      </c>
      <c r="L491" s="33"/>
      <c r="M491" s="38" t="str">
        <f>Prijsonderbouwing!F1626</f>
        <v>m¹</v>
      </c>
      <c r="N491" s="59">
        <f>Prijsonderbouwing!O1626</f>
        <v>25</v>
      </c>
      <c r="O491" s="59">
        <f>Prijsonderbouwing!X1626</f>
        <v>29.5</v>
      </c>
      <c r="P491" s="59">
        <f t="shared" si="152"/>
        <v>0</v>
      </c>
      <c r="Q491" s="183"/>
      <c r="R491" s="53"/>
      <c r="S491" s="221"/>
      <c r="T491" s="1165"/>
      <c r="U491" s="768">
        <f t="shared" si="150"/>
        <v>0</v>
      </c>
      <c r="V491" s="1191"/>
      <c r="Y491" s="314"/>
      <c r="AA491" s="312"/>
      <c r="AC491" s="319"/>
      <c r="AJ491" s="1154"/>
    </row>
    <row r="492" spans="1:36" ht="15.75" customHeight="1" outlineLevel="3" x14ac:dyDescent="0.2">
      <c r="A492" s="701">
        <f t="shared" si="169"/>
        <v>0</v>
      </c>
      <c r="C492" s="217"/>
      <c r="D492" s="114"/>
      <c r="E492" s="182" t="str">
        <f>Prijsonderbouwing!B1628</f>
        <v>V4-1-X8</v>
      </c>
      <c r="F492" s="142" t="str">
        <f>Prijsonderbouwing!D1628</f>
        <v>Isolatie rondom dakopeningen</v>
      </c>
      <c r="G492" s="138"/>
      <c r="H492" s="138"/>
      <c r="I492" s="243"/>
      <c r="J492" s="144"/>
      <c r="K492" s="246">
        <v>0</v>
      </c>
      <c r="L492" s="33"/>
      <c r="M492" s="38" t="str">
        <f>Prijsonderbouwing!F1628</f>
        <v>won</v>
      </c>
      <c r="N492" s="59">
        <f>Prijsonderbouwing!O1628</f>
        <v>125</v>
      </c>
      <c r="O492" s="59">
        <f>Prijsonderbouwing!X1628</f>
        <v>147.5</v>
      </c>
      <c r="P492" s="59">
        <f t="shared" si="152"/>
        <v>0</v>
      </c>
      <c r="Q492" s="183"/>
      <c r="R492" s="53"/>
      <c r="S492" s="221"/>
      <c r="T492" s="1165"/>
      <c r="U492" s="768">
        <f t="shared" si="150"/>
        <v>0</v>
      </c>
      <c r="V492" s="1191"/>
      <c r="Y492" s="314"/>
      <c r="AA492" s="312"/>
      <c r="AC492" s="319"/>
      <c r="AJ492" s="1154"/>
    </row>
    <row r="493" spans="1:36" ht="15.75" customHeight="1" outlineLevel="3" x14ac:dyDescent="0.2">
      <c r="A493" s="701">
        <f t="shared" si="169"/>
        <v>0</v>
      </c>
      <c r="C493" s="217"/>
      <c r="D493" s="114"/>
      <c r="E493" s="182" t="str">
        <f>Prijsonderbouwing!B1630</f>
        <v>V4-1-X9</v>
      </c>
      <c r="F493" s="142" t="str">
        <f>Prijsonderbouwing!D1630</f>
        <v>Steigerwerk (rolsteiger. steiger in trap. etc.)</v>
      </c>
      <c r="G493" s="138"/>
      <c r="H493" s="138"/>
      <c r="I493" s="243"/>
      <c r="J493" s="144"/>
      <c r="K493" s="246">
        <v>0</v>
      </c>
      <c r="L493" s="33"/>
      <c r="M493" s="38" t="str">
        <f>Prijsonderbouwing!F1630</f>
        <v>won</v>
      </c>
      <c r="N493" s="59">
        <f>Prijsonderbouwing!O1630</f>
        <v>300</v>
      </c>
      <c r="O493" s="59">
        <f>Prijsonderbouwing!X1630</f>
        <v>363</v>
      </c>
      <c r="P493" s="59">
        <f t="shared" si="152"/>
        <v>0</v>
      </c>
      <c r="Q493" s="183"/>
      <c r="R493" s="53"/>
      <c r="S493" s="221"/>
      <c r="T493" s="1165"/>
      <c r="U493" s="768">
        <f t="shared" si="150"/>
        <v>0</v>
      </c>
      <c r="V493" s="1191"/>
      <c r="Y493" s="314"/>
      <c r="AA493" s="312"/>
      <c r="AC493" s="319"/>
      <c r="AJ493" s="1154"/>
    </row>
    <row r="494" spans="1:36" ht="15.75" customHeight="1" outlineLevel="3" x14ac:dyDescent="0.2">
      <c r="A494" s="701">
        <f t="shared" si="169"/>
        <v>0</v>
      </c>
      <c r="C494" s="217"/>
      <c r="D494" s="114"/>
      <c r="E494" s="182" t="str">
        <f>Prijsonderbouwing!B1632</f>
        <v>V4-1-X10</v>
      </c>
      <c r="F494" s="142" t="str">
        <f>Prijsonderbouwing!D1632</f>
        <v>Knieschot plaatsen tot 60cm</v>
      </c>
      <c r="G494" s="138"/>
      <c r="H494" s="138"/>
      <c r="I494" s="243"/>
      <c r="J494" s="144"/>
      <c r="K494" s="246">
        <v>0</v>
      </c>
      <c r="L494" s="33"/>
      <c r="M494" s="38" t="str">
        <f>Prijsonderbouwing!F1632</f>
        <v xml:space="preserve">m¹
</v>
      </c>
      <c r="N494" s="59">
        <f>Prijsonderbouwing!O1632</f>
        <v>50</v>
      </c>
      <c r="O494" s="59">
        <f>Prijsonderbouwing!X1632</f>
        <v>59</v>
      </c>
      <c r="P494" s="59">
        <f t="shared" si="152"/>
        <v>0</v>
      </c>
      <c r="Q494" s="183"/>
      <c r="R494" s="53"/>
      <c r="S494" s="221"/>
      <c r="T494" s="1165"/>
      <c r="U494" s="768">
        <f t="shared" si="150"/>
        <v>0</v>
      </c>
      <c r="V494" s="1191"/>
      <c r="Y494" s="314"/>
      <c r="AA494" s="312"/>
      <c r="AC494" s="319"/>
      <c r="AJ494" s="1154"/>
    </row>
    <row r="495" spans="1:36" ht="15.75" customHeight="1" outlineLevel="3" x14ac:dyDescent="0.2">
      <c r="A495" s="701">
        <f t="shared" si="169"/>
        <v>0</v>
      </c>
      <c r="C495" s="217"/>
      <c r="D495" s="114"/>
      <c r="E495" s="182" t="str">
        <f>Prijsonderbouwing!B1634</f>
        <v>V4-1-X11</v>
      </c>
      <c r="F495" s="142" t="str">
        <f>Prijsonderbouwing!D1634</f>
        <v>Stroom verleggen per aansluitpunt</v>
      </c>
      <c r="G495" s="138"/>
      <c r="H495" s="138"/>
      <c r="I495" s="243"/>
      <c r="J495" s="144"/>
      <c r="K495" s="246">
        <v>0</v>
      </c>
      <c r="L495" s="33"/>
      <c r="M495" s="38" t="str">
        <f>Prijsonderbouwing!F1634</f>
        <v>st</v>
      </c>
      <c r="N495" s="59">
        <f>Prijsonderbouwing!O1634</f>
        <v>75</v>
      </c>
      <c r="O495" s="59">
        <f>Prijsonderbouwing!X1634</f>
        <v>88.5</v>
      </c>
      <c r="P495" s="59">
        <f t="shared" si="152"/>
        <v>0</v>
      </c>
      <c r="Q495" s="183"/>
      <c r="R495" s="53"/>
      <c r="S495" s="221"/>
      <c r="T495" s="1165"/>
      <c r="U495" s="768">
        <f t="shared" si="150"/>
        <v>0</v>
      </c>
      <c r="V495" s="1191"/>
      <c r="Y495" s="314"/>
      <c r="AA495" s="312"/>
      <c r="AC495" s="319"/>
      <c r="AJ495" s="1154"/>
    </row>
    <row r="496" spans="1:36" ht="15.75" customHeight="1" outlineLevel="3" x14ac:dyDescent="0.2">
      <c r="A496" s="701">
        <f t="shared" si="169"/>
        <v>0</v>
      </c>
      <c r="B496" s="7" t="s">
        <v>54</v>
      </c>
      <c r="C496" s="217"/>
      <c r="D496" s="114"/>
      <c r="E496" s="182" t="str">
        <f>Prijsonderbouwing!B1636</f>
        <v>V4-1-X12</v>
      </c>
      <c r="F496" s="142" t="str">
        <f>Prijsonderbouwing!D1636</f>
        <v>Afdekken trap beschermen interieur met bijv. stucloper</v>
      </c>
      <c r="G496" s="138"/>
      <c r="H496" s="138"/>
      <c r="I496" s="243"/>
      <c r="J496" s="144"/>
      <c r="K496" s="246">
        <v>0</v>
      </c>
      <c r="L496" s="33"/>
      <c r="M496" s="38" t="str">
        <f>Prijsonderbouwing!F1636</f>
        <v>won</v>
      </c>
      <c r="N496" s="59">
        <f>Prijsonderbouwing!O1636</f>
        <v>125</v>
      </c>
      <c r="O496" s="59">
        <f>Prijsonderbouwing!X1636</f>
        <v>147.5</v>
      </c>
      <c r="P496" s="59">
        <f t="shared" si="152"/>
        <v>0</v>
      </c>
      <c r="Q496" s="183"/>
      <c r="R496" s="53"/>
      <c r="S496" s="221"/>
      <c r="T496" s="1165"/>
      <c r="U496" s="768">
        <f t="shared" si="150"/>
        <v>0</v>
      </c>
      <c r="V496" s="1191"/>
      <c r="AA496" s="312"/>
      <c r="AC496" s="319"/>
      <c r="AJ496" s="1154"/>
    </row>
    <row r="497" spans="1:38" ht="15.75" customHeight="1" outlineLevel="3" x14ac:dyDescent="0.2">
      <c r="A497" s="701">
        <f t="shared" si="169"/>
        <v>0</v>
      </c>
      <c r="B497" s="7" t="s">
        <v>54</v>
      </c>
      <c r="C497" s="217"/>
      <c r="D497" s="114"/>
      <c r="E497" s="182" t="str">
        <f>Prijsonderbouwing!B1638</f>
        <v>V4-1-X13</v>
      </c>
      <c r="F497" s="142" t="str">
        <f>Prijsonderbouwing!D1638</f>
        <v xml:space="preserve">Indien zolder toegang alleen bereikbaar met vliezotrap toeslag op prijzen </v>
      </c>
      <c r="G497" s="138"/>
      <c r="H497" s="138"/>
      <c r="I497" s="243"/>
      <c r="J497" s="144"/>
      <c r="K497" s="246">
        <v>0</v>
      </c>
      <c r="L497" s="33"/>
      <c r="M497" s="38" t="str">
        <f>Prijsonderbouwing!F1638</f>
        <v>won</v>
      </c>
      <c r="N497" s="714">
        <f>Prijsonderbouwing!K1638</f>
        <v>0.2</v>
      </c>
      <c r="O497" s="59">
        <f>Prijsonderbouwing!X1638</f>
        <v>0</v>
      </c>
      <c r="P497" s="59">
        <f t="shared" si="152"/>
        <v>0</v>
      </c>
      <c r="Q497" s="183"/>
      <c r="R497" s="53"/>
      <c r="S497" s="221"/>
      <c r="U497" s="768">
        <f t="shared" si="150"/>
        <v>0</v>
      </c>
      <c r="Y497" s="314"/>
      <c r="Z497" s="715"/>
      <c r="AJ497" s="1154"/>
    </row>
    <row r="498" spans="1:38" ht="15.75" customHeight="1" outlineLevel="3" x14ac:dyDescent="0.2">
      <c r="A498" s="701">
        <f t="shared" ref="A498" si="171">IF(K498=0,0,1)</f>
        <v>0</v>
      </c>
      <c r="B498" s="7" t="s">
        <v>54</v>
      </c>
      <c r="C498" s="217"/>
      <c r="D498" s="114"/>
      <c r="E498" s="182" t="str">
        <f>Prijsonderbouwing!B1640</f>
        <v>V4-1-X14</v>
      </c>
      <c r="F498" s="142" t="str">
        <f>Prijsonderbouwing!D1640</f>
        <v>Dakdoorvoeren (manchetten etc.)</v>
      </c>
      <c r="G498" s="138"/>
      <c r="H498" s="138"/>
      <c r="I498" s="243"/>
      <c r="J498" s="144"/>
      <c r="K498" s="246">
        <v>0</v>
      </c>
      <c r="L498" s="33"/>
      <c r="M498" s="38" t="str">
        <f>Prijsonderbouwing!F1640</f>
        <v>st</v>
      </c>
      <c r="N498" s="59">
        <f>Prijsonderbouwing!O1640</f>
        <v>75</v>
      </c>
      <c r="O498" s="59">
        <f>Prijsonderbouwing!X1640</f>
        <v>88.5</v>
      </c>
      <c r="P498" s="59">
        <f t="shared" ref="P498" si="172">O498*K498</f>
        <v>0</v>
      </c>
      <c r="Q498" s="183"/>
      <c r="R498" s="53"/>
      <c r="S498" s="221"/>
      <c r="T498" s="1165"/>
      <c r="U498" s="768">
        <f t="shared" ref="U498" si="173">K498*N498</f>
        <v>0</v>
      </c>
      <c r="V498" s="1191"/>
      <c r="AA498" s="312"/>
      <c r="AC498" s="319"/>
      <c r="AJ498" s="1154"/>
    </row>
    <row r="499" spans="1:38" ht="6" customHeight="1" outlineLevel="1" x14ac:dyDescent="0.2">
      <c r="A499" s="701">
        <f>A500</f>
        <v>0</v>
      </c>
      <c r="B499" s="7" t="s">
        <v>54</v>
      </c>
      <c r="C499" s="217"/>
      <c r="D499" s="114"/>
      <c r="E499" s="184"/>
      <c r="F499" s="127"/>
      <c r="G499" s="77"/>
      <c r="H499" s="77"/>
      <c r="I499" s="77"/>
      <c r="J499" s="10"/>
      <c r="K499" s="28"/>
      <c r="L499" s="10"/>
      <c r="M499" s="31"/>
      <c r="N499" s="32"/>
      <c r="O499" s="32"/>
      <c r="P499" s="266"/>
      <c r="Q499" s="183"/>
      <c r="R499" s="53"/>
      <c r="S499" s="221"/>
      <c r="T499" s="1162"/>
      <c r="U499" s="768">
        <f t="shared" si="150"/>
        <v>0</v>
      </c>
      <c r="V499" s="1187"/>
      <c r="Y499" s="329"/>
      <c r="AA499" s="312"/>
      <c r="AC499" s="319"/>
      <c r="AJ499" s="1154"/>
    </row>
    <row r="500" spans="1:38" ht="15.75" customHeight="1" outlineLevel="1" x14ac:dyDescent="0.2">
      <c r="A500" s="701">
        <f>IF(P500=0,0,1)</f>
        <v>0</v>
      </c>
      <c r="B500" s="7" t="s">
        <v>54</v>
      </c>
      <c r="C500" s="217"/>
      <c r="D500" s="114"/>
      <c r="E500" s="196"/>
      <c r="F500" s="153"/>
      <c r="G500" s="154"/>
      <c r="H500" s="155"/>
      <c r="I500" s="155"/>
      <c r="J500" s="156"/>
      <c r="K500" s="157"/>
      <c r="L500" s="157"/>
      <c r="M500" s="158" t="str">
        <f>E434</f>
        <v>V4-1</v>
      </c>
      <c r="N500" s="159" t="s">
        <v>84</v>
      </c>
      <c r="O500" s="159"/>
      <c r="P500" s="267">
        <f>ROUNDUP(SUM(P435:P499),0)</f>
        <v>0</v>
      </c>
      <c r="Q500" s="197"/>
      <c r="R500" s="53"/>
      <c r="S500" s="218"/>
      <c r="T500" s="1162"/>
      <c r="U500" s="768"/>
      <c r="V500" s="1187"/>
      <c r="W500" s="710">
        <f>P500</f>
        <v>0</v>
      </c>
      <c r="X500" s="334"/>
      <c r="Y500" s="329"/>
      <c r="Z500" s="323"/>
      <c r="AA500" s="312"/>
      <c r="AC500" s="319"/>
      <c r="AJ500" s="1154"/>
    </row>
    <row r="501" spans="1:38" ht="9" customHeight="1" outlineLevel="3" x14ac:dyDescent="0.2">
      <c r="A501" s="701">
        <f>A502</f>
        <v>0</v>
      </c>
      <c r="B501" s="7" t="s">
        <v>54</v>
      </c>
      <c r="C501" s="217"/>
      <c r="D501" s="114"/>
      <c r="E501" s="199"/>
      <c r="F501" s="127"/>
      <c r="G501" s="113"/>
      <c r="H501" s="113"/>
      <c r="I501" s="113"/>
      <c r="J501" s="33"/>
      <c r="K501" s="256"/>
      <c r="L501" s="33"/>
      <c r="M501" s="33"/>
      <c r="N501" s="33"/>
      <c r="O501" s="33"/>
      <c r="P501" s="33"/>
      <c r="Q501" s="588"/>
      <c r="R501" s="53"/>
      <c r="S501" s="221"/>
      <c r="T501" s="1162"/>
      <c r="U501" s="768">
        <f t="shared" si="150"/>
        <v>0</v>
      </c>
      <c r="V501" s="1187"/>
      <c r="Y501" s="314"/>
      <c r="AA501" s="312"/>
      <c r="AC501" s="319"/>
      <c r="AJ501" s="1154"/>
      <c r="AL501" s="5"/>
    </row>
    <row r="502" spans="1:38" ht="20.399999999999999" customHeight="1" outlineLevel="3" x14ac:dyDescent="0.2">
      <c r="A502" s="701">
        <f>A522</f>
        <v>0</v>
      </c>
      <c r="B502" s="237"/>
      <c r="C502" s="217"/>
      <c r="D502" s="114"/>
      <c r="E502" s="198" t="s">
        <v>112</v>
      </c>
      <c r="F502" s="150" t="s">
        <v>113</v>
      </c>
      <c r="G502" s="245"/>
      <c r="H502" s="150"/>
      <c r="I502" s="150"/>
      <c r="J502" s="150"/>
      <c r="K502" s="253" t="s">
        <v>68</v>
      </c>
      <c r="L502" s="151"/>
      <c r="M502" s="151" t="s">
        <v>831</v>
      </c>
      <c r="N502" s="736" t="s">
        <v>1201</v>
      </c>
      <c r="O502" s="736" t="s">
        <v>1202</v>
      </c>
      <c r="P502" s="151" t="s">
        <v>69</v>
      </c>
      <c r="Q502" s="186"/>
      <c r="R502" s="53"/>
      <c r="S502" s="221"/>
      <c r="T502" s="1162"/>
      <c r="U502" s="768"/>
      <c r="V502" s="1187"/>
      <c r="Y502" s="314"/>
      <c r="Z502" s="800"/>
      <c r="AA502" s="312"/>
      <c r="AC502" s="319"/>
      <c r="AJ502" s="1154"/>
      <c r="AL502" s="5"/>
    </row>
    <row r="503" spans="1:38" ht="6" customHeight="1" x14ac:dyDescent="0.2">
      <c r="A503" s="701">
        <f>A502</f>
        <v>0</v>
      </c>
      <c r="B503" s="237"/>
      <c r="C503" s="217"/>
      <c r="D503" s="114"/>
      <c r="E503" s="182"/>
      <c r="F503" s="127"/>
      <c r="G503" s="81"/>
      <c r="H503" s="81"/>
      <c r="I503" s="81"/>
      <c r="J503" s="81"/>
      <c r="K503" s="82"/>
      <c r="L503" s="9"/>
      <c r="M503" s="83"/>
      <c r="N503" s="84"/>
      <c r="O503" s="84"/>
      <c r="P503" s="84"/>
      <c r="Q503" s="183"/>
      <c r="R503" s="53"/>
      <c r="S503" s="218"/>
      <c r="T503" s="1162"/>
      <c r="U503" s="768">
        <f t="shared" si="150"/>
        <v>0</v>
      </c>
      <c r="V503" s="1187"/>
      <c r="Y503" s="314"/>
      <c r="Z503" s="312"/>
      <c r="AA503" s="312"/>
      <c r="AC503" s="319"/>
      <c r="AJ503" s="1154"/>
      <c r="AL503" s="5"/>
    </row>
    <row r="504" spans="1:38" ht="15.75" customHeight="1" outlineLevel="3" x14ac:dyDescent="0.2">
      <c r="A504" s="701">
        <f>IF(SUM(A505:A505)=0,0,1)</f>
        <v>0</v>
      </c>
      <c r="B504" s="7" t="s">
        <v>54</v>
      </c>
      <c r="C504" s="217"/>
      <c r="D504" s="114"/>
      <c r="E504" s="185" t="s">
        <v>187</v>
      </c>
      <c r="F504" s="690" t="s">
        <v>1149</v>
      </c>
      <c r="G504" s="135"/>
      <c r="H504" s="135"/>
      <c r="I504" s="805"/>
      <c r="J504" s="807"/>
      <c r="K504" s="82"/>
      <c r="L504" s="59"/>
      <c r="M504" s="59"/>
      <c r="N504" s="59"/>
      <c r="O504" s="59"/>
      <c r="P504" s="59"/>
      <c r="Q504" s="183"/>
      <c r="R504" s="53"/>
      <c r="S504" s="221"/>
      <c r="T504" s="1162"/>
      <c r="U504" s="768">
        <f>K504*N504</f>
        <v>0</v>
      </c>
      <c r="V504" s="1187"/>
      <c r="Y504" s="314"/>
      <c r="AA504" s="312"/>
      <c r="AC504" s="319"/>
      <c r="AJ504" s="1154"/>
      <c r="AL504" s="5"/>
    </row>
    <row r="505" spans="1:38" ht="15.75" customHeight="1" outlineLevel="3" x14ac:dyDescent="0.2">
      <c r="A505" s="701">
        <f t="shared" ref="A505:A506" si="174">IF(K505=0,0,1)</f>
        <v>0</v>
      </c>
      <c r="C505" s="217"/>
      <c r="D505" s="114"/>
      <c r="E505" s="182" t="str">
        <f>Prijsonderbouwing!B1644</f>
        <v>V4-2-A1</v>
      </c>
      <c r="F505" s="141" t="str">
        <f>Prijsonderbouwing!D1644</f>
        <v xml:space="preserve">Vervangen dakbedekking en aanbrengen isolatie met Bitumendakbedekking Rc 3.70 m².K/W </v>
      </c>
      <c r="G505" s="135"/>
      <c r="H505" s="135"/>
      <c r="I505" s="805"/>
      <c r="J505" s="807"/>
      <c r="K505" s="246">
        <v>0</v>
      </c>
      <c r="L505" s="59"/>
      <c r="M505" s="59" t="str">
        <f>Prijsonderbouwing!F1644</f>
        <v>m²</v>
      </c>
      <c r="N505" s="59">
        <f>Prijsonderbouwing!O1644</f>
        <v>243.01876458015269</v>
      </c>
      <c r="O505" s="59">
        <f>Prijsonderbouwing!X1644</f>
        <v>275.17160651603052</v>
      </c>
      <c r="P505" s="59">
        <f t="shared" ref="P505:P509" si="175">O505*K505</f>
        <v>0</v>
      </c>
      <c r="Q505" s="183"/>
      <c r="R505" s="53"/>
      <c r="S505" s="221"/>
      <c r="T505" s="1162"/>
      <c r="U505" s="768"/>
      <c r="V505" s="1187"/>
      <c r="Y505" s="314"/>
      <c r="AA505" s="312"/>
      <c r="AC505" s="319"/>
      <c r="AJ505" s="1154"/>
      <c r="AL505" s="5"/>
    </row>
    <row r="506" spans="1:38" ht="15.75" customHeight="1" outlineLevel="3" x14ac:dyDescent="0.2">
      <c r="A506" s="701">
        <f t="shared" si="174"/>
        <v>0</v>
      </c>
      <c r="C506" s="217"/>
      <c r="D506" s="114"/>
      <c r="E506" s="182" t="str">
        <f>Prijsonderbouwing!B1662</f>
        <v>V4-2-A2</v>
      </c>
      <c r="F506" s="868" t="str">
        <f>Prijsonderbouwing!D1662</f>
        <v xml:space="preserve">Toeslag vervangen dakbedekking indien minder dan 8 m² </v>
      </c>
      <c r="G506" s="135"/>
      <c r="H506" s="135"/>
      <c r="I506" s="805"/>
      <c r="J506" s="807"/>
      <c r="K506" s="246">
        <v>0</v>
      </c>
      <c r="L506" s="59"/>
      <c r="M506" s="59" t="str">
        <f>Prijsonderbouwing!F1662</f>
        <v>pst</v>
      </c>
      <c r="N506" s="59">
        <f>Prijsonderbouwing!O1662</f>
        <v>363</v>
      </c>
      <c r="O506" s="59">
        <f>Prijsonderbouwing!X1662</f>
        <v>404.38200000000001</v>
      </c>
      <c r="P506" s="59">
        <f t="shared" ref="P506" si="176">O506*K506</f>
        <v>0</v>
      </c>
      <c r="Q506" s="183"/>
      <c r="R506" s="53"/>
      <c r="S506" s="221"/>
      <c r="T506" s="1162"/>
      <c r="U506" s="768"/>
      <c r="V506" s="1187"/>
      <c r="Y506" s="314"/>
      <c r="AA506" s="312"/>
      <c r="AC506" s="319"/>
      <c r="AJ506" s="1154"/>
      <c r="AL506" s="5"/>
    </row>
    <row r="507" spans="1:38" ht="6" customHeight="1" outlineLevel="3" x14ac:dyDescent="0.2">
      <c r="A507" s="701">
        <f>A505</f>
        <v>0</v>
      </c>
      <c r="B507" s="237"/>
      <c r="C507" s="217"/>
      <c r="D507" s="114"/>
      <c r="E507" s="185"/>
      <c r="F507" s="346"/>
      <c r="G507" s="244"/>
      <c r="H507" s="244"/>
      <c r="I507" s="941"/>
      <c r="J507" s="942"/>
      <c r="K507" s="38"/>
      <c r="L507" s="38"/>
      <c r="M507" s="38"/>
      <c r="N507" s="59"/>
      <c r="O507" s="59"/>
      <c r="P507" s="59"/>
      <c r="Q507" s="183"/>
      <c r="R507" s="53"/>
      <c r="S507" s="221"/>
      <c r="T507" s="1162"/>
      <c r="U507" s="768">
        <f t="shared" si="150"/>
        <v>0</v>
      </c>
      <c r="V507" s="1187"/>
      <c r="Y507" s="314"/>
      <c r="AA507" s="312"/>
      <c r="AC507" s="319"/>
      <c r="AJ507" s="1154"/>
      <c r="AL507" s="5"/>
    </row>
    <row r="508" spans="1:38" ht="15.75" customHeight="1" outlineLevel="3" x14ac:dyDescent="0.2">
      <c r="A508" s="701">
        <f>IF(SUM(A509:A509)=0,0,1)</f>
        <v>0</v>
      </c>
      <c r="B508" s="7" t="s">
        <v>54</v>
      </c>
      <c r="C508" s="217"/>
      <c r="D508" s="114"/>
      <c r="E508" s="185" t="s">
        <v>188</v>
      </c>
      <c r="F508" s="690" t="s">
        <v>1150</v>
      </c>
      <c r="G508" s="135"/>
      <c r="H508" s="135"/>
      <c r="I508" s="805"/>
      <c r="J508" s="807"/>
      <c r="K508" s="59"/>
      <c r="L508" s="59"/>
      <c r="M508" s="59"/>
      <c r="N508" s="59"/>
      <c r="O508" s="59"/>
      <c r="P508" s="59"/>
      <c r="Q508" s="183"/>
      <c r="R508" s="53"/>
      <c r="S508" s="221"/>
      <c r="T508" s="1162"/>
      <c r="U508" s="768">
        <f>K508*N508</f>
        <v>0</v>
      </c>
      <c r="V508" s="1187"/>
      <c r="Y508" s="314"/>
      <c r="AA508" s="312"/>
      <c r="AC508" s="319"/>
      <c r="AJ508" s="1154"/>
      <c r="AL508" s="5"/>
    </row>
    <row r="509" spans="1:38" ht="15.75" customHeight="1" outlineLevel="3" x14ac:dyDescent="0.2">
      <c r="A509" s="701">
        <f t="shared" ref="A509:A510" si="177">IF(K509=0,0,1)</f>
        <v>0</v>
      </c>
      <c r="C509" s="217"/>
      <c r="D509" s="114"/>
      <c r="E509" s="182" t="str">
        <f>Prijsonderbouwing!B1667</f>
        <v>V4-2-B1</v>
      </c>
      <c r="F509" s="141" t="str">
        <f>Prijsonderbouwing!D1667</f>
        <v>Vervangen dakbedekking en aanbrengen isolatie met EPDM dakbedekking Rc 3.70 m².K/W</v>
      </c>
      <c r="G509" s="135"/>
      <c r="H509" s="135"/>
      <c r="I509" s="805"/>
      <c r="J509" s="807"/>
      <c r="K509" s="246">
        <v>0</v>
      </c>
      <c r="L509" s="59"/>
      <c r="M509" s="59" t="str">
        <f>Prijsonderbouwing!F1667</f>
        <v>m²</v>
      </c>
      <c r="N509" s="59">
        <f>Prijsonderbouwing!O1667</f>
        <v>254.3714187022901</v>
      </c>
      <c r="O509" s="59">
        <f>Prijsonderbouwing!X1667</f>
        <v>288.90831800381676</v>
      </c>
      <c r="P509" s="59">
        <f t="shared" si="175"/>
        <v>0</v>
      </c>
      <c r="Q509" s="183"/>
      <c r="R509" s="53"/>
      <c r="S509" s="221"/>
      <c r="T509" s="1162"/>
      <c r="U509" s="768"/>
      <c r="V509" s="1187"/>
      <c r="Y509" s="314"/>
      <c r="AA509" s="312"/>
      <c r="AC509" s="319"/>
      <c r="AJ509" s="1154"/>
      <c r="AL509" s="5"/>
    </row>
    <row r="510" spans="1:38" ht="15.75" customHeight="1" outlineLevel="3" x14ac:dyDescent="0.2">
      <c r="A510" s="701">
        <f t="shared" si="177"/>
        <v>0</v>
      </c>
      <c r="C510" s="217"/>
      <c r="D510" s="114"/>
      <c r="E510" s="182" t="str">
        <f>Prijsonderbouwing!B1685</f>
        <v>V4-2-B2</v>
      </c>
      <c r="F510" s="868" t="str">
        <f>Prijsonderbouwing!D1685</f>
        <v xml:space="preserve">Toeslag vervangen dakbedekking indien minder dan 8 m² </v>
      </c>
      <c r="G510" s="135"/>
      <c r="H510" s="135"/>
      <c r="I510" s="805"/>
      <c r="J510" s="807"/>
      <c r="K510" s="246">
        <v>0</v>
      </c>
      <c r="L510" s="59"/>
      <c r="M510" s="59" t="str">
        <f>Prijsonderbouwing!F1685</f>
        <v>pst</v>
      </c>
      <c r="N510" s="59">
        <f>Prijsonderbouwing!O1685</f>
        <v>393.25</v>
      </c>
      <c r="O510" s="59">
        <f>Prijsonderbouwing!X1685</f>
        <v>440.98450000000003</v>
      </c>
      <c r="P510" s="59">
        <f t="shared" ref="P510" si="178">O510*K510</f>
        <v>0</v>
      </c>
      <c r="Q510" s="183"/>
      <c r="R510" s="53"/>
      <c r="S510" s="221"/>
      <c r="T510" s="1162"/>
      <c r="U510" s="768"/>
      <c r="V510" s="1187"/>
      <c r="Y510" s="314"/>
      <c r="AA510" s="312"/>
      <c r="AC510" s="319"/>
      <c r="AJ510" s="1154"/>
      <c r="AL510" s="5"/>
    </row>
    <row r="511" spans="1:38" ht="6" customHeight="1" outlineLevel="3" x14ac:dyDescent="0.2">
      <c r="A511" s="701">
        <f>A509</f>
        <v>0</v>
      </c>
      <c r="B511" s="237"/>
      <c r="C511" s="217"/>
      <c r="D511" s="114"/>
      <c r="E511" s="185"/>
      <c r="F511" s="346"/>
      <c r="G511" s="244"/>
      <c r="H511" s="244"/>
      <c r="I511" s="941"/>
      <c r="J511" s="942"/>
      <c r="K511" s="256"/>
      <c r="L511" s="33"/>
      <c r="M511" s="38"/>
      <c r="N511" s="59"/>
      <c r="O511" s="59"/>
      <c r="P511" s="59"/>
      <c r="Q511" s="183"/>
      <c r="R511" s="53"/>
      <c r="S511" s="221"/>
      <c r="T511" s="1162"/>
      <c r="U511" s="768">
        <f t="shared" ref="U511" si="179">K511*N511</f>
        <v>0</v>
      </c>
      <c r="V511" s="1187"/>
      <c r="Y511" s="314"/>
      <c r="AA511" s="312"/>
      <c r="AC511" s="319"/>
      <c r="AJ511" s="1154"/>
      <c r="AL511" s="5"/>
    </row>
    <row r="512" spans="1:38" ht="15.75" customHeight="1" outlineLevel="3" x14ac:dyDescent="0.2">
      <c r="A512" s="701">
        <f>IF(SUM(A513:A513)=0,0,1)</f>
        <v>0</v>
      </c>
      <c r="B512" s="7" t="s">
        <v>54</v>
      </c>
      <c r="C512" s="217"/>
      <c r="D512" s="114"/>
      <c r="E512" s="185" t="s">
        <v>1559</v>
      </c>
      <c r="F512" s="690" t="s">
        <v>1263</v>
      </c>
      <c r="G512" s="135"/>
      <c r="H512" s="135"/>
      <c r="I512" s="135"/>
      <c r="J512" s="347"/>
      <c r="K512" s="82"/>
      <c r="L512" s="59"/>
      <c r="M512" s="59"/>
      <c r="N512" s="59"/>
      <c r="O512" s="59"/>
      <c r="P512" s="59"/>
      <c r="Q512" s="183"/>
      <c r="R512" s="53"/>
      <c r="S512" s="221"/>
      <c r="T512" s="1162"/>
      <c r="U512" s="768">
        <f>K512*N512</f>
        <v>0</v>
      </c>
      <c r="V512" s="1187"/>
      <c r="Y512" s="314"/>
      <c r="AA512" s="312"/>
      <c r="AC512" s="319"/>
      <c r="AJ512" s="1154"/>
      <c r="AL512" s="5"/>
    </row>
    <row r="513" spans="1:38" ht="15.75" customHeight="1" outlineLevel="3" x14ac:dyDescent="0.2">
      <c r="A513" s="701">
        <f t="shared" ref="A513" si="180">IF(K513=0,0,1)</f>
        <v>0</v>
      </c>
      <c r="B513" s="237"/>
      <c r="C513" s="217"/>
      <c r="D513" s="114"/>
      <c r="E513" s="182" t="str">
        <f>Prijsonderbouwing!B1690</f>
        <v>V4-2-C1</v>
      </c>
      <c r="F513" s="142" t="str">
        <f>Prijsonderbouwing!D1690</f>
        <v xml:space="preserve">Aanbrengen isolatie op platdak (Omgekeerd dak) Rc 3.00 m².K/W </v>
      </c>
      <c r="G513" s="138"/>
      <c r="H513" s="138"/>
      <c r="I513" s="806"/>
      <c r="J513" s="144"/>
      <c r="K513" s="246">
        <v>0</v>
      </c>
      <c r="L513" s="33"/>
      <c r="M513" s="38" t="str">
        <f>Prijsonderbouwing!F1690</f>
        <v>m²</v>
      </c>
      <c r="N513" s="59">
        <f>Prijsonderbouwing!O1690</f>
        <v>33.45659236641221</v>
      </c>
      <c r="O513" s="59">
        <f>Prijsonderbouwing!X1690</f>
        <v>38.233317679389316</v>
      </c>
      <c r="P513" s="59">
        <f>O513*K513</f>
        <v>0</v>
      </c>
      <c r="Q513" s="183"/>
      <c r="R513" s="53"/>
      <c r="S513" s="221"/>
      <c r="T513" s="1162"/>
      <c r="U513" s="768">
        <f t="shared" ref="U513:U515" si="181">K513*N513</f>
        <v>0</v>
      </c>
      <c r="V513" s="1187"/>
      <c r="Y513" s="314"/>
      <c r="AA513" s="312"/>
      <c r="AC513" s="319"/>
      <c r="AJ513" s="1154"/>
      <c r="AL513" s="5"/>
    </row>
    <row r="514" spans="1:38" ht="15.75" customHeight="1" outlineLevel="3" x14ac:dyDescent="0.2">
      <c r="A514" s="701">
        <f t="shared" ref="A514" si="182">IF(K514=0,0,1)</f>
        <v>0</v>
      </c>
      <c r="B514" s="237"/>
      <c r="C514" s="217"/>
      <c r="D514" s="114"/>
      <c r="E514" s="182" t="str">
        <f>Prijsonderbouwing!B1697</f>
        <v>V4-2-C2</v>
      </c>
      <c r="F514" s="869" t="str">
        <f>Prijsonderbouwing!D1697</f>
        <v xml:space="preserve">Toeslag vervangen isolatie indien minder dan 8 m² </v>
      </c>
      <c r="G514" s="138"/>
      <c r="H514" s="138"/>
      <c r="I514" s="806"/>
      <c r="J514" s="144"/>
      <c r="K514" s="246">
        <v>0</v>
      </c>
      <c r="L514" s="33"/>
      <c r="M514" s="38" t="str">
        <f>Prijsonderbouwing!F1697</f>
        <v>pst</v>
      </c>
      <c r="N514" s="59">
        <f>Prijsonderbouwing!O1697</f>
        <v>181.5</v>
      </c>
      <c r="O514" s="59">
        <f>Prijsonderbouwing!X1697</f>
        <v>202.191</v>
      </c>
      <c r="P514" s="59">
        <f>O514*K514</f>
        <v>0</v>
      </c>
      <c r="Q514" s="183"/>
      <c r="R514" s="53"/>
      <c r="S514" s="221"/>
      <c r="T514" s="1162"/>
      <c r="U514" s="768">
        <f t="shared" ref="U514" si="183">K514*N514</f>
        <v>0</v>
      </c>
      <c r="V514" s="1187"/>
      <c r="Y514" s="314"/>
      <c r="AA514" s="312"/>
      <c r="AC514" s="319"/>
      <c r="AJ514" s="1154"/>
      <c r="AL514" s="5"/>
    </row>
    <row r="515" spans="1:38" ht="6" customHeight="1" outlineLevel="3" x14ac:dyDescent="0.2">
      <c r="A515" s="701">
        <f>A513</f>
        <v>0</v>
      </c>
      <c r="B515" s="237"/>
      <c r="C515" s="217"/>
      <c r="D515" s="114"/>
      <c r="E515" s="185"/>
      <c r="F515" s="346"/>
      <c r="G515" s="244"/>
      <c r="H515" s="244"/>
      <c r="I515" s="244"/>
      <c r="J515" s="353"/>
      <c r="K515" s="256"/>
      <c r="L515" s="33"/>
      <c r="M515" s="38"/>
      <c r="N515" s="59"/>
      <c r="O515" s="59"/>
      <c r="P515" s="59"/>
      <c r="Q515" s="183"/>
      <c r="R515" s="53"/>
      <c r="S515" s="221"/>
      <c r="T515" s="1162"/>
      <c r="U515" s="768">
        <f t="shared" si="181"/>
        <v>0</v>
      </c>
      <c r="V515" s="1187"/>
      <c r="Y515" s="314"/>
      <c r="AA515" s="312"/>
      <c r="AC515" s="319"/>
      <c r="AJ515" s="1154"/>
      <c r="AL515" s="5"/>
    </row>
    <row r="516" spans="1:38" ht="15.75" customHeight="1" outlineLevel="3" x14ac:dyDescent="0.2">
      <c r="A516" s="701">
        <f>IF(SUM(A517:A519)=0,0,1)</f>
        <v>0</v>
      </c>
      <c r="B516" s="237"/>
      <c r="C516" s="217"/>
      <c r="D516" s="114"/>
      <c r="E516" s="185" t="str">
        <f>Prijsonderbouwing!B1702</f>
        <v>V4-2-X</v>
      </c>
      <c r="F516" s="690" t="str">
        <f>Prijsonderbouwing!D1702</f>
        <v>Bijkomende kosten</v>
      </c>
      <c r="G516" s="135"/>
      <c r="H516" s="135"/>
      <c r="I516" s="135"/>
      <c r="J516" s="347"/>
      <c r="K516" s="59"/>
      <c r="L516" s="59"/>
      <c r="M516" s="59"/>
      <c r="N516" s="59"/>
      <c r="O516" s="59"/>
      <c r="P516" s="59"/>
      <c r="Q516" s="183"/>
      <c r="R516" s="53"/>
      <c r="S516" s="221"/>
      <c r="T516" s="1162"/>
      <c r="U516" s="768">
        <f t="shared" ref="U516:U566" si="184">K516*N516</f>
        <v>0</v>
      </c>
      <c r="V516" s="1187"/>
      <c r="Y516" s="314"/>
      <c r="AA516" s="312"/>
      <c r="AC516" s="319"/>
      <c r="AJ516" s="1154"/>
      <c r="AL516" s="5"/>
    </row>
    <row r="517" spans="1:38" ht="15.75" customHeight="1" outlineLevel="3" x14ac:dyDescent="0.2">
      <c r="A517" s="701">
        <f t="shared" ref="A517:A518" si="185">IF(K517=0,0,1)</f>
        <v>0</v>
      </c>
      <c r="B517" s="7" t="s">
        <v>54</v>
      </c>
      <c r="C517" s="217"/>
      <c r="D517" s="114"/>
      <c r="E517" s="182" t="str">
        <f>Prijsonderbouwing!B1705</f>
        <v>V4-2-X1</v>
      </c>
      <c r="F517" s="142" t="str">
        <f>Prijsonderbouwing!D1705</f>
        <v>Beveiliging dakranden</v>
      </c>
      <c r="G517" s="138"/>
      <c r="H517" s="138"/>
      <c r="I517" s="243"/>
      <c r="J517" s="144"/>
      <c r="K517" s="246">
        <v>0</v>
      </c>
      <c r="L517" s="33"/>
      <c r="M517" s="38" t="str">
        <f>Prijsonderbouwing!F1705</f>
        <v>m¹</v>
      </c>
      <c r="N517" s="59">
        <f>Prijsonderbouwing!O1705</f>
        <v>17.544999999999998</v>
      </c>
      <c r="O517" s="59">
        <f>Prijsonderbouwing!X1705</f>
        <v>19.487049999999996</v>
      </c>
      <c r="P517" s="59">
        <f t="shared" ref="P517:P518" si="186">O517*K517</f>
        <v>0</v>
      </c>
      <c r="Q517" s="183"/>
      <c r="R517" s="53"/>
      <c r="S517" s="221"/>
      <c r="T517" s="1165"/>
      <c r="U517" s="768">
        <f t="shared" si="184"/>
        <v>0</v>
      </c>
      <c r="V517" s="1191"/>
      <c r="Y517" s="340"/>
      <c r="Z517" s="713"/>
      <c r="AJ517" s="1154"/>
    </row>
    <row r="518" spans="1:38" ht="15.75" customHeight="1" outlineLevel="3" x14ac:dyDescent="0.2">
      <c r="A518" s="701">
        <f t="shared" si="185"/>
        <v>0</v>
      </c>
      <c r="B518" s="7" t="s">
        <v>54</v>
      </c>
      <c r="C518" s="217"/>
      <c r="D518" s="114"/>
      <c r="E518" s="182" t="str">
        <f>Prijsonderbouwing!B1706</f>
        <v>V4-2-X2</v>
      </c>
      <c r="F518" s="142" t="str">
        <f>Prijsonderbouwing!D1706</f>
        <v>Verwijderen en reinigen ballastlaag grind</v>
      </c>
      <c r="G518" s="138"/>
      <c r="H518" s="138"/>
      <c r="I518" s="243"/>
      <c r="J518" s="144"/>
      <c r="K518" s="246">
        <v>0</v>
      </c>
      <c r="L518" s="33"/>
      <c r="M518" s="38" t="str">
        <f>Prijsonderbouwing!F1706</f>
        <v>m²</v>
      </c>
      <c r="N518" s="59">
        <f>Prijsonderbouwing!O1706</f>
        <v>21.658999999999999</v>
      </c>
      <c r="O518" s="59">
        <f>Prijsonderbouwing!X1706</f>
        <v>24.46499</v>
      </c>
      <c r="P518" s="59">
        <f t="shared" si="186"/>
        <v>0</v>
      </c>
      <c r="Q518" s="183"/>
      <c r="R518" s="53"/>
      <c r="S518" s="221"/>
      <c r="T518" s="1165"/>
      <c r="U518" s="768">
        <f t="shared" si="184"/>
        <v>0</v>
      </c>
      <c r="V518" s="1191"/>
      <c r="Y518" s="314"/>
      <c r="AA518" s="312"/>
      <c r="AC518" s="319"/>
      <c r="AJ518" s="1154"/>
    </row>
    <row r="519" spans="1:38" ht="15.75" customHeight="1" outlineLevel="3" x14ac:dyDescent="0.2">
      <c r="A519" s="701">
        <f t="shared" ref="A519" si="187">IF(K519=0,0,1)</f>
        <v>0</v>
      </c>
      <c r="B519" s="7" t="s">
        <v>54</v>
      </c>
      <c r="C519" s="217"/>
      <c r="D519" s="114"/>
      <c r="E519" s="182" t="str">
        <f>Prijsonderbouwing!B1707</f>
        <v>V4-2-X3</v>
      </c>
      <c r="F519" s="142" t="str">
        <f>Prijsonderbouwing!D1707</f>
        <v>Aanbr. ballastlaag grind (hergebruik)</v>
      </c>
      <c r="G519" s="138"/>
      <c r="H519" s="138"/>
      <c r="I519" s="243"/>
      <c r="J519" s="144"/>
      <c r="K519" s="246">
        <v>0</v>
      </c>
      <c r="L519" s="33"/>
      <c r="M519" s="38" t="str">
        <f>Prijsonderbouwing!F1707</f>
        <v>m²</v>
      </c>
      <c r="N519" s="59">
        <f>Prijsonderbouwing!O1707</f>
        <v>7.26</v>
      </c>
      <c r="O519" s="59">
        <f>Prijsonderbouwing!X1707</f>
        <v>7.9133999999999993</v>
      </c>
      <c r="P519" s="59">
        <f t="shared" ref="P519" si="188">O519*K519</f>
        <v>0</v>
      </c>
      <c r="Q519" s="183"/>
      <c r="R519" s="53"/>
      <c r="S519" s="221"/>
      <c r="T519" s="1165"/>
      <c r="U519" s="768">
        <f t="shared" ref="U519" si="189">K519*N519</f>
        <v>0</v>
      </c>
      <c r="V519" s="1191"/>
      <c r="Y519" s="314"/>
      <c r="AA519" s="312"/>
      <c r="AC519" s="319"/>
      <c r="AJ519" s="1154"/>
    </row>
    <row r="520" spans="1:38" ht="15.75" customHeight="1" outlineLevel="3" x14ac:dyDescent="0.2">
      <c r="A520" s="701">
        <f t="shared" ref="A520" si="190">IF(K520=0,0,1)</f>
        <v>0</v>
      </c>
      <c r="B520" s="7" t="s">
        <v>54</v>
      </c>
      <c r="C520" s="217"/>
      <c r="D520" s="114"/>
      <c r="E520" s="182" t="str">
        <f>Prijsonderbouwing!B1708</f>
        <v>V4-2-X4</v>
      </c>
      <c r="F520" s="142" t="str">
        <f>Prijsonderbouwing!D1708</f>
        <v xml:space="preserve">Dakdoorvoeren incl. inplakken </v>
      </c>
      <c r="G520" s="138"/>
      <c r="H520" s="138"/>
      <c r="I520" s="243"/>
      <c r="J520" s="144"/>
      <c r="K520" s="246">
        <v>0</v>
      </c>
      <c r="L520" s="33"/>
      <c r="M520" s="38" t="str">
        <f>Prijsonderbouwing!F1708</f>
        <v>st</v>
      </c>
      <c r="N520" s="59">
        <f>Prijsonderbouwing!O1708</f>
        <v>96.8</v>
      </c>
      <c r="O520" s="59">
        <f>Prijsonderbouwing!X1708</f>
        <v>112.77199999999999</v>
      </c>
      <c r="P520" s="59">
        <f t="shared" ref="P520" si="191">O520*K520</f>
        <v>0</v>
      </c>
      <c r="Q520" s="183"/>
      <c r="R520" s="53"/>
      <c r="S520" s="221"/>
      <c r="T520" s="1165"/>
      <c r="U520" s="768">
        <f t="shared" ref="U520" si="192">K520*N520</f>
        <v>0</v>
      </c>
      <c r="V520" s="1191"/>
      <c r="Y520" s="314"/>
      <c r="AA520" s="312"/>
      <c r="AC520" s="319"/>
      <c r="AJ520" s="1154"/>
    </row>
    <row r="521" spans="1:38" ht="6" customHeight="1" outlineLevel="1" x14ac:dyDescent="0.2">
      <c r="A521" s="701">
        <f>A516</f>
        <v>0</v>
      </c>
      <c r="B521" s="237"/>
      <c r="C521" s="217"/>
      <c r="D521" s="114"/>
      <c r="E521" s="184"/>
      <c r="F521" s="127"/>
      <c r="G521" s="77"/>
      <c r="H521" s="77"/>
      <c r="I521" s="77"/>
      <c r="J521" s="10"/>
      <c r="K521" s="28"/>
      <c r="L521" s="10"/>
      <c r="M521" s="31"/>
      <c r="N521" s="32"/>
      <c r="O521" s="32"/>
      <c r="P521" s="266"/>
      <c r="Q521" s="183"/>
      <c r="R521" s="53"/>
      <c r="S521" s="221"/>
      <c r="T521" s="1162"/>
      <c r="U521" s="768">
        <f t="shared" si="184"/>
        <v>0</v>
      </c>
      <c r="V521" s="1187"/>
      <c r="Y521" s="329"/>
      <c r="AA521" s="312"/>
      <c r="AC521" s="319"/>
      <c r="AJ521" s="1154"/>
      <c r="AL521" s="5"/>
    </row>
    <row r="522" spans="1:38" ht="15.75" customHeight="1" outlineLevel="1" x14ac:dyDescent="0.2">
      <c r="A522" s="701">
        <f>IF(P522=0,0,1)</f>
        <v>0</v>
      </c>
      <c r="B522" s="237"/>
      <c r="C522" s="217"/>
      <c r="D522" s="114"/>
      <c r="E522" s="196"/>
      <c r="F522" s="153"/>
      <c r="G522" s="154"/>
      <c r="H522" s="155"/>
      <c r="I522" s="155"/>
      <c r="J522" s="156"/>
      <c r="K522" s="157"/>
      <c r="L522" s="157"/>
      <c r="M522" s="158" t="str">
        <f>E502</f>
        <v>V4-2</v>
      </c>
      <c r="N522" s="159" t="s">
        <v>84</v>
      </c>
      <c r="O522" s="159"/>
      <c r="P522" s="267">
        <f>ROUNDUP(SUM(P503:P521),0)</f>
        <v>0</v>
      </c>
      <c r="Q522" s="197"/>
      <c r="R522" s="53"/>
      <c r="S522" s="218"/>
      <c r="T522" s="1162"/>
      <c r="U522" s="768"/>
      <c r="V522" s="1187"/>
      <c r="W522" s="710">
        <f>P522</f>
        <v>0</v>
      </c>
      <c r="X522" s="334"/>
      <c r="Y522" s="329"/>
      <c r="Z522" s="323"/>
      <c r="AA522" s="312"/>
      <c r="AC522" s="319"/>
      <c r="AJ522" s="1154"/>
      <c r="AL522" s="5"/>
    </row>
    <row r="523" spans="1:38" ht="9" customHeight="1" outlineLevel="3" x14ac:dyDescent="0.2">
      <c r="A523" s="701">
        <f>A524</f>
        <v>0</v>
      </c>
      <c r="B523" s="237"/>
      <c r="C523" s="217"/>
      <c r="D523" s="114"/>
      <c r="E523" s="199"/>
      <c r="F523" s="127"/>
      <c r="G523" s="113"/>
      <c r="H523" s="113"/>
      <c r="I523" s="113"/>
      <c r="J523" s="33"/>
      <c r="K523" s="256"/>
      <c r="L523" s="33"/>
      <c r="M523" s="33"/>
      <c r="N523" s="33"/>
      <c r="O523" s="33"/>
      <c r="P523" s="33"/>
      <c r="Q523" s="588"/>
      <c r="R523" s="53"/>
      <c r="S523" s="221"/>
      <c r="T523" s="1162"/>
      <c r="U523" s="768">
        <f t="shared" si="184"/>
        <v>0</v>
      </c>
      <c r="V523" s="1187"/>
      <c r="Y523" s="314"/>
      <c r="AA523" s="312"/>
      <c r="AC523" s="319"/>
      <c r="AJ523" s="1154"/>
      <c r="AL523" s="5"/>
    </row>
    <row r="524" spans="1:38" ht="20.399999999999999" customHeight="1" outlineLevel="3" x14ac:dyDescent="0.2">
      <c r="A524" s="701">
        <f>A535</f>
        <v>0</v>
      </c>
      <c r="B524" s="237"/>
      <c r="C524" s="217"/>
      <c r="D524" s="114"/>
      <c r="E524" s="198" t="s">
        <v>114</v>
      </c>
      <c r="F524" s="150" t="s">
        <v>115</v>
      </c>
      <c r="G524" s="245"/>
      <c r="H524" s="150"/>
      <c r="I524" s="150"/>
      <c r="J524" s="150"/>
      <c r="K524" s="253" t="s">
        <v>68</v>
      </c>
      <c r="L524" s="151"/>
      <c r="M524" s="151" t="s">
        <v>831</v>
      </c>
      <c r="N524" s="736" t="s">
        <v>1201</v>
      </c>
      <c r="O524" s="736" t="s">
        <v>1202</v>
      </c>
      <c r="P524" s="151" t="s">
        <v>69</v>
      </c>
      <c r="Q524" s="186"/>
      <c r="R524" s="53"/>
      <c r="S524" s="221"/>
      <c r="T524" s="1162"/>
      <c r="U524" s="768"/>
      <c r="V524" s="1187"/>
      <c r="Y524" s="314"/>
      <c r="Z524" s="800"/>
      <c r="AA524" s="312"/>
      <c r="AC524" s="319"/>
      <c r="AJ524" s="1154"/>
      <c r="AL524" s="5"/>
    </row>
    <row r="525" spans="1:38" ht="6" customHeight="1" x14ac:dyDescent="0.2">
      <c r="A525" s="701">
        <f>A524</f>
        <v>0</v>
      </c>
      <c r="B525" s="237"/>
      <c r="C525" s="217"/>
      <c r="D525" s="114"/>
      <c r="E525" s="182"/>
      <c r="F525" s="127"/>
      <c r="G525" s="81"/>
      <c r="H525" s="81"/>
      <c r="I525" s="81"/>
      <c r="J525" s="81"/>
      <c r="K525" s="82"/>
      <c r="L525" s="9"/>
      <c r="M525" s="83"/>
      <c r="N525" s="84"/>
      <c r="O525" s="84"/>
      <c r="P525" s="84"/>
      <c r="Q525" s="183"/>
      <c r="R525" s="53"/>
      <c r="S525" s="218"/>
      <c r="T525" s="1162"/>
      <c r="U525" s="768">
        <f t="shared" si="184"/>
        <v>0</v>
      </c>
      <c r="V525" s="1187"/>
      <c r="Y525" s="314"/>
      <c r="Z525" s="312"/>
      <c r="AA525" s="312"/>
      <c r="AC525" s="319"/>
      <c r="AJ525" s="1154"/>
      <c r="AL525" s="5"/>
    </row>
    <row r="526" spans="1:38" ht="15.75" customHeight="1" outlineLevel="3" x14ac:dyDescent="0.2">
      <c r="A526" s="701">
        <f>IF(SUM(A527:A527)=0,0,1)</f>
        <v>0</v>
      </c>
      <c r="B526" s="237"/>
      <c r="C526" s="217"/>
      <c r="D526" s="114"/>
      <c r="E526" s="185" t="s">
        <v>999</v>
      </c>
      <c r="F526" s="690" t="s">
        <v>1398</v>
      </c>
      <c r="G526" s="135"/>
      <c r="H526" s="135"/>
      <c r="I526" s="135"/>
      <c r="J526" s="347"/>
      <c r="K526" s="59"/>
      <c r="L526" s="59"/>
      <c r="M526" s="59"/>
      <c r="N526" s="59"/>
      <c r="O526" s="59"/>
      <c r="P526" s="59"/>
      <c r="Q526" s="183"/>
      <c r="R526" s="53"/>
      <c r="S526" s="221"/>
      <c r="T526" s="1162"/>
      <c r="U526" s="768">
        <f t="shared" ref="U526" si="193">K526*N526</f>
        <v>0</v>
      </c>
      <c r="V526" s="1187"/>
      <c r="Y526" s="314"/>
      <c r="AA526" s="312"/>
      <c r="AC526" s="319"/>
      <c r="AJ526" s="1154"/>
      <c r="AL526" s="5"/>
    </row>
    <row r="527" spans="1:38" ht="15.75" customHeight="1" outlineLevel="3" x14ac:dyDescent="0.2">
      <c r="A527" s="701">
        <f>IF(K527=0,0,1)</f>
        <v>0</v>
      </c>
      <c r="B527" s="237"/>
      <c r="C527" s="217"/>
      <c r="D527" s="114"/>
      <c r="E527" s="182" t="str">
        <f>Prijsonderbouwing!B1711</f>
        <v>V4-3-A1</v>
      </c>
      <c r="F527" s="141" t="str">
        <f>Prijsonderbouwing!D1711</f>
        <v>Vervangen vierpans dakraam 45 x 55 cm- pannendak</v>
      </c>
      <c r="G527" s="135"/>
      <c r="H527" s="135"/>
      <c r="I527" s="806"/>
      <c r="J527" s="347"/>
      <c r="K527" s="246">
        <v>0</v>
      </c>
      <c r="L527" s="33"/>
      <c r="M527" s="38" t="str">
        <f>Prijsonderbouwing!F1711</f>
        <v>st</v>
      </c>
      <c r="N527" s="59">
        <f>Prijsonderbouwing!O1711</f>
        <v>516.73050000000001</v>
      </c>
      <c r="O527" s="59">
        <f>Prijsonderbouwing!X1711</f>
        <v>607.81990499999995</v>
      </c>
      <c r="P527" s="59">
        <f>O527*K527</f>
        <v>0</v>
      </c>
      <c r="Q527" s="183"/>
      <c r="R527" s="53"/>
      <c r="S527" s="221"/>
      <c r="T527" s="1162"/>
      <c r="U527" s="768">
        <f t="shared" si="184"/>
        <v>0</v>
      </c>
      <c r="V527" s="1187"/>
      <c r="Y527" s="314"/>
      <c r="AA527" s="312"/>
      <c r="AC527" s="319"/>
      <c r="AJ527" s="1154"/>
      <c r="AL527" s="5"/>
    </row>
    <row r="528" spans="1:38" ht="6" customHeight="1" outlineLevel="3" x14ac:dyDescent="0.2">
      <c r="A528" s="701">
        <f>A526</f>
        <v>0</v>
      </c>
      <c r="B528" s="237"/>
      <c r="C528" s="217"/>
      <c r="D528" s="114"/>
      <c r="E528" s="185"/>
      <c r="F528" s="346"/>
      <c r="G528" s="244"/>
      <c r="H528" s="244"/>
      <c r="I528" s="244"/>
      <c r="J528" s="353"/>
      <c r="K528" s="256"/>
      <c r="L528" s="33"/>
      <c r="M528" s="38"/>
      <c r="N528" s="59"/>
      <c r="O528" s="59"/>
      <c r="P528" s="59"/>
      <c r="Q528" s="183"/>
      <c r="R528" s="53"/>
      <c r="S528" s="221"/>
      <c r="T528" s="1162"/>
      <c r="U528" s="768">
        <f t="shared" si="184"/>
        <v>0</v>
      </c>
      <c r="V528" s="1187"/>
      <c r="Y528" s="314"/>
      <c r="AA528" s="312"/>
      <c r="AC528" s="319"/>
      <c r="AJ528" s="1154"/>
      <c r="AL528" s="5"/>
    </row>
    <row r="529" spans="1:38" ht="15.75" customHeight="1" outlineLevel="3" x14ac:dyDescent="0.2">
      <c r="A529" s="701">
        <f>IF(SUM(A530:A530)=0,0,1)</f>
        <v>0</v>
      </c>
      <c r="B529" s="237"/>
      <c r="C529" s="217"/>
      <c r="D529" s="114"/>
      <c r="E529" s="185" t="s">
        <v>1000</v>
      </c>
      <c r="F529" s="690" t="s">
        <v>1399</v>
      </c>
      <c r="G529" s="135"/>
      <c r="H529" s="135"/>
      <c r="I529" s="135"/>
      <c r="J529" s="347"/>
      <c r="K529" s="59"/>
      <c r="L529" s="59"/>
      <c r="M529" s="59"/>
      <c r="N529" s="59"/>
      <c r="O529" s="59"/>
      <c r="P529" s="59"/>
      <c r="Q529" s="183"/>
      <c r="R529" s="53"/>
      <c r="S529" s="221"/>
      <c r="T529" s="1162"/>
      <c r="U529" s="768">
        <f t="shared" si="184"/>
        <v>0</v>
      </c>
      <c r="V529" s="1187"/>
      <c r="Y529" s="314"/>
      <c r="AA529" s="312"/>
      <c r="AC529" s="319"/>
      <c r="AJ529" s="1154"/>
      <c r="AL529" s="5"/>
    </row>
    <row r="530" spans="1:38" ht="15.75" customHeight="1" outlineLevel="3" x14ac:dyDescent="0.2">
      <c r="A530" s="701">
        <f>IF(K530=0,0,1)</f>
        <v>0</v>
      </c>
      <c r="B530" s="237"/>
      <c r="C530" s="217"/>
      <c r="D530" s="114"/>
      <c r="E530" s="182" t="str">
        <f>Prijsonderbouwing!B1721</f>
        <v>V4-3-B1</v>
      </c>
      <c r="F530" s="141" t="str">
        <f>Prijsonderbouwing!D1721</f>
        <v>Vervangen vierpans dakraam 45 x 55 cm- rieten dak</v>
      </c>
      <c r="G530" s="135"/>
      <c r="H530" s="135"/>
      <c r="I530" s="806"/>
      <c r="J530" s="347"/>
      <c r="K530" s="246">
        <v>0</v>
      </c>
      <c r="L530" s="33"/>
      <c r="M530" s="38" t="str">
        <f>Prijsonderbouwing!F1721</f>
        <v>st</v>
      </c>
      <c r="N530" s="59">
        <f>Prijsonderbouwing!O1721</f>
        <v>1149.6210000000001</v>
      </c>
      <c r="O530" s="59">
        <f>Prijsonderbouwing!X1721</f>
        <v>1338.7694099999999</v>
      </c>
      <c r="P530" s="59">
        <f t="shared" ref="P530" si="194">O530*K530</f>
        <v>0</v>
      </c>
      <c r="Q530" s="183"/>
      <c r="R530" s="53"/>
      <c r="S530" s="221"/>
      <c r="T530" s="1162"/>
      <c r="U530" s="768">
        <f t="shared" si="184"/>
        <v>0</v>
      </c>
      <c r="V530" s="1187"/>
      <c r="Y530" s="314"/>
      <c r="AA530" s="312"/>
      <c r="AC530" s="319"/>
      <c r="AJ530" s="1154"/>
      <c r="AL530" s="5"/>
    </row>
    <row r="531" spans="1:38" ht="6" customHeight="1" outlineLevel="3" x14ac:dyDescent="0.2">
      <c r="A531" s="701">
        <f>A529</f>
        <v>0</v>
      </c>
      <c r="B531" s="237"/>
      <c r="C531" s="217"/>
      <c r="D531" s="114"/>
      <c r="E531" s="185"/>
      <c r="F531" s="346"/>
      <c r="G531" s="244"/>
      <c r="H531" s="244"/>
      <c r="I531" s="244"/>
      <c r="J531" s="353"/>
      <c r="K531" s="256"/>
      <c r="L531" s="33"/>
      <c r="M531" s="38"/>
      <c r="N531" s="59"/>
      <c r="O531" s="59"/>
      <c r="P531" s="59"/>
      <c r="Q531" s="183"/>
      <c r="R531" s="53"/>
      <c r="S531" s="221"/>
      <c r="T531" s="1162"/>
      <c r="U531" s="768">
        <f t="shared" si="184"/>
        <v>0</v>
      </c>
      <c r="V531" s="1187"/>
      <c r="Y531" s="314"/>
      <c r="AA531" s="312"/>
      <c r="AC531" s="319"/>
      <c r="AJ531" s="1154"/>
      <c r="AL531" s="5"/>
    </row>
    <row r="532" spans="1:38" ht="15.75" customHeight="1" outlineLevel="3" x14ac:dyDescent="0.2">
      <c r="A532" s="701">
        <f>IF(SUM(A533)=0,0,1)</f>
        <v>0</v>
      </c>
      <c r="B532" s="237"/>
      <c r="C532" s="217"/>
      <c r="D532" s="114"/>
      <c r="E532" s="185" t="str">
        <f>Prijsonderbouwing!B1732</f>
        <v>V4-3-X</v>
      </c>
      <c r="F532" s="690" t="str">
        <f>Prijsonderbouwing!D1732</f>
        <v>Bijkomende kosten</v>
      </c>
      <c r="G532" s="135"/>
      <c r="H532" s="135"/>
      <c r="I532" s="135"/>
      <c r="J532" s="347"/>
      <c r="K532" s="38"/>
      <c r="L532" s="38"/>
      <c r="M532" s="38"/>
      <c r="N532" s="59"/>
      <c r="O532" s="59"/>
      <c r="P532" s="59"/>
      <c r="Q532" s="183"/>
      <c r="R532" s="53"/>
      <c r="S532" s="221"/>
      <c r="T532" s="1162"/>
      <c r="U532" s="768">
        <f t="shared" si="184"/>
        <v>0</v>
      </c>
      <c r="V532" s="1187"/>
      <c r="Y532" s="314"/>
      <c r="AA532" s="312"/>
      <c r="AC532" s="319"/>
      <c r="AJ532" s="1154"/>
      <c r="AL532" s="5"/>
    </row>
    <row r="533" spans="1:38" ht="15.75" customHeight="1" outlineLevel="3" x14ac:dyDescent="0.2">
      <c r="A533" s="701">
        <f t="shared" ref="A533" si="195">IF(K533=0,0,1)</f>
        <v>0</v>
      </c>
      <c r="B533" s="7" t="s">
        <v>54</v>
      </c>
      <c r="C533" s="217"/>
      <c r="D533" s="114"/>
      <c r="E533" s="182" t="str">
        <f>Prijsonderbouwing!B1734</f>
        <v>V4-3-X1</v>
      </c>
      <c r="F533" s="141" t="str">
        <f>Prijsonderbouwing!D1734</f>
        <v>Dagkantaftimmering</v>
      </c>
      <c r="G533" s="138"/>
      <c r="H533" s="138"/>
      <c r="I533" s="243"/>
      <c r="J533" s="144"/>
      <c r="K533" s="246">
        <v>0</v>
      </c>
      <c r="L533" s="33"/>
      <c r="M533" s="38" t="str">
        <f>Prijsonderbouwing!F1734</f>
        <v>m¹</v>
      </c>
      <c r="N533" s="59">
        <f>Prijsonderbouwing!O1734</f>
        <v>94.38</v>
      </c>
      <c r="O533" s="59">
        <f>Prijsonderbouwing!X1734</f>
        <v>107.2302</v>
      </c>
      <c r="P533" s="59">
        <f t="shared" ref="P533" si="196">O533*K533</f>
        <v>0</v>
      </c>
      <c r="Q533" s="183"/>
      <c r="R533" s="53"/>
      <c r="S533" s="221"/>
      <c r="T533" s="1165"/>
      <c r="U533" s="768">
        <f t="shared" ref="U533" si="197">K533*N533</f>
        <v>0</v>
      </c>
      <c r="V533" s="1191"/>
      <c r="Y533" s="340"/>
      <c r="Z533" s="713"/>
      <c r="AJ533" s="1154"/>
    </row>
    <row r="534" spans="1:38" ht="6" customHeight="1" outlineLevel="3" x14ac:dyDescent="0.2">
      <c r="A534" s="701">
        <f>A533</f>
        <v>0</v>
      </c>
      <c r="B534" s="237"/>
      <c r="C534" s="217"/>
      <c r="D534" s="114"/>
      <c r="E534" s="185"/>
      <c r="F534" s="142"/>
      <c r="G534" s="138"/>
      <c r="H534" s="138"/>
      <c r="I534" s="138"/>
      <c r="J534" s="145"/>
      <c r="K534" s="256"/>
      <c r="L534" s="33"/>
      <c r="M534" s="38"/>
      <c r="N534" s="59"/>
      <c r="O534" s="59"/>
      <c r="P534" s="59"/>
      <c r="Q534" s="183"/>
      <c r="R534" s="53"/>
      <c r="S534" s="221"/>
      <c r="T534" s="1162"/>
      <c r="U534" s="768">
        <f t="shared" si="184"/>
        <v>0</v>
      </c>
      <c r="V534" s="1187"/>
      <c r="Y534" s="314"/>
      <c r="AA534" s="312"/>
      <c r="AC534" s="319"/>
      <c r="AJ534" s="1154"/>
      <c r="AL534" s="5"/>
    </row>
    <row r="535" spans="1:38" ht="15.75" customHeight="1" outlineLevel="1" x14ac:dyDescent="0.2">
      <c r="A535" s="701">
        <f>IF(P535=0,0,1)</f>
        <v>0</v>
      </c>
      <c r="B535" s="237"/>
      <c r="C535" s="217"/>
      <c r="D535" s="114"/>
      <c r="E535" s="196"/>
      <c r="F535" s="153"/>
      <c r="G535" s="154"/>
      <c r="H535" s="155"/>
      <c r="I535" s="155"/>
      <c r="J535" s="156"/>
      <c r="K535" s="157"/>
      <c r="L535" s="157"/>
      <c r="M535" s="158" t="str">
        <f>E524</f>
        <v>V4-3</v>
      </c>
      <c r="N535" s="159" t="s">
        <v>84</v>
      </c>
      <c r="O535" s="159"/>
      <c r="P535" s="267">
        <f>ROUNDUP(SUM(P527:P534),0)</f>
        <v>0</v>
      </c>
      <c r="Q535" s="197"/>
      <c r="R535" s="53"/>
      <c r="S535" s="218"/>
      <c r="T535" s="1162"/>
      <c r="U535" s="768"/>
      <c r="V535" s="1187"/>
      <c r="W535" s="710">
        <f>P535</f>
        <v>0</v>
      </c>
      <c r="X535" s="334"/>
      <c r="Y535" s="329"/>
      <c r="Z535" s="323"/>
      <c r="AA535" s="312"/>
      <c r="AC535" s="319"/>
      <c r="AJ535" s="1154"/>
      <c r="AL535" s="5"/>
    </row>
    <row r="536" spans="1:38" ht="9" customHeight="1" outlineLevel="3" x14ac:dyDescent="0.2">
      <c r="A536" s="701">
        <f>A537</f>
        <v>0</v>
      </c>
      <c r="B536" s="237"/>
      <c r="C536" s="217"/>
      <c r="D536" s="114"/>
      <c r="E536" s="199"/>
      <c r="F536" s="127"/>
      <c r="G536" s="113"/>
      <c r="H536" s="113"/>
      <c r="I536" s="113"/>
      <c r="J536" s="33"/>
      <c r="K536" s="256"/>
      <c r="L536" s="33"/>
      <c r="M536" s="33"/>
      <c r="N536" s="33"/>
      <c r="O536" s="33"/>
      <c r="P536" s="33"/>
      <c r="Q536" s="588"/>
      <c r="R536" s="53"/>
      <c r="S536" s="221"/>
      <c r="T536" s="1162"/>
      <c r="U536" s="768">
        <f t="shared" si="184"/>
        <v>0</v>
      </c>
      <c r="V536" s="1187"/>
      <c r="Y536" s="314"/>
      <c r="AA536" s="312"/>
      <c r="AC536" s="319"/>
      <c r="AJ536" s="1154"/>
      <c r="AL536" s="5"/>
    </row>
    <row r="537" spans="1:38" ht="20.399999999999999" customHeight="1" outlineLevel="3" x14ac:dyDescent="0.2">
      <c r="A537" s="701">
        <f>A552</f>
        <v>0</v>
      </c>
      <c r="B537" s="237"/>
      <c r="C537" s="217"/>
      <c r="D537" s="114"/>
      <c r="E537" s="198" t="s">
        <v>116</v>
      </c>
      <c r="F537" s="150" t="s">
        <v>1167</v>
      </c>
      <c r="G537" s="834"/>
      <c r="H537" s="150"/>
      <c r="I537" s="150"/>
      <c r="J537" s="150"/>
      <c r="K537" s="253" t="s">
        <v>68</v>
      </c>
      <c r="L537" s="151"/>
      <c r="M537" s="151" t="s">
        <v>831</v>
      </c>
      <c r="N537" s="736" t="s">
        <v>1201</v>
      </c>
      <c r="O537" s="736" t="s">
        <v>1202</v>
      </c>
      <c r="P537" s="151" t="s">
        <v>69</v>
      </c>
      <c r="Q537" s="186"/>
      <c r="R537" s="53"/>
      <c r="S537" s="221"/>
      <c r="T537" s="1162"/>
      <c r="U537" s="768"/>
      <c r="V537" s="1187"/>
      <c r="Y537" s="314"/>
      <c r="Z537" s="800"/>
      <c r="AA537" s="312"/>
      <c r="AC537" s="319"/>
      <c r="AJ537" s="1154"/>
      <c r="AL537" s="5"/>
    </row>
    <row r="538" spans="1:38" ht="6" customHeight="1" x14ac:dyDescent="0.2">
      <c r="A538" s="701">
        <f>A539</f>
        <v>0</v>
      </c>
      <c r="B538" s="237"/>
      <c r="C538" s="217"/>
      <c r="D538" s="114"/>
      <c r="E538" s="182"/>
      <c r="F538" s="127"/>
      <c r="G538" s="81"/>
      <c r="H538" s="81"/>
      <c r="I538" s="81"/>
      <c r="J538" s="81"/>
      <c r="K538" s="82"/>
      <c r="L538" s="9"/>
      <c r="M538" s="83"/>
      <c r="N538" s="84"/>
      <c r="O538" s="84"/>
      <c r="P538" s="84"/>
      <c r="Q538" s="183"/>
      <c r="R538" s="53"/>
      <c r="S538" s="218"/>
      <c r="T538" s="1162"/>
      <c r="U538" s="768">
        <f t="shared" si="184"/>
        <v>0</v>
      </c>
      <c r="V538" s="1187"/>
      <c r="Y538" s="314"/>
      <c r="Z538" s="312"/>
      <c r="AA538" s="312"/>
      <c r="AC538" s="319"/>
      <c r="AJ538" s="1154"/>
      <c r="AL538" s="5"/>
    </row>
    <row r="539" spans="1:38" ht="15.75" customHeight="1" outlineLevel="3" x14ac:dyDescent="0.2">
      <c r="A539" s="701">
        <f>IF(SUM(A540:A542)=0,0,1)</f>
        <v>0</v>
      </c>
      <c r="B539" s="237"/>
      <c r="C539" s="217"/>
      <c r="D539" s="114"/>
      <c r="E539" s="185" t="s">
        <v>190</v>
      </c>
      <c r="F539" s="690" t="s">
        <v>1267</v>
      </c>
      <c r="G539" s="135"/>
      <c r="H539" s="135"/>
      <c r="I539" s="135"/>
      <c r="J539" s="135"/>
      <c r="K539" s="38"/>
      <c r="L539" s="38"/>
      <c r="M539" s="38"/>
      <c r="N539" s="59"/>
      <c r="O539" s="59"/>
      <c r="P539" s="59"/>
      <c r="Q539" s="183"/>
      <c r="R539" s="53"/>
      <c r="S539" s="221"/>
      <c r="T539" s="1162"/>
      <c r="U539" s="768">
        <f t="shared" si="184"/>
        <v>0</v>
      </c>
      <c r="V539" s="1187"/>
      <c r="Y539" s="713"/>
      <c r="AA539" s="312"/>
      <c r="AC539" s="319"/>
      <c r="AJ539" s="1154"/>
      <c r="AL539" s="5"/>
    </row>
    <row r="540" spans="1:38" ht="15.75" customHeight="1" outlineLevel="3" x14ac:dyDescent="0.2">
      <c r="A540" s="701">
        <f t="shared" ref="A540" si="198">IF(K540=0,0,1)</f>
        <v>0</v>
      </c>
      <c r="B540" s="237"/>
      <c r="C540" s="217"/>
      <c r="D540" s="114"/>
      <c r="E540" s="182" t="str">
        <f>Prijsonderbouwing!B1737</f>
        <v>V4-4-A1</v>
      </c>
      <c r="F540" s="141" t="str">
        <f>Prijsonderbouwing!D1737</f>
        <v>Vervangen dakraam Grenen tuimelvenster 55 x 78 cm     (binnenzijde wit afgelakt)</v>
      </c>
      <c r="G540" s="802"/>
      <c r="H540" s="135"/>
      <c r="I540" s="135"/>
      <c r="J540" s="347"/>
      <c r="K540" s="246">
        <v>0</v>
      </c>
      <c r="L540" s="33"/>
      <c r="M540" s="38" t="str">
        <f>Prijsonderbouwing!F1737</f>
        <v>st</v>
      </c>
      <c r="N540" s="59">
        <f>Prijsonderbouwing!O1737</f>
        <v>996.58159999999998</v>
      </c>
      <c r="O540" s="59">
        <f>Prijsonderbouwing!X1737</f>
        <v>1146.9183439999999</v>
      </c>
      <c r="P540" s="59">
        <f t="shared" ref="P540:P542" si="199">O540*K540</f>
        <v>0</v>
      </c>
      <c r="Q540" s="183"/>
      <c r="R540" s="53"/>
      <c r="S540" s="221"/>
      <c r="T540" s="1162"/>
      <c r="U540" s="768">
        <f t="shared" ref="U540:U543" si="200">K540*N540</f>
        <v>0</v>
      </c>
      <c r="V540" s="1187"/>
      <c r="Y540" s="130"/>
      <c r="AA540" s="312"/>
      <c r="AC540" s="319"/>
      <c r="AJ540" s="1154"/>
      <c r="AL540" s="5"/>
    </row>
    <row r="541" spans="1:38" ht="15.75" customHeight="1" outlineLevel="3" x14ac:dyDescent="0.2">
      <c r="A541" s="701">
        <f t="shared" ref="A541" si="201">IF(K541=0,0,1)</f>
        <v>0</v>
      </c>
      <c r="B541" s="237"/>
      <c r="C541" s="217"/>
      <c r="D541" s="114"/>
      <c r="E541" s="182" t="str">
        <f>Prijsonderbouwing!B1749</f>
        <v>V4-4-A2</v>
      </c>
      <c r="F541" s="141" t="str">
        <f>Prijsonderbouwing!D1749</f>
        <v>Vervangen dakraam Grenen tuimelvenster 78 x 98 cm     (binnenzijde wit afgelakt)</v>
      </c>
      <c r="G541" s="802"/>
      <c r="H541" s="135"/>
      <c r="I541" s="135"/>
      <c r="J541" s="347"/>
      <c r="K541" s="246">
        <v>0</v>
      </c>
      <c r="L541" s="33"/>
      <c r="M541" s="38" t="str">
        <f>Prijsonderbouwing!F1749</f>
        <v>st</v>
      </c>
      <c r="N541" s="59">
        <f>Prijsonderbouwing!O1749</f>
        <v>1094.6851999999999</v>
      </c>
      <c r="O541" s="59">
        <f>Prijsonderbouwing!X1749</f>
        <v>1264.874468</v>
      </c>
      <c r="P541" s="59">
        <f t="shared" si="199"/>
        <v>0</v>
      </c>
      <c r="Q541" s="183"/>
      <c r="R541" s="53"/>
      <c r="S541" s="221"/>
      <c r="T541" s="1162"/>
      <c r="U541" s="768">
        <f t="shared" ref="U541:U542" si="202">K541*N541</f>
        <v>0</v>
      </c>
      <c r="V541" s="1187"/>
      <c r="Y541" s="130"/>
      <c r="AA541" s="312"/>
      <c r="AC541" s="319"/>
      <c r="AJ541" s="1154"/>
      <c r="AL541" s="5"/>
    </row>
    <row r="542" spans="1:38" ht="15.75" customHeight="1" outlineLevel="3" x14ac:dyDescent="0.2">
      <c r="A542" s="701">
        <f t="shared" ref="A542" si="203">IF(K542=0,0,1)</f>
        <v>0</v>
      </c>
      <c r="B542" s="237"/>
      <c r="C542" s="217"/>
      <c r="D542" s="114"/>
      <c r="E542" s="182" t="str">
        <f>Prijsonderbouwing!B1761</f>
        <v>V4-4-A3</v>
      </c>
      <c r="F542" s="141" t="str">
        <f>Prijsonderbouwing!D1761</f>
        <v>Vervangen dakraam Grenen tuimelvenster 114 x 118 cm  (binnenzijde wit afgelakt)</v>
      </c>
      <c r="G542" s="802"/>
      <c r="H542" s="135"/>
      <c r="I542" s="135"/>
      <c r="J542" s="347"/>
      <c r="K542" s="246">
        <v>0</v>
      </c>
      <c r="L542" s="33"/>
      <c r="M542" s="38" t="str">
        <f>Prijsonderbouwing!F1761</f>
        <v>st</v>
      </c>
      <c r="N542" s="59">
        <f>Prijsonderbouwing!O1761</f>
        <v>1280.3564000000001</v>
      </c>
      <c r="O542" s="59">
        <f>Prijsonderbouwing!X1761</f>
        <v>1488.560876</v>
      </c>
      <c r="P542" s="59">
        <f t="shared" si="199"/>
        <v>0</v>
      </c>
      <c r="Q542" s="183"/>
      <c r="R542" s="53"/>
      <c r="S542" s="221"/>
      <c r="T542" s="1162"/>
      <c r="U542" s="768">
        <f t="shared" si="202"/>
        <v>0</v>
      </c>
      <c r="V542" s="1187"/>
      <c r="Y542" s="130"/>
      <c r="AA542" s="312"/>
      <c r="AC542" s="319"/>
      <c r="AJ542" s="1154"/>
      <c r="AL542" s="5"/>
    </row>
    <row r="543" spans="1:38" ht="6" customHeight="1" outlineLevel="3" x14ac:dyDescent="0.2">
      <c r="A543" s="701">
        <f>A539</f>
        <v>0</v>
      </c>
      <c r="B543" s="237"/>
      <c r="C543" s="217"/>
      <c r="D543" s="114"/>
      <c r="E543" s="185"/>
      <c r="F543" s="346"/>
      <c r="G543" s="244"/>
      <c r="H543" s="244"/>
      <c r="I543" s="244"/>
      <c r="J543" s="353"/>
      <c r="K543" s="256"/>
      <c r="L543" s="33"/>
      <c r="M543" s="38"/>
      <c r="N543" s="59"/>
      <c r="O543" s="59"/>
      <c r="P543" s="59"/>
      <c r="Q543" s="183"/>
      <c r="R543" s="53"/>
      <c r="S543" s="221"/>
      <c r="T543" s="1162"/>
      <c r="U543" s="768">
        <f t="shared" si="200"/>
        <v>0</v>
      </c>
      <c r="V543" s="1187"/>
      <c r="Y543" s="314"/>
      <c r="AA543" s="312"/>
      <c r="AC543" s="319"/>
      <c r="AJ543" s="1154"/>
      <c r="AL543" s="5"/>
    </row>
    <row r="544" spans="1:38" ht="15.75" customHeight="1" outlineLevel="3" x14ac:dyDescent="0.2">
      <c r="A544" s="701">
        <f>IF(SUM(A545:A547)=0,0,1)</f>
        <v>0</v>
      </c>
      <c r="B544" s="237"/>
      <c r="C544" s="217"/>
      <c r="D544" s="114"/>
      <c r="E544" s="185" t="s">
        <v>191</v>
      </c>
      <c r="F544" s="690" t="s">
        <v>1273</v>
      </c>
      <c r="G544" s="135"/>
      <c r="H544" s="135"/>
      <c r="I544" s="805"/>
      <c r="J544" s="943"/>
      <c r="K544" s="38"/>
      <c r="L544" s="38" t="e">
        <f>Prijsonderbouwing!#REF!</f>
        <v>#REF!</v>
      </c>
      <c r="M544" s="38"/>
      <c r="N544" s="59"/>
      <c r="O544" s="59"/>
      <c r="P544" s="59"/>
      <c r="Q544" s="183"/>
      <c r="R544" s="53"/>
      <c r="S544" s="221"/>
      <c r="T544" s="1162"/>
      <c r="U544" s="768">
        <f t="shared" si="184"/>
        <v>0</v>
      </c>
      <c r="V544" s="1187"/>
      <c r="Y544" s="314"/>
      <c r="Z544" s="801"/>
      <c r="AA544" s="312"/>
      <c r="AC544" s="319"/>
      <c r="AJ544" s="1154"/>
      <c r="AL544" s="5"/>
    </row>
    <row r="545" spans="1:38" ht="15.75" customHeight="1" outlineLevel="3" x14ac:dyDescent="0.2">
      <c r="A545" s="701">
        <f t="shared" ref="A545:A596" si="204">IF(K545=0,0,1)</f>
        <v>0</v>
      </c>
      <c r="B545" s="237"/>
      <c r="C545" s="217"/>
      <c r="D545" s="114"/>
      <c r="E545" s="182" t="str">
        <f>Prijsonderbouwing!B1773</f>
        <v>V4-4-B1</v>
      </c>
      <c r="F545" s="141" t="str">
        <f>Prijsonderbouwing!D1773</f>
        <v>Vervangen dakraam kunststof tuimelvenster 55 x 78 cm</v>
      </c>
      <c r="G545" s="802"/>
      <c r="H545" s="135"/>
      <c r="I545" s="135"/>
      <c r="J545" s="347"/>
      <c r="K545" s="246">
        <v>0</v>
      </c>
      <c r="L545" s="33"/>
      <c r="M545" s="38" t="str">
        <f>Prijsonderbouwing!F1773</f>
        <v>st</v>
      </c>
      <c r="N545" s="59">
        <f>Prijsonderbouwing!O1773</f>
        <v>1102.068</v>
      </c>
      <c r="O545" s="59">
        <f>Prijsonderbouwing!X1773</f>
        <v>1278.9128879999998</v>
      </c>
      <c r="P545" s="59">
        <f>O545*K545</f>
        <v>0</v>
      </c>
      <c r="Q545" s="183"/>
      <c r="R545" s="53"/>
      <c r="S545" s="221"/>
      <c r="T545" s="1162"/>
      <c r="U545" s="768">
        <f t="shared" si="184"/>
        <v>0</v>
      </c>
      <c r="V545" s="1187"/>
      <c r="Y545" s="130"/>
      <c r="AA545" s="312"/>
      <c r="AC545" s="319"/>
      <c r="AJ545" s="1154"/>
      <c r="AL545" s="5"/>
    </row>
    <row r="546" spans="1:38" ht="15.75" customHeight="1" outlineLevel="3" x14ac:dyDescent="0.2">
      <c r="A546" s="701">
        <f t="shared" si="204"/>
        <v>0</v>
      </c>
      <c r="B546" s="237"/>
      <c r="C546" s="217"/>
      <c r="D546" s="114"/>
      <c r="E546" s="182" t="str">
        <f>Prijsonderbouwing!B1785</f>
        <v>V4-4-B2</v>
      </c>
      <c r="F546" s="141" t="str">
        <f>Prijsonderbouwing!D1785</f>
        <v>Vervangen dakraam kunststof tuimelvenster 78 x 98 cm</v>
      </c>
      <c r="G546" s="802"/>
      <c r="H546" s="138"/>
      <c r="I546" s="138"/>
      <c r="J546" s="144"/>
      <c r="K546" s="246">
        <v>0</v>
      </c>
      <c r="L546" s="33"/>
      <c r="M546" s="38" t="str">
        <f>Prijsonderbouwing!F1785</f>
        <v>st</v>
      </c>
      <c r="N546" s="59">
        <f>Prijsonderbouwing!O1785</f>
        <v>1222.5052000000001</v>
      </c>
      <c r="O546" s="59">
        <f>Prijsonderbouwing!X1785</f>
        <v>1423.892668</v>
      </c>
      <c r="P546" s="59">
        <f t="shared" ref="P546:P547" si="205">O546*K546</f>
        <v>0</v>
      </c>
      <c r="Q546" s="183"/>
      <c r="R546" s="53"/>
      <c r="S546" s="221"/>
      <c r="T546" s="1162"/>
      <c r="U546" s="768">
        <f t="shared" si="184"/>
        <v>0</v>
      </c>
      <c r="V546" s="1187"/>
      <c r="Y546" s="314"/>
      <c r="AA546" s="312"/>
      <c r="AC546" s="319"/>
      <c r="AJ546" s="1154"/>
      <c r="AL546" s="5"/>
    </row>
    <row r="547" spans="1:38" ht="15.75" customHeight="1" outlineLevel="3" x14ac:dyDescent="0.2">
      <c r="A547" s="701">
        <f t="shared" si="204"/>
        <v>0</v>
      </c>
      <c r="B547" s="237"/>
      <c r="C547" s="217"/>
      <c r="D547" s="114"/>
      <c r="E547" s="182" t="str">
        <f>Prijsonderbouwing!B1797</f>
        <v>V4-4-B3</v>
      </c>
      <c r="F547" s="141" t="str">
        <f>Prijsonderbouwing!D1797</f>
        <v>Vervangen dakraam kunststof tuimelvenster 114 x 118 cm</v>
      </c>
      <c r="G547" s="802"/>
      <c r="H547" s="138"/>
      <c r="I547" s="138"/>
      <c r="J547" s="144"/>
      <c r="K547" s="246">
        <v>0</v>
      </c>
      <c r="L547" s="33"/>
      <c r="M547" s="38" t="str">
        <f>Prijsonderbouwing!F1797</f>
        <v>st</v>
      </c>
      <c r="N547" s="59">
        <f>Prijsonderbouwing!O1797</f>
        <v>1452.0605</v>
      </c>
      <c r="O547" s="59">
        <f>Prijsonderbouwing!X1797</f>
        <v>1700.6788369999999</v>
      </c>
      <c r="P547" s="59">
        <f t="shared" si="205"/>
        <v>0</v>
      </c>
      <c r="Q547" s="183"/>
      <c r="R547" s="53"/>
      <c r="S547" s="221"/>
      <c r="T547" s="1162"/>
      <c r="U547" s="768">
        <f t="shared" si="184"/>
        <v>0</v>
      </c>
      <c r="V547" s="1187"/>
      <c r="Y547" s="314"/>
      <c r="AA547" s="312"/>
      <c r="AC547" s="319"/>
      <c r="AJ547" s="1154"/>
      <c r="AL547" s="5"/>
    </row>
    <row r="548" spans="1:38" ht="6" customHeight="1" outlineLevel="1" x14ac:dyDescent="0.2">
      <c r="A548" s="701">
        <f>A544</f>
        <v>0</v>
      </c>
      <c r="B548" s="237"/>
      <c r="C548" s="217"/>
      <c r="D548" s="114"/>
      <c r="E548" s="184"/>
      <c r="F548" s="346"/>
      <c r="G548" s="244"/>
      <c r="H548" s="244"/>
      <c r="I548" s="244"/>
      <c r="J548" s="353"/>
      <c r="K548" s="28"/>
      <c r="L548" s="10"/>
      <c r="M548" s="31"/>
      <c r="N548" s="32"/>
      <c r="O548" s="32"/>
      <c r="P548" s="59"/>
      <c r="Q548" s="183"/>
      <c r="R548" s="53"/>
      <c r="S548" s="221"/>
      <c r="T548" s="1162"/>
      <c r="U548" s="768">
        <f t="shared" si="184"/>
        <v>0</v>
      </c>
      <c r="V548" s="1187"/>
      <c r="Y548" s="329"/>
      <c r="AA548" s="312"/>
      <c r="AC548" s="319"/>
      <c r="AJ548" s="1154"/>
      <c r="AL548" s="5"/>
    </row>
    <row r="549" spans="1:38" ht="15.75" customHeight="1" outlineLevel="3" x14ac:dyDescent="0.2">
      <c r="A549" s="701">
        <f>A550</f>
        <v>0</v>
      </c>
      <c r="B549" s="237"/>
      <c r="C549" s="217"/>
      <c r="D549" s="114"/>
      <c r="E549" s="185" t="s">
        <v>192</v>
      </c>
      <c r="F549" s="690" t="str">
        <f>Prijsonderbouwing!D1809</f>
        <v>Bijkomende kosten</v>
      </c>
      <c r="G549" s="690"/>
      <c r="H549" s="690"/>
      <c r="I549" s="690"/>
      <c r="J549" s="690"/>
      <c r="K549" s="943"/>
      <c r="L549" s="38"/>
      <c r="M549" s="38"/>
      <c r="N549" s="59"/>
      <c r="O549" s="59"/>
      <c r="P549" s="59"/>
      <c r="Q549" s="183"/>
      <c r="R549" s="53"/>
      <c r="S549" s="221"/>
      <c r="T549" s="1162"/>
      <c r="U549" s="768">
        <f t="shared" ref="U549:U550" si="206">K549*N549</f>
        <v>0</v>
      </c>
      <c r="V549" s="1187"/>
      <c r="Y549" s="314"/>
      <c r="AA549" s="312"/>
      <c r="AC549" s="319"/>
      <c r="AJ549" s="1154"/>
      <c r="AL549" s="5"/>
    </row>
    <row r="550" spans="1:38" ht="15.75" customHeight="1" outlineLevel="3" x14ac:dyDescent="0.2">
      <c r="A550" s="701">
        <f>IF(K550=0,0,1)</f>
        <v>0</v>
      </c>
      <c r="B550" s="237"/>
      <c r="C550" s="217"/>
      <c r="D550" s="114"/>
      <c r="E550" s="182" t="str">
        <f>Prijsonderbouwing!B1811</f>
        <v>V4-4-X1</v>
      </c>
      <c r="F550" s="141" t="str">
        <f>Prijsonderbouwing!D1811</f>
        <v>Dagkantaftimmering</v>
      </c>
      <c r="G550" s="135"/>
      <c r="H550" s="135"/>
      <c r="I550" s="135"/>
      <c r="J550" s="347"/>
      <c r="K550" s="246">
        <v>0</v>
      </c>
      <c r="L550" s="33"/>
      <c r="M550" s="38" t="str">
        <f>Prijsonderbouwing!F1811</f>
        <v>m¹</v>
      </c>
      <c r="N550" s="59">
        <f>Prijsonderbouwing!O1811</f>
        <v>114.94999999999999</v>
      </c>
      <c r="O550" s="59">
        <f>Prijsonderbouwing!X1811</f>
        <v>130.3775</v>
      </c>
      <c r="P550" s="59">
        <f>O550*K550</f>
        <v>0</v>
      </c>
      <c r="Q550" s="183"/>
      <c r="R550" s="53"/>
      <c r="S550" s="221"/>
      <c r="T550" s="1162"/>
      <c r="U550" s="768">
        <f t="shared" si="206"/>
        <v>0</v>
      </c>
      <c r="V550" s="1187"/>
      <c r="Y550" s="314"/>
      <c r="AA550" s="312"/>
      <c r="AC550" s="319"/>
      <c r="AJ550" s="1154"/>
      <c r="AL550" s="5"/>
    </row>
    <row r="551" spans="1:38" ht="6" customHeight="1" outlineLevel="3" x14ac:dyDescent="0.2">
      <c r="A551" s="701">
        <f>A552</f>
        <v>0</v>
      </c>
      <c r="B551" s="237"/>
      <c r="C551" s="217"/>
      <c r="D551" s="114"/>
      <c r="E551" s="185"/>
      <c r="F551" s="142"/>
      <c r="G551" s="138"/>
      <c r="H551" s="138"/>
      <c r="I551" s="138"/>
      <c r="J551" s="145"/>
      <c r="K551" s="256"/>
      <c r="L551" s="33"/>
      <c r="M551" s="38"/>
      <c r="N551" s="59"/>
      <c r="O551" s="59"/>
      <c r="P551" s="59"/>
      <c r="Q551" s="183"/>
      <c r="R551" s="53"/>
      <c r="S551" s="221"/>
      <c r="T551" s="1162"/>
      <c r="U551" s="768">
        <f t="shared" si="184"/>
        <v>0</v>
      </c>
      <c r="V551" s="1187"/>
      <c r="Y551" s="314"/>
      <c r="AA551" s="312"/>
      <c r="AC551" s="319"/>
      <c r="AJ551" s="1154"/>
      <c r="AL551" s="5"/>
    </row>
    <row r="552" spans="1:38" ht="15.75" customHeight="1" outlineLevel="1" x14ac:dyDescent="0.2">
      <c r="A552" s="701">
        <f>IF(P552=0,0,1)</f>
        <v>0</v>
      </c>
      <c r="B552" s="237"/>
      <c r="C552" s="217"/>
      <c r="D552" s="114"/>
      <c r="E552" s="196"/>
      <c r="F552" s="153"/>
      <c r="G552" s="154"/>
      <c r="H552" s="155"/>
      <c r="I552" s="155"/>
      <c r="J552" s="156"/>
      <c r="K552" s="157"/>
      <c r="L552" s="157"/>
      <c r="M552" s="158" t="str">
        <f>E537</f>
        <v>V4-4</v>
      </c>
      <c r="N552" s="159" t="s">
        <v>84</v>
      </c>
      <c r="O552" s="159"/>
      <c r="P552" s="267">
        <f>ROUNDUP(SUM(P538:P551),0)</f>
        <v>0</v>
      </c>
      <c r="Q552" s="197"/>
      <c r="R552" s="53"/>
      <c r="S552" s="218"/>
      <c r="T552" s="1162"/>
      <c r="U552" s="768"/>
      <c r="V552" s="1187"/>
      <c r="W552" s="710">
        <f>P552</f>
        <v>0</v>
      </c>
      <c r="X552" s="334"/>
      <c r="Y552" s="329"/>
      <c r="Z552" s="323"/>
      <c r="AA552" s="312"/>
      <c r="AC552" s="319"/>
      <c r="AJ552" s="1154"/>
      <c r="AL552" s="5"/>
    </row>
    <row r="553" spans="1:38" ht="9" customHeight="1" outlineLevel="3" thickBot="1" x14ac:dyDescent="0.25">
      <c r="A553" s="701">
        <f>A554</f>
        <v>0</v>
      </c>
      <c r="B553" s="237"/>
      <c r="C553" s="217"/>
      <c r="D553" s="114"/>
      <c r="E553" s="199"/>
      <c r="F553" s="127"/>
      <c r="G553" s="113"/>
      <c r="H553" s="113"/>
      <c r="I553" s="113"/>
      <c r="J553" s="33"/>
      <c r="K553" s="256"/>
      <c r="L553" s="33"/>
      <c r="M553" s="33"/>
      <c r="N553" s="33"/>
      <c r="O553" s="33"/>
      <c r="P553" s="33"/>
      <c r="Q553" s="195"/>
      <c r="R553" s="53"/>
      <c r="S553" s="221"/>
      <c r="T553" s="1162"/>
      <c r="U553" s="768">
        <f t="shared" si="184"/>
        <v>0</v>
      </c>
      <c r="V553" s="1187"/>
      <c r="Y553" s="314"/>
      <c r="AA553" s="312"/>
      <c r="AC553" s="319"/>
      <c r="AJ553" s="1154"/>
    </row>
    <row r="554" spans="1:38" ht="15.75" customHeight="1" outlineLevel="1" thickBot="1" x14ac:dyDescent="0.25">
      <c r="A554" s="701">
        <f>IF(P554=0,0,1)</f>
        <v>0</v>
      </c>
      <c r="B554" s="237"/>
      <c r="C554" s="217"/>
      <c r="D554" s="114"/>
      <c r="E554" s="187"/>
      <c r="F554" s="188" t="str">
        <f>F429</f>
        <v>Level 4 - DAK</v>
      </c>
      <c r="G554" s="189"/>
      <c r="H554" s="189"/>
      <c r="I554" s="189"/>
      <c r="J554" s="190"/>
      <c r="K554" s="191"/>
      <c r="L554" s="190"/>
      <c r="M554" s="192" t="str">
        <f>E429</f>
        <v>V4</v>
      </c>
      <c r="N554" s="193" t="s">
        <v>101</v>
      </c>
      <c r="O554" s="193"/>
      <c r="P554" s="269">
        <f>P500+P522+P535+P552</f>
        <v>0</v>
      </c>
      <c r="Q554" s="194"/>
      <c r="R554" s="53"/>
      <c r="S554" s="218"/>
      <c r="T554" s="1162"/>
      <c r="U554" s="768"/>
      <c r="V554" s="1187"/>
      <c r="W554" s="710">
        <f>SUM(W500:W553)</f>
        <v>0</v>
      </c>
      <c r="X554" s="334"/>
      <c r="Y554" s="327"/>
      <c r="Z554" s="329"/>
      <c r="AA554" s="312"/>
      <c r="AC554" s="319"/>
      <c r="AJ554" s="1154"/>
    </row>
    <row r="555" spans="1:38" ht="9" customHeight="1" outlineLevel="3" thickTop="1" x14ac:dyDescent="0.2">
      <c r="A555" s="701">
        <v>1</v>
      </c>
      <c r="B555" s="237"/>
      <c r="C555" s="217"/>
      <c r="D555" s="114"/>
      <c r="E555" s="114"/>
      <c r="F555" s="114"/>
      <c r="G555" s="114"/>
      <c r="H555" s="114"/>
      <c r="I555" s="114"/>
      <c r="J555" s="114"/>
      <c r="K555" s="257"/>
      <c r="L555" s="114"/>
      <c r="M555" s="114"/>
      <c r="N555" s="114"/>
      <c r="O555" s="114"/>
      <c r="P555" s="114"/>
      <c r="Q555" s="114"/>
      <c r="R555" s="53"/>
      <c r="S555" s="221"/>
      <c r="T555" s="1162"/>
      <c r="U555" s="768">
        <f t="shared" si="184"/>
        <v>0</v>
      </c>
      <c r="V555" s="1187"/>
      <c r="Y555" s="314"/>
      <c r="AA555" s="312"/>
      <c r="AC555" s="319"/>
      <c r="AJ555" s="1154"/>
    </row>
    <row r="556" spans="1:38" s="15" customFormat="1" ht="12" customHeight="1" x14ac:dyDescent="0.2">
      <c r="A556" s="701">
        <v>1</v>
      </c>
      <c r="B556" s="237"/>
      <c r="C556" s="217"/>
      <c r="D556" s="303"/>
      <c r="E556" s="304"/>
      <c r="F556" s="304"/>
      <c r="G556" s="304"/>
      <c r="H556" s="304"/>
      <c r="I556" s="304"/>
      <c r="J556" s="304"/>
      <c r="K556" s="305"/>
      <c r="L556" s="1199"/>
      <c r="M556" s="1199"/>
      <c r="N556" s="306"/>
      <c r="O556" s="306"/>
      <c r="P556" s="90"/>
      <c r="Q556" s="91"/>
      <c r="R556" s="91"/>
      <c r="S556" s="221"/>
      <c r="T556" s="1162"/>
      <c r="U556" s="768">
        <f t="shared" si="184"/>
        <v>0</v>
      </c>
      <c r="V556" s="1187"/>
      <c r="W556" s="705"/>
      <c r="X556" s="314"/>
      <c r="Y556" s="314"/>
      <c r="Z556" s="323"/>
      <c r="AA556" s="312"/>
      <c r="AB556" s="312"/>
      <c r="AC556" s="319"/>
      <c r="AD556" s="739"/>
      <c r="AE556" s="739"/>
      <c r="AF556" s="739"/>
      <c r="AG556" s="739"/>
      <c r="AH556" s="739"/>
      <c r="AI556" s="1155"/>
      <c r="AJ556" s="1154"/>
      <c r="AK556" s="739"/>
      <c r="AL556" s="739"/>
    </row>
    <row r="557" spans="1:38" ht="10.25" customHeight="1" outlineLevel="1" thickBot="1" x14ac:dyDescent="0.25">
      <c r="A557" s="701">
        <v>1</v>
      </c>
      <c r="B557" s="237"/>
      <c r="C557" s="217"/>
      <c r="D557" s="114"/>
      <c r="E557" s="72"/>
      <c r="F557" s="53"/>
      <c r="G557" s="53"/>
      <c r="H557" s="53"/>
      <c r="I557" s="53"/>
      <c r="J557" s="53"/>
      <c r="K557" s="250"/>
      <c r="L557" s="53"/>
      <c r="M557" s="53"/>
      <c r="N557" s="54"/>
      <c r="O557" s="54"/>
      <c r="P557" s="53"/>
      <c r="Q557" s="53"/>
      <c r="R557" s="53"/>
      <c r="S557" s="218"/>
      <c r="T557" s="1162"/>
      <c r="U557" s="768">
        <f t="shared" si="184"/>
        <v>0</v>
      </c>
      <c r="V557" s="1187"/>
      <c r="Y557" s="314"/>
      <c r="AJ557" s="1154"/>
    </row>
    <row r="558" spans="1:38" ht="15.75" customHeight="1" outlineLevel="3" thickTop="1" thickBot="1" x14ac:dyDescent="0.25">
      <c r="A558" s="701">
        <v>1</v>
      </c>
      <c r="B558" s="237"/>
      <c r="C558" s="217"/>
      <c r="D558" s="114"/>
      <c r="E558" s="566" t="s">
        <v>117</v>
      </c>
      <c r="F558" s="567" t="s">
        <v>118</v>
      </c>
      <c r="G558" s="568"/>
      <c r="H558" s="568"/>
      <c r="I558" s="568"/>
      <c r="J558" s="568"/>
      <c r="K558" s="569"/>
      <c r="L558" s="569"/>
      <c r="M558" s="569"/>
      <c r="N558" s="569"/>
      <c r="O558" s="569"/>
      <c r="P558" s="568"/>
      <c r="Q558" s="570"/>
      <c r="R558" s="53"/>
      <c r="S558" s="221"/>
      <c r="T558" s="1162"/>
      <c r="U558" s="768">
        <f t="shared" si="184"/>
        <v>0</v>
      </c>
      <c r="V558" s="1187"/>
      <c r="Y558" s="314"/>
      <c r="Z558" s="800"/>
      <c r="AJ558" s="1154"/>
    </row>
    <row r="559" spans="1:38" ht="6" customHeight="1" outlineLevel="3" thickTop="1" x14ac:dyDescent="0.2">
      <c r="A559" s="701">
        <f>A603</f>
        <v>0</v>
      </c>
      <c r="B559" s="7" t="s">
        <v>54</v>
      </c>
      <c r="C559" s="217"/>
      <c r="D559" s="114"/>
      <c r="E559" s="182"/>
      <c r="F559" s="127"/>
      <c r="G559" s="127"/>
      <c r="H559" s="81"/>
      <c r="I559" s="81"/>
      <c r="J559" s="33"/>
      <c r="K559" s="256"/>
      <c r="L559" s="33"/>
      <c r="M559" s="33"/>
      <c r="N559" s="33"/>
      <c r="O559" s="33"/>
      <c r="P559" s="5"/>
      <c r="Q559" s="183"/>
      <c r="R559" s="53"/>
      <c r="S559" s="221"/>
      <c r="T559" s="1162"/>
      <c r="U559" s="768">
        <f t="shared" si="184"/>
        <v>0</v>
      </c>
      <c r="V559" s="1187"/>
      <c r="Y559" s="314"/>
      <c r="Z559" s="312"/>
      <c r="AA559" s="312"/>
      <c r="AC559" s="319"/>
      <c r="AJ559" s="1154"/>
      <c r="AL559" s="5"/>
    </row>
    <row r="560" spans="1:38" ht="15.75" customHeight="1" x14ac:dyDescent="0.2">
      <c r="A560" s="701">
        <f>A559</f>
        <v>0</v>
      </c>
      <c r="B560" s="7" t="s">
        <v>54</v>
      </c>
      <c r="C560" s="217"/>
      <c r="D560" s="114"/>
      <c r="E560" s="182"/>
      <c r="F560" s="277" t="s">
        <v>853</v>
      </c>
      <c r="G560" s="135"/>
      <c r="H560" s="135"/>
      <c r="I560" s="135"/>
      <c r="J560" s="81"/>
      <c r="K560" s="82"/>
      <c r="L560" s="9"/>
      <c r="M560" s="83"/>
      <c r="N560" s="84"/>
      <c r="O560" s="84"/>
      <c r="P560" s="84"/>
      <c r="Q560" s="183"/>
      <c r="R560" s="53"/>
      <c r="S560" s="218"/>
      <c r="T560" s="1162"/>
      <c r="U560" s="768">
        <f t="shared" si="184"/>
        <v>0</v>
      </c>
      <c r="V560" s="1187"/>
      <c r="Y560" s="314"/>
      <c r="Z560" s="801"/>
      <c r="AA560" s="312"/>
      <c r="AC560" s="319"/>
      <c r="AJ560" s="1154"/>
      <c r="AL560" s="5"/>
    </row>
    <row r="561" spans="1:38" ht="15.75" customHeight="1" outlineLevel="1" x14ac:dyDescent="0.2">
      <c r="A561" s="701">
        <f>A560</f>
        <v>0</v>
      </c>
      <c r="B561" s="7" t="s">
        <v>54</v>
      </c>
      <c r="C561" s="217"/>
      <c r="D561" s="114"/>
      <c r="E561" s="182"/>
      <c r="F561" s="141" t="s">
        <v>842</v>
      </c>
      <c r="G561" s="138"/>
      <c r="H561" s="138"/>
      <c r="I561" s="138"/>
      <c r="J561" s="12"/>
      <c r="K561" s="307"/>
      <c r="L561" s="12"/>
      <c r="M561" s="12"/>
      <c r="N561" s="12"/>
      <c r="O561" s="12"/>
      <c r="P561" s="12"/>
      <c r="Q561" s="183"/>
      <c r="R561" s="53"/>
      <c r="S561" s="221"/>
      <c r="T561" s="1162"/>
      <c r="U561" s="768">
        <f t="shared" si="184"/>
        <v>0</v>
      </c>
      <c r="V561" s="1187"/>
      <c r="Y561" s="314"/>
      <c r="AA561" s="312"/>
      <c r="AC561" s="328"/>
      <c r="AJ561" s="1154"/>
      <c r="AL561" s="5"/>
    </row>
    <row r="562" spans="1:38" ht="15.75" customHeight="1" outlineLevel="1" x14ac:dyDescent="0.2">
      <c r="A562" s="701">
        <f t="shared" ref="A562:A564" si="207">A561</f>
        <v>0</v>
      </c>
      <c r="C562" s="217"/>
      <c r="D562" s="114"/>
      <c r="E562" s="182"/>
      <c r="F562" s="642" t="s">
        <v>1565</v>
      </c>
      <c r="G562" s="138"/>
      <c r="H562" s="138"/>
      <c r="I562" s="138"/>
      <c r="J562" s="12"/>
      <c r="K562" s="307"/>
      <c r="L562" s="12"/>
      <c r="M562" s="12"/>
      <c r="N562" s="12"/>
      <c r="O562" s="12"/>
      <c r="P562" s="12"/>
      <c r="Q562" s="183"/>
      <c r="R562" s="53"/>
      <c r="S562" s="221"/>
      <c r="T562" s="1162"/>
      <c r="U562" s="768"/>
      <c r="V562" s="1187"/>
      <c r="Y562" s="314"/>
      <c r="AA562" s="312"/>
      <c r="AC562" s="328"/>
      <c r="AJ562" s="1154"/>
      <c r="AL562" s="5"/>
    </row>
    <row r="563" spans="1:38" ht="15.75" customHeight="1" outlineLevel="1" x14ac:dyDescent="0.2">
      <c r="A563" s="701">
        <f t="shared" si="207"/>
        <v>0</v>
      </c>
      <c r="C563" s="217"/>
      <c r="D563" s="114"/>
      <c r="E563" s="182"/>
      <c r="F563" s="1194" t="s">
        <v>1832</v>
      </c>
      <c r="G563" s="138"/>
      <c r="H563" s="138"/>
      <c r="I563" s="138"/>
      <c r="J563" s="12"/>
      <c r="K563" s="307"/>
      <c r="L563" s="12"/>
      <c r="M563" s="12"/>
      <c r="N563" s="12"/>
      <c r="O563" s="12"/>
      <c r="P563" s="12"/>
      <c r="Q563" s="183"/>
      <c r="R563" s="53"/>
      <c r="S563" s="221"/>
      <c r="T563" s="1162"/>
      <c r="U563" s="768"/>
      <c r="V563" s="1187"/>
      <c r="Y563" s="314"/>
      <c r="AA563" s="312"/>
      <c r="AC563" s="328"/>
      <c r="AJ563" s="1154"/>
      <c r="AL563" s="5"/>
    </row>
    <row r="564" spans="1:38" ht="15.75" customHeight="1" outlineLevel="1" x14ac:dyDescent="0.2">
      <c r="A564" s="701">
        <f t="shared" si="207"/>
        <v>0</v>
      </c>
      <c r="C564" s="217"/>
      <c r="D564" s="114"/>
      <c r="E564" s="182"/>
      <c r="F564" s="1194" t="s">
        <v>1833</v>
      </c>
      <c r="G564" s="138"/>
      <c r="H564" s="138"/>
      <c r="I564" s="138"/>
      <c r="J564" s="12"/>
      <c r="K564" s="307"/>
      <c r="L564" s="12"/>
      <c r="M564" s="12"/>
      <c r="N564" s="12"/>
      <c r="O564" s="12"/>
      <c r="P564" s="12"/>
      <c r="Q564" s="183"/>
      <c r="R564" s="53"/>
      <c r="S564" s="221"/>
      <c r="T564" s="1162"/>
      <c r="U564" s="768"/>
      <c r="V564" s="1187"/>
      <c r="Y564" s="314"/>
      <c r="AA564" s="312"/>
      <c r="AC564" s="328"/>
      <c r="AJ564" s="1154"/>
      <c r="AL564" s="5"/>
    </row>
    <row r="565" spans="1:38" ht="15.75" customHeight="1" outlineLevel="1" x14ac:dyDescent="0.2">
      <c r="A565" s="701">
        <f>A563</f>
        <v>0</v>
      </c>
      <c r="C565" s="217"/>
      <c r="D565" s="114"/>
      <c r="E565" s="182"/>
      <c r="F565" s="1194" t="s">
        <v>1834</v>
      </c>
      <c r="G565" s="138"/>
      <c r="H565" s="138"/>
      <c r="I565" s="138"/>
      <c r="J565" s="12"/>
      <c r="K565" s="307"/>
      <c r="L565" s="12"/>
      <c r="M565" s="12"/>
      <c r="N565" s="12"/>
      <c r="O565" s="12"/>
      <c r="P565" s="12"/>
      <c r="Q565" s="183"/>
      <c r="R565" s="53"/>
      <c r="S565" s="221"/>
      <c r="T565" s="1162"/>
      <c r="U565" s="768"/>
      <c r="V565" s="1187"/>
      <c r="Y565" s="314"/>
      <c r="AA565" s="312"/>
      <c r="AC565" s="328"/>
      <c r="AJ565" s="1154"/>
      <c r="AL565" s="5"/>
    </row>
    <row r="566" spans="1:38" ht="6" customHeight="1" outlineLevel="3" x14ac:dyDescent="0.2">
      <c r="A566" s="701">
        <f>A565</f>
        <v>0</v>
      </c>
      <c r="B566" s="237"/>
      <c r="C566" s="217"/>
      <c r="D566" s="114"/>
      <c r="E566" s="185"/>
      <c r="F566" s="142"/>
      <c r="G566" s="138"/>
      <c r="H566" s="138"/>
      <c r="I566" s="138"/>
      <c r="J566" s="145"/>
      <c r="K566" s="256"/>
      <c r="L566" s="33"/>
      <c r="M566" s="38"/>
      <c r="N566" s="59"/>
      <c r="O566" s="59"/>
      <c r="P566" s="59"/>
      <c r="Q566" s="183"/>
      <c r="R566" s="53"/>
      <c r="S566" s="221"/>
      <c r="T566" s="1162"/>
      <c r="U566" s="768">
        <f t="shared" si="184"/>
        <v>0</v>
      </c>
      <c r="V566" s="1187"/>
      <c r="Y566" s="314"/>
      <c r="AA566" s="312"/>
      <c r="AC566" s="319"/>
      <c r="AJ566" s="1154"/>
      <c r="AL566" s="5"/>
    </row>
    <row r="567" spans="1:38" ht="20.399999999999999" customHeight="1" outlineLevel="3" x14ac:dyDescent="0.2">
      <c r="A567" s="701">
        <f>IF(SUM(K573:K584)=0,0,1)</f>
        <v>0</v>
      </c>
      <c r="B567" s="237"/>
      <c r="C567" s="217"/>
      <c r="D567" s="114"/>
      <c r="E567" s="198" t="s">
        <v>119</v>
      </c>
      <c r="F567" s="150" t="s">
        <v>1204</v>
      </c>
      <c r="G567" s="245"/>
      <c r="H567" s="150"/>
      <c r="I567" s="150"/>
      <c r="J567" s="150"/>
      <c r="K567" s="253" t="s">
        <v>68</v>
      </c>
      <c r="L567" s="151"/>
      <c r="M567" s="151" t="s">
        <v>831</v>
      </c>
      <c r="N567" s="736" t="s">
        <v>1201</v>
      </c>
      <c r="O567" s="736" t="s">
        <v>1202</v>
      </c>
      <c r="P567" s="151" t="s">
        <v>69</v>
      </c>
      <c r="Q567" s="186"/>
      <c r="R567" s="53"/>
      <c r="S567" s="221"/>
      <c r="T567" s="1162"/>
      <c r="U567" s="768"/>
      <c r="V567" s="1187"/>
      <c r="Y567" s="314"/>
      <c r="Z567" s="801"/>
      <c r="AA567" s="312"/>
      <c r="AC567" s="319"/>
      <c r="AJ567" s="1154"/>
      <c r="AL567" s="5"/>
    </row>
    <row r="568" spans="1:38" ht="6" customHeight="1" x14ac:dyDescent="0.2">
      <c r="A568" s="701">
        <f t="shared" ref="A568:A572" si="208">A567</f>
        <v>0</v>
      </c>
      <c r="B568" s="237"/>
      <c r="C568" s="217"/>
      <c r="D568" s="114"/>
      <c r="E568" s="182"/>
      <c r="F568" s="127"/>
      <c r="G568" s="127"/>
      <c r="H568" s="127"/>
      <c r="I568" s="127"/>
      <c r="J568" s="127"/>
      <c r="K568" s="258"/>
      <c r="L568" s="127"/>
      <c r="M568" s="127"/>
      <c r="N568" s="127"/>
      <c r="O568" s="127"/>
      <c r="P568" s="127"/>
      <c r="Q568" s="183"/>
      <c r="R568" s="53"/>
      <c r="S568" s="218"/>
      <c r="T568" s="1162"/>
      <c r="U568" s="768">
        <f t="shared" ref="U568:U631" si="209">K568*N568</f>
        <v>0</v>
      </c>
      <c r="V568" s="1187"/>
      <c r="Y568" s="314"/>
      <c r="Z568" s="312"/>
      <c r="AA568" s="312"/>
      <c r="AC568" s="319"/>
      <c r="AJ568" s="1154"/>
      <c r="AL568" s="5"/>
    </row>
    <row r="569" spans="1:38" ht="15.75" customHeight="1" x14ac:dyDescent="0.2">
      <c r="A569" s="701">
        <f>A568</f>
        <v>0</v>
      </c>
      <c r="B569" s="7" t="s">
        <v>54</v>
      </c>
      <c r="C569" s="217"/>
      <c r="D569" s="114"/>
      <c r="E569" s="842"/>
      <c r="F569" s="867" t="s">
        <v>78</v>
      </c>
      <c r="G569" s="846"/>
      <c r="H569" s="136"/>
      <c r="I569" s="82"/>
      <c r="J569" s="82"/>
      <c r="K569" s="113"/>
      <c r="L569" s="9"/>
      <c r="M569" s="1096"/>
      <c r="N569" s="1097"/>
      <c r="O569" s="1097"/>
      <c r="P569" s="1097"/>
      <c r="Q569" s="183"/>
      <c r="R569" s="53"/>
      <c r="S569" s="218"/>
      <c r="T569" s="1162"/>
      <c r="U569" s="768"/>
      <c r="V569" s="1187"/>
      <c r="Y569" s="314"/>
      <c r="Z569" s="312"/>
      <c r="AA569" s="312"/>
      <c r="AC569" s="319"/>
      <c r="AJ569" s="1154"/>
      <c r="AL569" s="5"/>
    </row>
    <row r="570" spans="1:38" ht="15.75" customHeight="1" outlineLevel="1" x14ac:dyDescent="0.2">
      <c r="A570" s="701">
        <f t="shared" si="208"/>
        <v>0</v>
      </c>
      <c r="B570" s="7" t="s">
        <v>54</v>
      </c>
      <c r="C570" s="217"/>
      <c r="D570" s="114"/>
      <c r="E570" s="842"/>
      <c r="F570" s="867" t="s">
        <v>1069</v>
      </c>
      <c r="G570" s="847"/>
      <c r="H570" s="113"/>
      <c r="I570" s="843"/>
      <c r="J570" s="34"/>
      <c r="K570" s="34"/>
      <c r="L570" s="35"/>
      <c r="M570" s="1098"/>
      <c r="N570" s="1099"/>
      <c r="O570" s="1099"/>
      <c r="P570" s="1099"/>
      <c r="Q570" s="183"/>
      <c r="R570" s="53"/>
      <c r="S570" s="221"/>
      <c r="T570" s="1162"/>
      <c r="U570" s="768">
        <f t="shared" si="209"/>
        <v>0</v>
      </c>
      <c r="V570" s="1187"/>
      <c r="Y570" s="314"/>
      <c r="AA570" s="312"/>
      <c r="AC570" s="328"/>
      <c r="AJ570" s="1154"/>
      <c r="AL570" s="5"/>
    </row>
    <row r="571" spans="1:38" ht="15.75" customHeight="1" outlineLevel="1" x14ac:dyDescent="0.2">
      <c r="A571" s="701">
        <f t="shared" si="208"/>
        <v>0</v>
      </c>
      <c r="B571" s="7" t="s">
        <v>54</v>
      </c>
      <c r="C571" s="217"/>
      <c r="D571" s="114"/>
      <c r="E571" s="842"/>
      <c r="F571" s="867" t="s">
        <v>1070</v>
      </c>
      <c r="G571" s="847"/>
      <c r="H571" s="113"/>
      <c r="I571" s="34"/>
      <c r="J571" s="12"/>
      <c r="K571" s="6"/>
      <c r="L571" s="12"/>
      <c r="M571" s="1100"/>
      <c r="N571" s="1100"/>
      <c r="O571" s="1100"/>
      <c r="P571" s="1100"/>
      <c r="Q571" s="183"/>
      <c r="R571" s="53"/>
      <c r="S571" s="221"/>
      <c r="T571" s="1162"/>
      <c r="U571" s="768">
        <f t="shared" ref="U571:U572" si="210">K571*N571</f>
        <v>0</v>
      </c>
      <c r="V571" s="1187"/>
      <c r="Y571" s="314"/>
      <c r="AA571" s="312"/>
      <c r="AC571" s="319"/>
      <c r="AJ571" s="1154"/>
      <c r="AL571" s="5"/>
    </row>
    <row r="572" spans="1:38" ht="6" customHeight="1" outlineLevel="1" x14ac:dyDescent="0.2">
      <c r="A572" s="701">
        <f t="shared" si="208"/>
        <v>0</v>
      </c>
      <c r="C572" s="217"/>
      <c r="D572" s="114"/>
      <c r="E572" s="842"/>
      <c r="F572" s="141"/>
      <c r="G572" s="138"/>
      <c r="H572" s="138"/>
      <c r="I572" s="34"/>
      <c r="J572" s="34"/>
      <c r="K572" s="6"/>
      <c r="L572" s="12"/>
      <c r="M572" s="1100"/>
      <c r="N572" s="1100"/>
      <c r="O572" s="1100"/>
      <c r="P572" s="1100"/>
      <c r="Q572" s="183"/>
      <c r="R572" s="53"/>
      <c r="S572" s="221"/>
      <c r="T572" s="1162"/>
      <c r="U572" s="768">
        <f t="shared" si="210"/>
        <v>0</v>
      </c>
      <c r="V572" s="1187"/>
      <c r="Y572" s="314"/>
      <c r="AA572" s="312"/>
      <c r="AC572" s="319"/>
      <c r="AJ572" s="1154"/>
      <c r="AL572" s="5"/>
    </row>
    <row r="573" spans="1:38" ht="15.75" customHeight="1" outlineLevel="3" x14ac:dyDescent="0.2">
      <c r="A573" s="701">
        <f>IF(SUM(A574:A575)=0,0,1)</f>
        <v>0</v>
      </c>
      <c r="B573" s="7" t="s">
        <v>54</v>
      </c>
      <c r="C573" s="217"/>
      <c r="D573" s="114"/>
      <c r="E573" s="848" t="s">
        <v>194</v>
      </c>
      <c r="F573" s="849" t="s">
        <v>1071</v>
      </c>
      <c r="G573" s="850"/>
      <c r="H573" s="850"/>
      <c r="I573" s="850"/>
      <c r="J573" s="944"/>
      <c r="K573" s="853"/>
      <c r="L573" s="854"/>
      <c r="M573" s="854"/>
      <c r="N573" s="854"/>
      <c r="O573" s="854"/>
      <c r="P573" s="854"/>
      <c r="Q573" s="183"/>
      <c r="R573" s="53"/>
      <c r="S573" s="221"/>
      <c r="T573" s="1162"/>
      <c r="U573" s="768">
        <f>K573*N573</f>
        <v>0</v>
      </c>
      <c r="V573" s="1187"/>
      <c r="Y573" s="314"/>
      <c r="AA573" s="312"/>
      <c r="AC573" s="319"/>
      <c r="AJ573" s="1154"/>
      <c r="AL573" s="5"/>
    </row>
    <row r="574" spans="1:38" ht="15.75" customHeight="1" outlineLevel="3" x14ac:dyDescent="0.2">
      <c r="A574" s="701">
        <f t="shared" si="204"/>
        <v>0</v>
      </c>
      <c r="B574" s="237"/>
      <c r="C574" s="217"/>
      <c r="D574" s="114"/>
      <c r="E574" s="855" t="str">
        <f>Prijsonderbouwing!B1819</f>
        <v>V5-1-A1</v>
      </c>
      <c r="F574" s="1081" t="str">
        <f>Prijsonderbouwing!D1819</f>
        <v>Vervangen bestaande mechanische ventilatiebox*</v>
      </c>
      <c r="G574" s="851"/>
      <c r="H574" s="851"/>
      <c r="I574" s="851"/>
      <c r="J574" s="852"/>
      <c r="K574" s="857"/>
      <c r="L574" s="858"/>
      <c r="M574" s="859" t="str">
        <f>Prijsonderbouwing!F1819</f>
        <v>pst</v>
      </c>
      <c r="N574" s="854">
        <f>Prijsonderbouwing!O1819</f>
        <v>500</v>
      </c>
      <c r="O574" s="854">
        <f>Prijsonderbouwing!X1819</f>
        <v>590</v>
      </c>
      <c r="P574" s="854">
        <f>K574*O574</f>
        <v>0</v>
      </c>
      <c r="Q574" s="183"/>
      <c r="R574" s="53"/>
      <c r="S574" s="221"/>
      <c r="T574" s="1162"/>
      <c r="U574" s="768">
        <f t="shared" si="209"/>
        <v>0</v>
      </c>
      <c r="V574" s="1187"/>
      <c r="Y574" s="314"/>
      <c r="AA574" s="312"/>
      <c r="AC574" s="319"/>
      <c r="AJ574" s="1154"/>
      <c r="AL574" s="5"/>
    </row>
    <row r="575" spans="1:38" ht="6" customHeight="1" outlineLevel="3" x14ac:dyDescent="0.2">
      <c r="A575" s="701">
        <f>A574</f>
        <v>0</v>
      </c>
      <c r="B575" s="237"/>
      <c r="C575" s="217"/>
      <c r="D575" s="114"/>
      <c r="E575" s="848"/>
      <c r="F575" s="945"/>
      <c r="G575" s="946"/>
      <c r="H575" s="946"/>
      <c r="I575" s="946"/>
      <c r="J575" s="947"/>
      <c r="K575" s="861"/>
      <c r="L575" s="858"/>
      <c r="M575" s="859"/>
      <c r="N575" s="854"/>
      <c r="O575" s="854"/>
      <c r="P575" s="854"/>
      <c r="Q575" s="183"/>
      <c r="R575" s="53"/>
      <c r="S575" s="221"/>
      <c r="T575" s="1162"/>
      <c r="U575" s="768">
        <f t="shared" si="209"/>
        <v>0</v>
      </c>
      <c r="V575" s="1187"/>
      <c r="Y575" s="314"/>
      <c r="AA575" s="312"/>
      <c r="AC575" s="319"/>
      <c r="AJ575" s="1154"/>
      <c r="AL575" s="5"/>
    </row>
    <row r="576" spans="1:38" ht="15.75" customHeight="1" outlineLevel="3" x14ac:dyDescent="0.2">
      <c r="A576" s="701">
        <f>IF(SUM(A577:A578)=0,0,1)</f>
        <v>0</v>
      </c>
      <c r="B576" s="7" t="s">
        <v>54</v>
      </c>
      <c r="C576" s="217"/>
      <c r="D576" s="114"/>
      <c r="E576" s="848" t="s">
        <v>196</v>
      </c>
      <c r="F576" s="849" t="s">
        <v>1072</v>
      </c>
      <c r="G576" s="850"/>
      <c r="H576" s="850"/>
      <c r="I576" s="850"/>
      <c r="J576" s="944"/>
      <c r="K576" s="853"/>
      <c r="L576" s="854"/>
      <c r="M576" s="854"/>
      <c r="N576" s="854"/>
      <c r="O576" s="854"/>
      <c r="P576" s="854"/>
      <c r="Q576" s="183"/>
      <c r="R576" s="53"/>
      <c r="S576" s="221"/>
      <c r="T576" s="1162"/>
      <c r="U576" s="768">
        <f>K576*N576</f>
        <v>0</v>
      </c>
      <c r="V576" s="1187"/>
      <c r="Y576" s="314"/>
      <c r="AA576" s="312"/>
      <c r="AC576" s="319"/>
      <c r="AJ576" s="1154"/>
      <c r="AL576" s="5"/>
    </row>
    <row r="577" spans="1:38" ht="15.75" customHeight="1" outlineLevel="3" x14ac:dyDescent="0.2">
      <c r="A577" s="701">
        <f t="shared" si="204"/>
        <v>0</v>
      </c>
      <c r="B577" s="237"/>
      <c r="C577" s="217"/>
      <c r="D577" s="114"/>
      <c r="E577" s="855" t="str">
        <f>Prijsonderbouwing!B1831</f>
        <v>V5-1-B1</v>
      </c>
      <c r="F577" s="856" t="str">
        <f>Prijsonderbouwing!D1831</f>
        <v xml:space="preserve">Plaatsen van mechanische ventilatiebox* systeem </v>
      </c>
      <c r="G577" s="851"/>
      <c r="H577" s="851"/>
      <c r="I577" s="851"/>
      <c r="J577" s="852"/>
      <c r="K577" s="857"/>
      <c r="L577" s="858"/>
      <c r="M577" s="859" t="str">
        <f>Prijsonderbouwing!F1831</f>
        <v>pst</v>
      </c>
      <c r="N577" s="854">
        <f>Prijsonderbouwing!O1831</f>
        <v>1750</v>
      </c>
      <c r="O577" s="854">
        <f>Prijsonderbouwing!X1831</f>
        <v>2065</v>
      </c>
      <c r="P577" s="854">
        <f t="shared" ref="P577:P580" si="211">K577*O577</f>
        <v>0</v>
      </c>
      <c r="Q577" s="183"/>
      <c r="R577" s="53"/>
      <c r="S577" s="221"/>
      <c r="T577" s="1162"/>
      <c r="U577" s="768">
        <f t="shared" si="209"/>
        <v>0</v>
      </c>
      <c r="V577" s="1187"/>
      <c r="Y577" s="314"/>
      <c r="AA577" s="312"/>
      <c r="AC577" s="319"/>
      <c r="AJ577" s="1154"/>
      <c r="AL577" s="5"/>
    </row>
    <row r="578" spans="1:38" ht="6" customHeight="1" outlineLevel="3" x14ac:dyDescent="0.2">
      <c r="A578" s="701">
        <f>A577</f>
        <v>0</v>
      </c>
      <c r="B578" s="237"/>
      <c r="C578" s="217"/>
      <c r="D578" s="114"/>
      <c r="E578" s="848"/>
      <c r="F578" s="945"/>
      <c r="G578" s="946"/>
      <c r="H578" s="946"/>
      <c r="I578" s="946"/>
      <c r="J578" s="947"/>
      <c r="K578" s="861"/>
      <c r="L578" s="858"/>
      <c r="M578" s="859"/>
      <c r="N578" s="854"/>
      <c r="O578" s="854"/>
      <c r="P578" s="854"/>
      <c r="Q578" s="183"/>
      <c r="R578" s="53"/>
      <c r="S578" s="221"/>
      <c r="T578" s="1162"/>
      <c r="U578" s="768">
        <f t="shared" si="209"/>
        <v>0</v>
      </c>
      <c r="V578" s="1187"/>
      <c r="Y578" s="314"/>
      <c r="AA578" s="312"/>
      <c r="AC578" s="319"/>
      <c r="AJ578" s="1154"/>
      <c r="AL578" s="5"/>
    </row>
    <row r="579" spans="1:38" ht="15.75" customHeight="1" outlineLevel="3" x14ac:dyDescent="0.2">
      <c r="A579" s="701">
        <f>IF(SUM(A580:A581)=0,0,1)</f>
        <v>0</v>
      </c>
      <c r="B579" s="7" t="s">
        <v>54</v>
      </c>
      <c r="C579" s="217"/>
      <c r="D579" s="114"/>
      <c r="E579" s="848" t="s">
        <v>1158</v>
      </c>
      <c r="F579" s="849" t="s">
        <v>1205</v>
      </c>
      <c r="G579" s="850"/>
      <c r="H579" s="850"/>
      <c r="I579" s="850"/>
      <c r="J579" s="944"/>
      <c r="K579" s="853"/>
      <c r="L579" s="854"/>
      <c r="M579" s="854"/>
      <c r="N579" s="854"/>
      <c r="O579" s="854"/>
      <c r="P579" s="854"/>
      <c r="Q579" s="183"/>
      <c r="R579" s="53"/>
      <c r="S579" s="221"/>
      <c r="T579" s="1162"/>
      <c r="U579" s="768">
        <f>K579*N579</f>
        <v>0</v>
      </c>
      <c r="V579" s="1187"/>
      <c r="Y579" s="314"/>
      <c r="AA579" s="312"/>
      <c r="AC579" s="319"/>
      <c r="AJ579" s="1154"/>
      <c r="AL579" s="5"/>
    </row>
    <row r="580" spans="1:38" ht="15.75" customHeight="1" outlineLevel="3" x14ac:dyDescent="0.2">
      <c r="A580" s="701">
        <f t="shared" si="204"/>
        <v>0</v>
      </c>
      <c r="B580" s="237"/>
      <c r="C580" s="217"/>
      <c r="D580" s="114"/>
      <c r="E580" s="855" t="str">
        <f>Prijsonderbouwing!B1849</f>
        <v>V5-1-C1</v>
      </c>
      <c r="F580" s="856" t="str">
        <f>Prijsonderbouwing!D1849</f>
        <v xml:space="preserve">Plaatsen van decentrale mechanische WTW** systeem </v>
      </c>
      <c r="G580" s="851"/>
      <c r="H580" s="851"/>
      <c r="I580" s="851"/>
      <c r="J580" s="852"/>
      <c r="K580" s="857"/>
      <c r="L580" s="858"/>
      <c r="M580" s="859" t="str">
        <f>Prijsonderbouwing!F1849</f>
        <v>pst</v>
      </c>
      <c r="N580" s="854">
        <f>Prijsonderbouwing!O1849</f>
        <v>3500</v>
      </c>
      <c r="O580" s="854">
        <f>Prijsonderbouwing!X1849</f>
        <v>4130</v>
      </c>
      <c r="P580" s="854">
        <f t="shared" si="211"/>
        <v>0</v>
      </c>
      <c r="Q580" s="183"/>
      <c r="R580" s="53"/>
      <c r="S580" s="221"/>
      <c r="T580" s="1162"/>
      <c r="U580" s="768">
        <f t="shared" si="209"/>
        <v>0</v>
      </c>
      <c r="V580" s="1187"/>
      <c r="Y580" s="314"/>
      <c r="AA580" s="312"/>
      <c r="AC580" s="319"/>
      <c r="AJ580" s="1154"/>
      <c r="AL580" s="5"/>
    </row>
    <row r="581" spans="1:38" ht="6" customHeight="1" outlineLevel="1" x14ac:dyDescent="0.2">
      <c r="A581" s="701">
        <f>A580</f>
        <v>0</v>
      </c>
      <c r="B581" s="237"/>
      <c r="C581" s="217"/>
      <c r="D581" s="114"/>
      <c r="E581" s="862"/>
      <c r="F581" s="863"/>
      <c r="G581" s="864"/>
      <c r="H581" s="864"/>
      <c r="I581" s="864"/>
      <c r="J581" s="865"/>
      <c r="K581" s="866"/>
      <c r="L581" s="865"/>
      <c r="M581" s="1101"/>
      <c r="N581" s="1102"/>
      <c r="O581" s="1102"/>
      <c r="P581" s="1103"/>
      <c r="Q581" s="183"/>
      <c r="R581" s="53"/>
      <c r="S581" s="221"/>
      <c r="T581" s="1162"/>
      <c r="U581" s="768">
        <f t="shared" si="209"/>
        <v>0</v>
      </c>
      <c r="V581" s="1187"/>
      <c r="Y581" s="329"/>
      <c r="AA581" s="312"/>
      <c r="AC581" s="319"/>
      <c r="AJ581" s="1154"/>
      <c r="AL581" s="5"/>
    </row>
    <row r="582" spans="1:38" ht="15.75" customHeight="1" outlineLevel="3" x14ac:dyDescent="0.2">
      <c r="A582" s="701">
        <f>IF(SUM(A583:A583)=0,0,1)</f>
        <v>0</v>
      </c>
      <c r="B582" s="7" t="s">
        <v>54</v>
      </c>
      <c r="C582" s="217"/>
      <c r="D582" s="114"/>
      <c r="E582" s="1123" t="s">
        <v>1308</v>
      </c>
      <c r="F582" s="1124" t="s">
        <v>145</v>
      </c>
      <c r="G582" s="1125"/>
      <c r="H582" s="1125"/>
      <c r="I582" s="1125"/>
      <c r="J582" s="1126"/>
      <c r="K582" s="1127"/>
      <c r="L582" s="1128"/>
      <c r="M582" s="1128"/>
      <c r="N582" s="1128"/>
      <c r="O582" s="1128"/>
      <c r="P582" s="1128"/>
      <c r="Q582" s="183"/>
      <c r="R582" s="53"/>
      <c r="S582" s="221"/>
      <c r="T582" s="1162"/>
      <c r="U582" s="768">
        <f>K582*N582</f>
        <v>0</v>
      </c>
      <c r="V582" s="1187"/>
      <c r="Y582" s="314"/>
      <c r="AA582" s="312"/>
      <c r="AC582" s="319"/>
      <c r="AJ582" s="1154"/>
      <c r="AL582" s="5"/>
    </row>
    <row r="583" spans="1:38" ht="15.75" customHeight="1" outlineLevel="3" x14ac:dyDescent="0.2">
      <c r="A583" s="701">
        <f>IF(K583=0,0,1)</f>
        <v>0</v>
      </c>
      <c r="B583" s="7" t="s">
        <v>54</v>
      </c>
      <c r="C583" s="217"/>
      <c r="D583" s="114"/>
      <c r="E583" s="1129" t="str">
        <f>Prijsonderbouwing!B1862</f>
        <v>V5-1-X1</v>
      </c>
      <c r="F583" s="1130" t="str">
        <f>Prijsonderbouwing!D1890</f>
        <v xml:space="preserve">Aftimmeren kanalen 3-zijdig  </v>
      </c>
      <c r="G583" s="1131"/>
      <c r="H583" s="1131"/>
      <c r="I583" s="1132"/>
      <c r="J583" s="1133"/>
      <c r="K583" s="1134">
        <v>0</v>
      </c>
      <c r="L583" s="1135"/>
      <c r="M583" s="1136" t="str">
        <f>Prijsonderbouwing!F1890</f>
        <v>m¹</v>
      </c>
      <c r="N583" s="1128">
        <f>Prijsonderbouwing!O1890</f>
        <v>152.41159999999996</v>
      </c>
      <c r="O583" s="1128">
        <f>Prijsonderbouwing!X1890</f>
        <v>170.04323599999998</v>
      </c>
      <c r="P583" s="1128">
        <f>O583*K583</f>
        <v>0</v>
      </c>
      <c r="Q583" s="183"/>
      <c r="R583" s="53"/>
      <c r="S583" s="221"/>
      <c r="T583" s="1165"/>
      <c r="U583" s="768">
        <f>K583*N583</f>
        <v>0</v>
      </c>
      <c r="V583" s="1191"/>
      <c r="Y583" s="314"/>
      <c r="AA583" s="312"/>
      <c r="AC583" s="319"/>
      <c r="AJ583" s="1154"/>
    </row>
    <row r="584" spans="1:38" ht="6" customHeight="1" outlineLevel="3" x14ac:dyDescent="0.2">
      <c r="A584" s="701">
        <f>A585</f>
        <v>0</v>
      </c>
      <c r="B584" s="237"/>
      <c r="C584" s="217"/>
      <c r="D584" s="114"/>
      <c r="E584" s="185"/>
      <c r="F584" s="142"/>
      <c r="G584" s="138"/>
      <c r="H584" s="138"/>
      <c r="I584" s="138"/>
      <c r="J584" s="145"/>
      <c r="K584" s="256"/>
      <c r="L584" s="33"/>
      <c r="M584" s="38"/>
      <c r="N584" s="59"/>
      <c r="O584" s="59"/>
      <c r="P584" s="59"/>
      <c r="Q584" s="183"/>
      <c r="R584" s="53"/>
      <c r="S584" s="221"/>
      <c r="T584" s="1162"/>
      <c r="U584" s="768">
        <f t="shared" ref="U584" si="212">K584*N584</f>
        <v>0</v>
      </c>
      <c r="V584" s="1187"/>
      <c r="Y584" s="314"/>
      <c r="AA584" s="312"/>
      <c r="AC584" s="319"/>
      <c r="AJ584" s="1154"/>
      <c r="AL584" s="5"/>
    </row>
    <row r="585" spans="1:38" ht="15.75" customHeight="1" outlineLevel="1" x14ac:dyDescent="0.2">
      <c r="A585" s="701">
        <f>A567</f>
        <v>0</v>
      </c>
      <c r="B585" s="237"/>
      <c r="C585" s="217"/>
      <c r="D585" s="114"/>
      <c r="E585" s="196"/>
      <c r="F585" s="153"/>
      <c r="G585" s="154"/>
      <c r="H585" s="155"/>
      <c r="I585" s="155"/>
      <c r="J585" s="156"/>
      <c r="K585" s="157"/>
      <c r="L585" s="157"/>
      <c r="M585" s="158" t="str">
        <f>E567</f>
        <v>V5-1</v>
      </c>
      <c r="N585" s="159" t="s">
        <v>84</v>
      </c>
      <c r="O585" s="159"/>
      <c r="P585" s="267">
        <f>ROUNDUP(SUM(P569:P584),0)</f>
        <v>0</v>
      </c>
      <c r="Q585" s="197"/>
      <c r="R585" s="53"/>
      <c r="S585" s="218"/>
      <c r="T585" s="1162"/>
      <c r="U585" s="768"/>
      <c r="V585" s="1187"/>
      <c r="W585" s="710">
        <f>P585</f>
        <v>0</v>
      </c>
      <c r="X585" s="334"/>
      <c r="Y585" s="329"/>
      <c r="Z585" s="323"/>
      <c r="AA585" s="312"/>
      <c r="AC585" s="319"/>
      <c r="AJ585" s="1154"/>
      <c r="AL585" s="5"/>
    </row>
    <row r="586" spans="1:38" ht="9" customHeight="1" outlineLevel="3" x14ac:dyDescent="0.2">
      <c r="A586" s="701">
        <f>A587</f>
        <v>0</v>
      </c>
      <c r="B586" s="237"/>
      <c r="C586" s="217"/>
      <c r="D586" s="114"/>
      <c r="E586" s="199"/>
      <c r="F586" s="127"/>
      <c r="G586" s="113"/>
      <c r="H586" s="113"/>
      <c r="I586" s="113"/>
      <c r="J586" s="33"/>
      <c r="K586" s="256"/>
      <c r="L586" s="33"/>
      <c r="M586" s="33"/>
      <c r="N586" s="33"/>
      <c r="O586" s="33"/>
      <c r="P586" s="33"/>
      <c r="Q586" s="195"/>
      <c r="R586" s="53"/>
      <c r="S586" s="221"/>
      <c r="T586" s="1162"/>
      <c r="U586" s="768">
        <f t="shared" si="209"/>
        <v>0</v>
      </c>
      <c r="V586" s="1187"/>
      <c r="Y586" s="314"/>
      <c r="AA586" s="312"/>
      <c r="AC586" s="319"/>
      <c r="AJ586" s="1154"/>
      <c r="AL586" s="5"/>
    </row>
    <row r="587" spans="1:38" ht="20.399999999999999" customHeight="1" outlineLevel="3" x14ac:dyDescent="0.2">
      <c r="A587" s="701">
        <f>A601</f>
        <v>0</v>
      </c>
      <c r="B587" s="237"/>
      <c r="C587" s="217"/>
      <c r="D587" s="114"/>
      <c r="E587" s="198" t="s">
        <v>120</v>
      </c>
      <c r="F587" s="150" t="s">
        <v>121</v>
      </c>
      <c r="G587" s="245"/>
      <c r="H587" s="150"/>
      <c r="I587" s="150"/>
      <c r="J587" s="150"/>
      <c r="K587" s="253" t="s">
        <v>68</v>
      </c>
      <c r="L587" s="151"/>
      <c r="M587" s="151" t="s">
        <v>831</v>
      </c>
      <c r="N587" s="736" t="s">
        <v>1201</v>
      </c>
      <c r="O587" s="736" t="s">
        <v>1202</v>
      </c>
      <c r="P587" s="151" t="s">
        <v>69</v>
      </c>
      <c r="Q587" s="186"/>
      <c r="R587" s="53"/>
      <c r="S587" s="221"/>
      <c r="T587" s="1162"/>
      <c r="U587" s="768"/>
      <c r="V587" s="1187"/>
      <c r="Y587" s="314"/>
      <c r="Z587" s="800"/>
      <c r="AA587" s="312"/>
      <c r="AC587" s="319"/>
      <c r="AJ587" s="1154"/>
      <c r="AL587" s="5"/>
    </row>
    <row r="588" spans="1:38" ht="6" customHeight="1" x14ac:dyDescent="0.2">
      <c r="A588" s="701">
        <f>A601</f>
        <v>0</v>
      </c>
      <c r="B588" s="237"/>
      <c r="C588" s="217"/>
      <c r="D588" s="114"/>
      <c r="E588" s="182"/>
      <c r="F588" s="127"/>
      <c r="G588" s="127"/>
      <c r="H588" s="127"/>
      <c r="I588" s="127"/>
      <c r="J588" s="127"/>
      <c r="K588" s="258"/>
      <c r="L588" s="127"/>
      <c r="M588" s="127"/>
      <c r="N588" s="127"/>
      <c r="O588" s="127"/>
      <c r="P588" s="127"/>
      <c r="Q588" s="183"/>
      <c r="R588" s="53"/>
      <c r="S588" s="218"/>
      <c r="T588" s="1162"/>
      <c r="U588" s="768">
        <f t="shared" si="209"/>
        <v>0</v>
      </c>
      <c r="V588" s="1187"/>
      <c r="Y588" s="314"/>
      <c r="Z588" s="312"/>
      <c r="AA588" s="312"/>
      <c r="AC588" s="319"/>
      <c r="AJ588" s="1154"/>
      <c r="AL588" s="5"/>
    </row>
    <row r="589" spans="1:38" ht="15.75" customHeight="1" x14ac:dyDescent="0.2">
      <c r="A589" s="701">
        <f>A601</f>
        <v>0</v>
      </c>
      <c r="B589" s="7" t="s">
        <v>54</v>
      </c>
      <c r="C589" s="217"/>
      <c r="D589" s="114"/>
      <c r="E589" s="182"/>
      <c r="F589" s="867" t="s">
        <v>78</v>
      </c>
      <c r="G589" s="135"/>
      <c r="H589" s="113"/>
      <c r="I589" s="843"/>
      <c r="J589" s="82"/>
      <c r="K589" s="835"/>
      <c r="L589" s="9"/>
      <c r="M589" s="1096"/>
      <c r="N589" s="1097"/>
      <c r="O589" s="1097"/>
      <c r="P589" s="1097"/>
      <c r="Q589" s="183"/>
      <c r="R589" s="53"/>
      <c r="S589" s="218"/>
      <c r="T589" s="1162"/>
      <c r="U589" s="768"/>
      <c r="V589" s="1187"/>
      <c r="Y589" s="314"/>
      <c r="Z589" s="312"/>
      <c r="AA589" s="312"/>
      <c r="AC589" s="319"/>
      <c r="AJ589" s="1154"/>
      <c r="AL589" s="5"/>
    </row>
    <row r="590" spans="1:38" ht="15.75" customHeight="1" x14ac:dyDescent="0.2">
      <c r="A590" s="701">
        <f t="shared" ref="A590" si="213">A589</f>
        <v>0</v>
      </c>
      <c r="B590" s="7" t="s">
        <v>54</v>
      </c>
      <c r="C590" s="217"/>
      <c r="D590" s="114"/>
      <c r="E590" s="842"/>
      <c r="F590" s="867" t="s">
        <v>78</v>
      </c>
      <c r="G590" s="846"/>
      <c r="H590" s="136"/>
      <c r="I590" s="82"/>
      <c r="J590" s="82"/>
      <c r="K590" s="113"/>
      <c r="L590" s="9"/>
      <c r="M590" s="1096"/>
      <c r="N590" s="1097"/>
      <c r="O590" s="1097"/>
      <c r="P590" s="1097"/>
      <c r="Q590" s="183"/>
      <c r="R590" s="53"/>
      <c r="S590" s="218"/>
      <c r="T590" s="1162"/>
      <c r="U590" s="768"/>
      <c r="V590" s="1187"/>
      <c r="Y590" s="314"/>
      <c r="Z590" s="312"/>
      <c r="AA590" s="312"/>
      <c r="AC590" s="319"/>
      <c r="AJ590" s="1154"/>
      <c r="AL590" s="5"/>
    </row>
    <row r="591" spans="1:38" ht="15.75" customHeight="1" outlineLevel="1" x14ac:dyDescent="0.25">
      <c r="A591" s="701">
        <f>A590</f>
        <v>0</v>
      </c>
      <c r="B591" s="7" t="s">
        <v>54</v>
      </c>
      <c r="C591" s="217"/>
      <c r="D591" s="114"/>
      <c r="E591" s="842"/>
      <c r="F591" s="867" t="s">
        <v>1069</v>
      </c>
      <c r="G591" s="847"/>
      <c r="H591" s="113"/>
      <c r="I591" s="843"/>
      <c r="J591"/>
      <c r="K591" s="34"/>
      <c r="L591" s="35"/>
      <c r="M591" s="1098"/>
      <c r="N591" s="1099"/>
      <c r="O591" s="1099"/>
      <c r="P591" s="1099"/>
      <c r="Q591" s="183"/>
      <c r="R591" s="53"/>
      <c r="S591" s="221"/>
      <c r="T591" s="1162"/>
      <c r="U591" s="768">
        <f t="shared" ref="U591:U592" si="214">K591*N591</f>
        <v>0</v>
      </c>
      <c r="V591" s="1187"/>
      <c r="Y591" s="314"/>
      <c r="AA591" s="312"/>
      <c r="AC591" s="328"/>
      <c r="AJ591" s="1154"/>
      <c r="AL591" s="5"/>
    </row>
    <row r="592" spans="1:38" ht="15.75" customHeight="1" outlineLevel="1" x14ac:dyDescent="0.2">
      <c r="A592" s="701">
        <f>A591</f>
        <v>0</v>
      </c>
      <c r="B592" s="7" t="s">
        <v>54</v>
      </c>
      <c r="C592" s="217"/>
      <c r="D592" s="114"/>
      <c r="E592" s="842"/>
      <c r="F592" s="867" t="s">
        <v>1070</v>
      </c>
      <c r="G592" s="847"/>
      <c r="H592" s="113"/>
      <c r="I592" s="34"/>
      <c r="J592" s="12"/>
      <c r="K592" s="6"/>
      <c r="L592" s="12"/>
      <c r="M592" s="1100"/>
      <c r="N592" s="1100"/>
      <c r="O592" s="1100"/>
      <c r="P592" s="1100"/>
      <c r="Q592" s="183"/>
      <c r="R592" s="53"/>
      <c r="S592" s="221"/>
      <c r="T592" s="1162"/>
      <c r="U592" s="768">
        <f t="shared" si="214"/>
        <v>0</v>
      </c>
      <c r="V592" s="1187"/>
      <c r="Y592" s="314"/>
      <c r="AA592" s="312"/>
      <c r="AC592" s="319"/>
      <c r="AJ592" s="1154"/>
      <c r="AL592" s="5"/>
    </row>
    <row r="593" spans="1:38" ht="6" customHeight="1" outlineLevel="1" x14ac:dyDescent="0.2">
      <c r="A593" s="701">
        <f>A594</f>
        <v>0</v>
      </c>
      <c r="C593" s="217"/>
      <c r="D593" s="114"/>
      <c r="E593" s="182"/>
      <c r="F593" s="141"/>
      <c r="G593" s="138"/>
      <c r="H593" s="113"/>
      <c r="I593" s="113"/>
      <c r="J593" s="12"/>
      <c r="K593" s="6"/>
      <c r="L593" s="12"/>
      <c r="M593" s="1100"/>
      <c r="N593" s="1100"/>
      <c r="O593" s="1100"/>
      <c r="P593" s="1100"/>
      <c r="Q593" s="183"/>
      <c r="R593" s="53"/>
      <c r="S593" s="221"/>
      <c r="T593" s="1162"/>
      <c r="U593" s="768">
        <f t="shared" si="209"/>
        <v>0</v>
      </c>
      <c r="V593" s="1187"/>
      <c r="Y593" s="314"/>
      <c r="AA593" s="312"/>
      <c r="AC593" s="319"/>
      <c r="AJ593" s="1154"/>
      <c r="AL593" s="5"/>
    </row>
    <row r="594" spans="1:38" ht="15.75" customHeight="1" outlineLevel="3" x14ac:dyDescent="0.2">
      <c r="A594" s="701">
        <f t="shared" si="204"/>
        <v>0</v>
      </c>
      <c r="B594" s="237"/>
      <c r="C594" s="217"/>
      <c r="D594" s="114"/>
      <c r="E594" s="848" t="str">
        <f>Prijsonderbouwing!B1870</f>
        <v>V5-2-A</v>
      </c>
      <c r="F594" s="856" t="str">
        <f>Prijsonderbouwing!D1870</f>
        <v>Optie A ?</v>
      </c>
      <c r="G594" s="851"/>
      <c r="H594" s="851"/>
      <c r="I594" s="851"/>
      <c r="J594" s="852"/>
      <c r="K594" s="857"/>
      <c r="L594" s="858"/>
      <c r="M594" s="859" t="str">
        <f>Prijsonderbouwing!F1870</f>
        <v>pst</v>
      </c>
      <c r="N594" s="854">
        <f>Prijsonderbouwing!O1870</f>
        <v>0</v>
      </c>
      <c r="O594" s="854"/>
      <c r="P594" s="854">
        <f>O594*K594</f>
        <v>0</v>
      </c>
      <c r="Q594" s="183"/>
      <c r="R594" s="53"/>
      <c r="S594" s="221"/>
      <c r="T594" s="1162"/>
      <c r="U594" s="768">
        <f t="shared" si="209"/>
        <v>0</v>
      </c>
      <c r="V594" s="1187"/>
      <c r="Y594" s="314"/>
      <c r="AA594" s="312"/>
      <c r="AC594" s="319"/>
      <c r="AJ594" s="1154"/>
      <c r="AL594" s="5"/>
    </row>
    <row r="595" spans="1:38" ht="6" customHeight="1" outlineLevel="3" x14ac:dyDescent="0.2">
      <c r="A595" s="701">
        <f>A596</f>
        <v>0</v>
      </c>
      <c r="B595" s="237"/>
      <c r="C595" s="217"/>
      <c r="D595" s="114"/>
      <c r="E595" s="848"/>
      <c r="F595" s="856"/>
      <c r="G595" s="851"/>
      <c r="H595" s="851"/>
      <c r="I595" s="851"/>
      <c r="J595" s="860"/>
      <c r="K595" s="861"/>
      <c r="L595" s="858"/>
      <c r="M595" s="859"/>
      <c r="N595" s="854"/>
      <c r="O595" s="854"/>
      <c r="P595" s="854"/>
      <c r="Q595" s="183"/>
      <c r="R595" s="53"/>
      <c r="S595" s="221"/>
      <c r="T595" s="1162"/>
      <c r="U595" s="768">
        <f t="shared" si="209"/>
        <v>0</v>
      </c>
      <c r="V595" s="1187"/>
      <c r="Y595" s="314"/>
      <c r="AA595" s="312"/>
      <c r="AC595" s="319"/>
      <c r="AJ595" s="1154"/>
      <c r="AL595" s="5"/>
    </row>
    <row r="596" spans="1:38" ht="15.75" customHeight="1" outlineLevel="3" x14ac:dyDescent="0.2">
      <c r="A596" s="701">
        <f t="shared" si="204"/>
        <v>0</v>
      </c>
      <c r="B596" s="237"/>
      <c r="C596" s="217"/>
      <c r="D596" s="114"/>
      <c r="E596" s="848" t="str">
        <f>Prijsonderbouwing!B1878</f>
        <v>V5-2-B</v>
      </c>
      <c r="F596" s="856" t="str">
        <f>Prijsonderbouwing!D1878</f>
        <v>Optie B ?</v>
      </c>
      <c r="G596" s="851"/>
      <c r="H596" s="851"/>
      <c r="I596" s="851"/>
      <c r="J596" s="852"/>
      <c r="K596" s="857"/>
      <c r="L596" s="858"/>
      <c r="M596" s="859" t="str">
        <f>Prijsonderbouwing!F1878</f>
        <v>pst</v>
      </c>
      <c r="N596" s="854">
        <f>Prijsonderbouwing!O1878</f>
        <v>0</v>
      </c>
      <c r="O596" s="854"/>
      <c r="P596" s="854">
        <f>O596*K596</f>
        <v>0</v>
      </c>
      <c r="Q596" s="183"/>
      <c r="R596" s="53"/>
      <c r="S596" s="221"/>
      <c r="T596" s="1162"/>
      <c r="U596" s="768">
        <f t="shared" si="209"/>
        <v>0</v>
      </c>
      <c r="V596" s="1187"/>
      <c r="Y596" s="314"/>
      <c r="AA596" s="312"/>
      <c r="AC596" s="319"/>
      <c r="AJ596" s="1154"/>
      <c r="AL596" s="5"/>
    </row>
    <row r="597" spans="1:38" ht="6" customHeight="1" outlineLevel="3" x14ac:dyDescent="0.2">
      <c r="A597" s="701">
        <f>A598</f>
        <v>0</v>
      </c>
      <c r="B597" s="237"/>
      <c r="C597" s="217"/>
      <c r="D597" s="114"/>
      <c r="E597" s="848"/>
      <c r="F597" s="945"/>
      <c r="G597" s="946"/>
      <c r="H597" s="946"/>
      <c r="I597" s="946"/>
      <c r="J597" s="947"/>
      <c r="K597" s="861"/>
      <c r="L597" s="858"/>
      <c r="M597" s="859"/>
      <c r="N597" s="854"/>
      <c r="O597" s="854"/>
      <c r="P597" s="854"/>
      <c r="Q597" s="183"/>
      <c r="R597" s="53"/>
      <c r="S597" s="221"/>
      <c r="T597" s="1162"/>
      <c r="U597" s="768">
        <f t="shared" si="209"/>
        <v>0</v>
      </c>
      <c r="V597" s="1187"/>
      <c r="Y597" s="314"/>
      <c r="AA597" s="312"/>
      <c r="AC597" s="319"/>
      <c r="AJ597" s="1154"/>
      <c r="AL597" s="5"/>
    </row>
    <row r="598" spans="1:38" ht="15.75" customHeight="1" outlineLevel="3" x14ac:dyDescent="0.2">
      <c r="A598" s="701">
        <f>IF(SUM(A599:A600)=0,0,1)</f>
        <v>0</v>
      </c>
      <c r="B598" s="237"/>
      <c r="C598" s="217"/>
      <c r="D598" s="114"/>
      <c r="E598" s="1123" t="str">
        <f>Prijsonderbouwing!B1886</f>
        <v>V5-2-X</v>
      </c>
      <c r="F598" s="1124" t="s">
        <v>145</v>
      </c>
      <c r="G598" s="1125"/>
      <c r="H598" s="1125"/>
      <c r="I598" s="1125"/>
      <c r="J598" s="1126"/>
      <c r="K598" s="1136"/>
      <c r="L598" s="1136"/>
      <c r="M598" s="1136"/>
      <c r="N598" s="1128"/>
      <c r="O598" s="1128"/>
      <c r="P598" s="1128"/>
      <c r="Q598" s="183"/>
      <c r="R598" s="53"/>
      <c r="S598" s="221"/>
      <c r="T598" s="1162"/>
      <c r="U598" s="768">
        <f t="shared" si="209"/>
        <v>0</v>
      </c>
      <c r="V598" s="1187"/>
      <c r="Y598" s="314"/>
      <c r="AA598" s="312"/>
      <c r="AC598" s="319"/>
      <c r="AJ598" s="1154"/>
      <c r="AL598" s="5"/>
    </row>
    <row r="599" spans="1:38" ht="15.75" customHeight="1" outlineLevel="3" x14ac:dyDescent="0.2">
      <c r="A599" s="701">
        <f>IF(K599=0,0,1)</f>
        <v>0</v>
      </c>
      <c r="B599" s="7" t="s">
        <v>54</v>
      </c>
      <c r="C599" s="217"/>
      <c r="D599" s="114"/>
      <c r="E599" s="1129" t="s">
        <v>1319</v>
      </c>
      <c r="F599" s="1130" t="str">
        <f>Prijsonderbouwing!D1890</f>
        <v xml:space="preserve">Aftimmeren kanalen 3-zijdig  </v>
      </c>
      <c r="G599" s="1131"/>
      <c r="H599" s="1131"/>
      <c r="I599" s="1132"/>
      <c r="J599" s="1133"/>
      <c r="K599" s="1134">
        <v>0</v>
      </c>
      <c r="L599" s="1135"/>
      <c r="M599" s="1136" t="str">
        <f>Prijsonderbouwing!F1890</f>
        <v>m¹</v>
      </c>
      <c r="N599" s="1128">
        <f>Prijsonderbouwing!O1890</f>
        <v>152.41159999999996</v>
      </c>
      <c r="O599" s="1128">
        <f>Prijsonderbouwing!X1890</f>
        <v>170.04323599999998</v>
      </c>
      <c r="P599" s="1128">
        <f>O599*K599</f>
        <v>0</v>
      </c>
      <c r="Q599" s="183"/>
      <c r="R599" s="53"/>
      <c r="S599" s="221"/>
      <c r="T599" s="1165"/>
      <c r="U599" s="768">
        <f>K599*N599</f>
        <v>0</v>
      </c>
      <c r="V599" s="1191"/>
      <c r="Y599" s="314"/>
      <c r="AA599" s="312"/>
      <c r="AC599" s="319"/>
      <c r="AJ599" s="1154"/>
    </row>
    <row r="600" spans="1:38" ht="6" customHeight="1" outlineLevel="1" x14ac:dyDescent="0.2">
      <c r="A600" s="701">
        <f>A601</f>
        <v>0</v>
      </c>
      <c r="B600" s="237"/>
      <c r="C600" s="217"/>
      <c r="D600" s="114"/>
      <c r="E600" s="184"/>
      <c r="F600" s="127"/>
      <c r="G600" s="77"/>
      <c r="H600" s="77"/>
      <c r="I600" s="77"/>
      <c r="J600" s="10"/>
      <c r="K600" s="28"/>
      <c r="L600" s="10"/>
      <c r="M600" s="1101"/>
      <c r="N600" s="1102"/>
      <c r="O600" s="1102"/>
      <c r="P600" s="1103"/>
      <c r="Q600" s="183"/>
      <c r="R600" s="53"/>
      <c r="S600" s="221"/>
      <c r="T600" s="1162"/>
      <c r="U600" s="768">
        <f t="shared" si="209"/>
        <v>0</v>
      </c>
      <c r="V600" s="1187"/>
      <c r="Y600" s="329"/>
      <c r="AA600" s="312"/>
      <c r="AC600" s="319"/>
      <c r="AJ600" s="1154"/>
      <c r="AL600" s="5"/>
    </row>
    <row r="601" spans="1:38" ht="15.75" customHeight="1" outlineLevel="1" x14ac:dyDescent="0.2">
      <c r="A601" s="701">
        <f>IF(P601=0,0,1)</f>
        <v>0</v>
      </c>
      <c r="B601" s="237"/>
      <c r="C601" s="217"/>
      <c r="D601" s="114"/>
      <c r="E601" s="196"/>
      <c r="F601" s="153"/>
      <c r="G601" s="154"/>
      <c r="H601" s="155"/>
      <c r="I601" s="155"/>
      <c r="J601" s="156"/>
      <c r="K601" s="157"/>
      <c r="L601" s="157"/>
      <c r="M601" s="158" t="str">
        <f>E587</f>
        <v>V5-2</v>
      </c>
      <c r="N601" s="159" t="s">
        <v>84</v>
      </c>
      <c r="O601" s="159"/>
      <c r="P601" s="267">
        <f>ROUNDUP(SUM(P589:P600),0)</f>
        <v>0</v>
      </c>
      <c r="Q601" s="197"/>
      <c r="R601" s="53"/>
      <c r="S601" s="218"/>
      <c r="T601" s="1162"/>
      <c r="U601" s="768"/>
      <c r="V601" s="1187"/>
      <c r="W601" s="710">
        <f>P601</f>
        <v>0</v>
      </c>
      <c r="X601" s="334"/>
      <c r="Y601" s="329"/>
      <c r="Z601" s="323"/>
      <c r="AA601" s="312"/>
      <c r="AC601" s="319"/>
      <c r="AJ601" s="1154"/>
      <c r="AL601" s="5"/>
    </row>
    <row r="602" spans="1:38" ht="9" customHeight="1" outlineLevel="3" thickBot="1" x14ac:dyDescent="0.25">
      <c r="A602" s="701">
        <f>A603</f>
        <v>0</v>
      </c>
      <c r="B602" s="237"/>
      <c r="C602" s="217"/>
      <c r="D602" s="114"/>
      <c r="E602" s="199"/>
      <c r="F602" s="127"/>
      <c r="G602" s="113"/>
      <c r="H602" s="113"/>
      <c r="I602" s="113"/>
      <c r="J602" s="33"/>
      <c r="K602" s="256"/>
      <c r="L602" s="33"/>
      <c r="M602" s="33"/>
      <c r="N602" s="33"/>
      <c r="O602" s="33"/>
      <c r="P602" s="265"/>
      <c r="Q602" s="195"/>
      <c r="R602" s="53"/>
      <c r="S602" s="221"/>
      <c r="T602" s="1162"/>
      <c r="U602" s="768">
        <f t="shared" si="209"/>
        <v>0</v>
      </c>
      <c r="V602" s="1187"/>
      <c r="Y602" s="314"/>
      <c r="AA602" s="312"/>
      <c r="AC602" s="319"/>
      <c r="AJ602" s="1154"/>
      <c r="AL602" s="5"/>
    </row>
    <row r="603" spans="1:38" ht="15.75" customHeight="1" outlineLevel="1" thickBot="1" x14ac:dyDescent="0.25">
      <c r="A603" s="701">
        <f>IF(P603=0,0,1)</f>
        <v>0</v>
      </c>
      <c r="B603" s="237"/>
      <c r="C603" s="217"/>
      <c r="D603" s="114"/>
      <c r="E603" s="187"/>
      <c r="F603" s="188" t="str">
        <f>F558</f>
        <v>Level 5 - VENTILATIE</v>
      </c>
      <c r="G603" s="189"/>
      <c r="H603" s="189"/>
      <c r="I603" s="189"/>
      <c r="J603" s="190"/>
      <c r="K603" s="191"/>
      <c r="L603" s="190"/>
      <c r="M603" s="192" t="str">
        <f>E558</f>
        <v>V5</v>
      </c>
      <c r="N603" s="193" t="s">
        <v>101</v>
      </c>
      <c r="O603" s="193"/>
      <c r="P603" s="269">
        <f>P585+P601</f>
        <v>0</v>
      </c>
      <c r="Q603" s="194"/>
      <c r="R603" s="53"/>
      <c r="S603" s="218"/>
      <c r="T603" s="1162"/>
      <c r="U603" s="768"/>
      <c r="V603" s="1187"/>
      <c r="W603" s="710">
        <f>SUM(W567:W601)</f>
        <v>0</v>
      </c>
      <c r="X603" s="334"/>
      <c r="Y603" s="327"/>
      <c r="Z603" s="329"/>
      <c r="AA603" s="312"/>
      <c r="AC603" s="319"/>
      <c r="AJ603" s="1154"/>
      <c r="AL603" s="5"/>
    </row>
    <row r="604" spans="1:38" ht="9" customHeight="1" outlineLevel="3" thickTop="1" x14ac:dyDescent="0.2">
      <c r="A604" s="701">
        <v>1</v>
      </c>
      <c r="B604" s="237"/>
      <c r="C604" s="217"/>
      <c r="D604" s="114"/>
      <c r="E604" s="308"/>
      <c r="F604" s="127"/>
      <c r="G604" s="113"/>
      <c r="H604" s="113"/>
      <c r="I604" s="113"/>
      <c r="J604" s="33"/>
      <c r="K604" s="256"/>
      <c r="L604" s="33"/>
      <c r="M604" s="33"/>
      <c r="N604" s="33"/>
      <c r="O604" s="33"/>
      <c r="P604" s="33"/>
      <c r="Q604" s="33"/>
      <c r="R604" s="53"/>
      <c r="S604" s="221"/>
      <c r="T604" s="1162"/>
      <c r="U604" s="768">
        <f t="shared" si="209"/>
        <v>0</v>
      </c>
      <c r="V604" s="1187"/>
      <c r="Y604" s="314"/>
      <c r="AA604" s="312"/>
      <c r="AC604" s="319"/>
      <c r="AJ604" s="1154"/>
    </row>
    <row r="605" spans="1:38" s="15" customFormat="1" ht="12" customHeight="1" x14ac:dyDescent="0.2">
      <c r="A605" s="701">
        <v>1</v>
      </c>
      <c r="B605" s="237"/>
      <c r="C605" s="217"/>
      <c r="D605" s="303"/>
      <c r="E605" s="304"/>
      <c r="F605" s="304"/>
      <c r="G605" s="304"/>
      <c r="H605" s="304"/>
      <c r="I605" s="304"/>
      <c r="J605" s="304"/>
      <c r="K605" s="305"/>
      <c r="L605" s="129"/>
      <c r="M605" s="129"/>
      <c r="N605" s="306"/>
      <c r="O605" s="306"/>
      <c r="P605" s="90"/>
      <c r="Q605" s="91"/>
      <c r="R605" s="91"/>
      <c r="S605" s="221"/>
      <c r="T605" s="1162"/>
      <c r="U605" s="768">
        <f t="shared" si="209"/>
        <v>0</v>
      </c>
      <c r="V605" s="1187"/>
      <c r="W605" s="705"/>
      <c r="X605" s="314"/>
      <c r="Y605" s="314"/>
      <c r="Z605" s="323"/>
      <c r="AA605" s="312"/>
      <c r="AB605" s="312"/>
      <c r="AC605" s="319"/>
      <c r="AD605" s="739"/>
      <c r="AE605" s="739"/>
      <c r="AF605" s="739"/>
      <c r="AG605" s="739"/>
      <c r="AH605" s="739"/>
      <c r="AI605" s="1155"/>
      <c r="AJ605" s="1154"/>
      <c r="AK605" s="739"/>
      <c r="AL605" s="739"/>
    </row>
    <row r="606" spans="1:38" ht="10.25" customHeight="1" outlineLevel="1" thickBot="1" x14ac:dyDescent="0.25">
      <c r="A606" s="701">
        <v>1</v>
      </c>
      <c r="B606" s="237"/>
      <c r="C606" s="217"/>
      <c r="D606" s="114"/>
      <c r="E606" s="72"/>
      <c r="F606" s="53"/>
      <c r="G606" s="53"/>
      <c r="H606" s="53"/>
      <c r="I606" s="53"/>
      <c r="J606" s="53"/>
      <c r="K606" s="250"/>
      <c r="L606" s="53"/>
      <c r="M606" s="53"/>
      <c r="N606" s="54"/>
      <c r="O606" s="54"/>
      <c r="P606" s="53"/>
      <c r="Q606" s="53"/>
      <c r="R606" s="53"/>
      <c r="S606" s="218"/>
      <c r="T606" s="1162"/>
      <c r="U606" s="768">
        <f t="shared" si="209"/>
        <v>0</v>
      </c>
      <c r="V606" s="1187"/>
      <c r="Y606" s="314"/>
      <c r="AA606" s="312"/>
      <c r="AC606" s="319"/>
      <c r="AJ606" s="1154"/>
    </row>
    <row r="607" spans="1:38" ht="15.75" customHeight="1" outlineLevel="3" thickTop="1" thickBot="1" x14ac:dyDescent="0.25">
      <c r="A607" s="701">
        <v>1</v>
      </c>
      <c r="B607" s="237"/>
      <c r="C607" s="217"/>
      <c r="D607" s="114"/>
      <c r="E607" s="566" t="s">
        <v>122</v>
      </c>
      <c r="F607" s="567" t="s">
        <v>123</v>
      </c>
      <c r="G607" s="573"/>
      <c r="H607" s="574"/>
      <c r="I607" s="574"/>
      <c r="J607" s="575"/>
      <c r="K607" s="569"/>
      <c r="L607" s="568"/>
      <c r="M607" s="568"/>
      <c r="N607" s="568"/>
      <c r="O607" s="568"/>
      <c r="P607" s="568"/>
      <c r="Q607" s="570"/>
      <c r="R607" s="53"/>
      <c r="S607" s="221"/>
      <c r="T607" s="1162"/>
      <c r="U607" s="768">
        <f t="shared" si="209"/>
        <v>0</v>
      </c>
      <c r="V607" s="1187"/>
      <c r="Y607" s="314"/>
      <c r="Z607" s="800"/>
      <c r="AA607" s="312"/>
      <c r="AC607" s="319"/>
      <c r="AJ607" s="1154"/>
    </row>
    <row r="608" spans="1:38" ht="9" customHeight="1" outlineLevel="3" thickTop="1" x14ac:dyDescent="0.2">
      <c r="A608" s="701">
        <f>A609</f>
        <v>0</v>
      </c>
      <c r="B608" s="237"/>
      <c r="C608" s="217"/>
      <c r="D608" s="114"/>
      <c r="E608" s="199"/>
      <c r="F608" s="127"/>
      <c r="G608" s="113"/>
      <c r="H608" s="113"/>
      <c r="I608" s="113"/>
      <c r="J608" s="33"/>
      <c r="K608" s="256"/>
      <c r="L608" s="33"/>
      <c r="M608" s="33"/>
      <c r="N608" s="33"/>
      <c r="O608" s="33"/>
      <c r="P608" s="33"/>
      <c r="Q608" s="195"/>
      <c r="R608" s="53"/>
      <c r="S608" s="221"/>
      <c r="T608" s="1162"/>
      <c r="U608" s="768">
        <f t="shared" si="209"/>
        <v>0</v>
      </c>
      <c r="V608" s="1187"/>
      <c r="Y608" s="314"/>
      <c r="AA608" s="312"/>
      <c r="AC608" s="319"/>
      <c r="AJ608" s="1154"/>
      <c r="AL608" s="5"/>
    </row>
    <row r="609" spans="1:38" ht="20.399999999999999" customHeight="1" outlineLevel="3" x14ac:dyDescent="0.2">
      <c r="A609" s="701">
        <f>IF(P632=0,0,1)</f>
        <v>0</v>
      </c>
      <c r="B609" s="237"/>
      <c r="C609" s="217"/>
      <c r="D609" s="114"/>
      <c r="E609" s="198" t="s">
        <v>124</v>
      </c>
      <c r="F609" s="150" t="s">
        <v>125</v>
      </c>
      <c r="G609" s="245"/>
      <c r="H609" s="150"/>
      <c r="I609" s="150"/>
      <c r="J609" s="150"/>
      <c r="K609" s="253" t="s">
        <v>68</v>
      </c>
      <c r="L609" s="151"/>
      <c r="M609" s="151" t="s">
        <v>831</v>
      </c>
      <c r="N609" s="736" t="s">
        <v>1201</v>
      </c>
      <c r="O609" s="736" t="s">
        <v>1202</v>
      </c>
      <c r="P609" s="151" t="s">
        <v>69</v>
      </c>
      <c r="Q609" s="186"/>
      <c r="R609" s="53"/>
      <c r="S609" s="221"/>
      <c r="T609" s="1162"/>
      <c r="U609" s="768"/>
      <c r="V609" s="1187"/>
      <c r="Y609" s="314"/>
      <c r="Z609" s="801"/>
      <c r="AA609" s="312"/>
      <c r="AC609" s="319"/>
      <c r="AJ609" s="1154"/>
      <c r="AL609" s="5"/>
    </row>
    <row r="610" spans="1:38" ht="6" customHeight="1" x14ac:dyDescent="0.2">
      <c r="A610" s="701">
        <f>A632</f>
        <v>0</v>
      </c>
      <c r="B610" s="237"/>
      <c r="C610" s="217"/>
      <c r="D610" s="114"/>
      <c r="E610" s="182"/>
      <c r="F610" s="127"/>
      <c r="G610" s="127"/>
      <c r="H610" s="127"/>
      <c r="I610" s="127"/>
      <c r="J610" s="127"/>
      <c r="K610" s="258"/>
      <c r="L610" s="127"/>
      <c r="M610" s="127"/>
      <c r="N610" s="127"/>
      <c r="O610" s="127"/>
      <c r="P610" s="127"/>
      <c r="Q610" s="183"/>
      <c r="R610" s="53"/>
      <c r="S610" s="218"/>
      <c r="T610" s="1162"/>
      <c r="U610" s="768">
        <f t="shared" si="209"/>
        <v>0</v>
      </c>
      <c r="V610" s="1187"/>
      <c r="Y610" s="314"/>
      <c r="Z610" s="312"/>
      <c r="AA610" s="312"/>
      <c r="AC610" s="319"/>
      <c r="AJ610" s="1154"/>
      <c r="AL610" s="5"/>
    </row>
    <row r="611" spans="1:38" ht="15.75" customHeight="1" x14ac:dyDescent="0.2">
      <c r="A611" s="701">
        <f>A632</f>
        <v>0</v>
      </c>
      <c r="B611" s="7" t="s">
        <v>54</v>
      </c>
      <c r="C611" s="217"/>
      <c r="D611" s="114"/>
      <c r="E611" s="182"/>
      <c r="F611" s="277" t="s">
        <v>854</v>
      </c>
      <c r="G611" s="135"/>
      <c r="H611" s="135"/>
      <c r="I611" s="135"/>
      <c r="J611" s="81"/>
      <c r="K611" s="82"/>
      <c r="L611" s="9"/>
      <c r="M611" s="83"/>
      <c r="N611" s="84"/>
      <c r="O611" s="84"/>
      <c r="P611" s="84"/>
      <c r="Q611" s="183"/>
      <c r="R611" s="53"/>
      <c r="S611" s="218"/>
      <c r="T611" s="1162"/>
      <c r="U611" s="768">
        <f t="shared" si="209"/>
        <v>0</v>
      </c>
      <c r="V611" s="1187"/>
      <c r="Y611" s="314"/>
      <c r="Z611" s="312"/>
      <c r="AA611" s="312"/>
      <c r="AC611" s="319"/>
      <c r="AJ611" s="1154"/>
      <c r="AL611" s="5"/>
    </row>
    <row r="612" spans="1:38" ht="15.75" customHeight="1" outlineLevel="1" x14ac:dyDescent="0.2">
      <c r="A612" s="701">
        <f>A632</f>
        <v>0</v>
      </c>
      <c r="B612" s="7" t="s">
        <v>54</v>
      </c>
      <c r="C612" s="217"/>
      <c r="D612" s="114"/>
      <c r="E612" s="182"/>
      <c r="F612" s="277" t="s">
        <v>842</v>
      </c>
      <c r="G612" s="135"/>
      <c r="H612" s="135"/>
      <c r="I612" s="135"/>
      <c r="J612" s="12"/>
      <c r="K612" s="260"/>
      <c r="L612" s="12"/>
      <c r="M612" s="12"/>
      <c r="N612" s="12"/>
      <c r="O612" s="12"/>
      <c r="P612" s="12"/>
      <c r="Q612" s="183"/>
      <c r="R612" s="53"/>
      <c r="S612" s="221"/>
      <c r="T612" s="1162"/>
      <c r="U612" s="768">
        <f t="shared" si="209"/>
        <v>0</v>
      </c>
      <c r="V612" s="1187"/>
      <c r="Y612" s="314"/>
      <c r="AA612" s="312"/>
      <c r="AC612" s="328"/>
      <c r="AJ612" s="1154"/>
      <c r="AL612" s="5"/>
    </row>
    <row r="613" spans="1:38" ht="6" customHeight="1" outlineLevel="1" x14ac:dyDescent="0.2">
      <c r="A613" s="701">
        <f>A615</f>
        <v>0</v>
      </c>
      <c r="C613" s="217"/>
      <c r="D613" s="114"/>
      <c r="E613" s="182"/>
      <c r="F613" s="127"/>
      <c r="G613" s="113"/>
      <c r="H613" s="113"/>
      <c r="I613" s="113"/>
      <c r="J613" s="12"/>
      <c r="K613" s="260"/>
      <c r="L613" s="12"/>
      <c r="M613" s="12"/>
      <c r="N613" s="12"/>
      <c r="O613" s="12"/>
      <c r="P613" s="12"/>
      <c r="Q613" s="183"/>
      <c r="R613" s="53"/>
      <c r="S613" s="221"/>
      <c r="T613" s="1162"/>
      <c r="U613" s="768">
        <f t="shared" si="209"/>
        <v>0</v>
      </c>
      <c r="V613" s="1187"/>
      <c r="Y613" s="314"/>
      <c r="AA613" s="312"/>
      <c r="AC613" s="319"/>
      <c r="AJ613" s="1154"/>
      <c r="AL613" s="5"/>
    </row>
    <row r="614" spans="1:38" ht="15.75" customHeight="1" outlineLevel="3" x14ac:dyDescent="0.2">
      <c r="A614" s="701">
        <f>A615</f>
        <v>0</v>
      </c>
      <c r="B614" s="237"/>
      <c r="C614" s="217"/>
      <c r="D614" s="114"/>
      <c r="E614" s="185" t="s">
        <v>203</v>
      </c>
      <c r="F614" s="690" t="str">
        <f>F615</f>
        <v xml:space="preserve">Kierdichting bij muurplaten </v>
      </c>
      <c r="G614" s="135"/>
      <c r="H614" s="135"/>
      <c r="I614" s="805"/>
      <c r="J614" s="807"/>
      <c r="K614" s="260"/>
      <c r="L614" s="33"/>
      <c r="M614" s="38"/>
      <c r="N614" s="59"/>
      <c r="O614" s="59"/>
      <c r="P614" s="59"/>
      <c r="Q614" s="183"/>
      <c r="R614" s="53"/>
      <c r="S614" s="221"/>
      <c r="T614" s="1162"/>
      <c r="U614" s="768">
        <f t="shared" ref="U614" si="215">K614*N614</f>
        <v>0</v>
      </c>
      <c r="V614" s="1187"/>
      <c r="Y614" s="314"/>
      <c r="AA614" s="312"/>
      <c r="AC614" s="319"/>
      <c r="AJ614" s="1154"/>
      <c r="AL614" s="5"/>
    </row>
    <row r="615" spans="1:38" ht="15.75" customHeight="1" outlineLevel="3" x14ac:dyDescent="0.2">
      <c r="A615" s="701">
        <f>IF(K615=0,0,1)</f>
        <v>0</v>
      </c>
      <c r="B615" s="237"/>
      <c r="C615" s="217"/>
      <c r="D615" s="114"/>
      <c r="E615" s="182" t="str">
        <f>Prijsonderbouwing!B1899</f>
        <v>V6-1-A1</v>
      </c>
      <c r="F615" s="142" t="str">
        <f>Prijsonderbouwing!D1899</f>
        <v xml:space="preserve">Kierdichting bij muurplaten </v>
      </c>
      <c r="G615" s="138"/>
      <c r="H615" s="138"/>
      <c r="I615" s="806"/>
      <c r="J615" s="808"/>
      <c r="K615" s="246">
        <v>0</v>
      </c>
      <c r="L615" s="33"/>
      <c r="M615" s="38" t="str">
        <f>Prijsonderbouwing!F1899</f>
        <v>m1</v>
      </c>
      <c r="N615" s="59">
        <f>Prijsonderbouwing!O1899</f>
        <v>24.35125</v>
      </c>
      <c r="O615" s="59">
        <f>Prijsonderbouwing!X1899</f>
        <v>26.8786375</v>
      </c>
      <c r="P615" s="59">
        <f t="shared" ref="P615:P619" si="216">O615*K615</f>
        <v>0</v>
      </c>
      <c r="Q615" s="183"/>
      <c r="R615" s="53"/>
      <c r="S615" s="221"/>
      <c r="T615" s="1162"/>
      <c r="U615" s="768">
        <f t="shared" si="209"/>
        <v>0</v>
      </c>
      <c r="V615" s="1187"/>
      <c r="Y615" s="314"/>
      <c r="AA615" s="312"/>
      <c r="AC615" s="319"/>
      <c r="AJ615" s="1154"/>
      <c r="AL615" s="5"/>
    </row>
    <row r="616" spans="1:38" ht="15" customHeight="1" outlineLevel="3" x14ac:dyDescent="0.2">
      <c r="A616" s="701">
        <f>A615</f>
        <v>0</v>
      </c>
      <c r="B616" s="237"/>
      <c r="C616" s="217"/>
      <c r="D616" s="114"/>
      <c r="E616" s="185"/>
      <c r="F616" s="880" t="s">
        <v>1312</v>
      </c>
      <c r="G616" s="138"/>
      <c r="H616" s="138"/>
      <c r="I616" s="806"/>
      <c r="J616" s="145"/>
      <c r="K616" s="256"/>
      <c r="L616" s="33"/>
      <c r="M616" s="38"/>
      <c r="N616" s="59"/>
      <c r="O616" s="59"/>
      <c r="P616" s="59"/>
      <c r="Q616" s="183"/>
      <c r="R616" s="53"/>
      <c r="S616" s="221"/>
      <c r="T616" s="1162"/>
      <c r="U616" s="768">
        <f t="shared" si="209"/>
        <v>0</v>
      </c>
      <c r="V616" s="1187"/>
      <c r="Y616" s="314"/>
      <c r="AA616" s="312"/>
      <c r="AC616" s="319"/>
      <c r="AJ616" s="1154"/>
      <c r="AL616" s="5"/>
    </row>
    <row r="617" spans="1:38" ht="6" customHeight="1" outlineLevel="3" x14ac:dyDescent="0.2">
      <c r="A617" s="701">
        <f>A619</f>
        <v>0</v>
      </c>
      <c r="B617" s="237"/>
      <c r="C617" s="217"/>
      <c r="D617" s="114"/>
      <c r="E617" s="185"/>
      <c r="F617" s="346"/>
      <c r="G617" s="244"/>
      <c r="H617" s="244"/>
      <c r="I617" s="941"/>
      <c r="J617" s="353"/>
      <c r="K617" s="256"/>
      <c r="L617" s="33"/>
      <c r="M617" s="38"/>
      <c r="N617" s="59"/>
      <c r="O617" s="59"/>
      <c r="P617" s="59"/>
      <c r="Q617" s="183"/>
      <c r="R617" s="53"/>
      <c r="S617" s="221"/>
      <c r="T617" s="1162"/>
      <c r="U617" s="768">
        <f t="shared" ref="U617:U618" si="217">K617*N617</f>
        <v>0</v>
      </c>
      <c r="V617" s="1187"/>
      <c r="Y617" s="314"/>
      <c r="AA617" s="312"/>
      <c r="AC617" s="319"/>
      <c r="AJ617" s="1154"/>
      <c r="AL617" s="5"/>
    </row>
    <row r="618" spans="1:38" ht="15.75" customHeight="1" outlineLevel="3" x14ac:dyDescent="0.2">
      <c r="A618" s="701">
        <f>A619</f>
        <v>0</v>
      </c>
      <c r="B618" s="237"/>
      <c r="C618" s="217"/>
      <c r="D618" s="114"/>
      <c r="E618" s="185" t="s">
        <v>204</v>
      </c>
      <c r="F618" s="690" t="str">
        <f>F619</f>
        <v>Kierdichting bij vloerranden</v>
      </c>
      <c r="G618" s="135"/>
      <c r="H618" s="135"/>
      <c r="I618" s="805"/>
      <c r="J618" s="807"/>
      <c r="K618" s="260"/>
      <c r="L618" s="33"/>
      <c r="M618" s="38"/>
      <c r="N618" s="59"/>
      <c r="O618" s="59"/>
      <c r="P618" s="59"/>
      <c r="Q618" s="183"/>
      <c r="R618" s="53"/>
      <c r="S618" s="221"/>
      <c r="T618" s="1162"/>
      <c r="U618" s="768">
        <f t="shared" si="217"/>
        <v>0</v>
      </c>
      <c r="V618" s="1187"/>
      <c r="Y618" s="314"/>
      <c r="AA618" s="312"/>
      <c r="AC618" s="319"/>
      <c r="AJ618" s="1154"/>
      <c r="AL618" s="5"/>
    </row>
    <row r="619" spans="1:38" ht="15.75" customHeight="1" outlineLevel="3" x14ac:dyDescent="0.2">
      <c r="A619" s="701">
        <f t="shared" ref="A619:A630" si="218">IF(K619=0,0,1)</f>
        <v>0</v>
      </c>
      <c r="B619" s="237"/>
      <c r="C619" s="217"/>
      <c r="D619" s="114"/>
      <c r="E619" s="182" t="str">
        <f>Prijsonderbouwing!B1907</f>
        <v>V6-1-B1</v>
      </c>
      <c r="F619" s="142" t="str">
        <f>Prijsonderbouwing!D1907</f>
        <v>Kierdichting bij vloerranden</v>
      </c>
      <c r="G619" s="138"/>
      <c r="H619" s="138"/>
      <c r="I619" s="806"/>
      <c r="J619" s="808"/>
      <c r="K619" s="246">
        <v>0</v>
      </c>
      <c r="L619" s="33"/>
      <c r="M619" s="38" t="str">
        <f>Prijsonderbouwing!F1907</f>
        <v>m1</v>
      </c>
      <c r="N619" s="59">
        <f>Prijsonderbouwing!O1907</f>
        <v>15.555558333333336</v>
      </c>
      <c r="O619" s="59">
        <f>Prijsonderbouwing!X1907</f>
        <v>17.243175583333336</v>
      </c>
      <c r="P619" s="59">
        <f t="shared" si="216"/>
        <v>0</v>
      </c>
      <c r="Q619" s="183"/>
      <c r="R619" s="53"/>
      <c r="S619" s="221"/>
      <c r="T619" s="1162"/>
      <c r="U619" s="768">
        <f t="shared" si="209"/>
        <v>0</v>
      </c>
      <c r="V619" s="1187"/>
      <c r="Y619" s="314"/>
      <c r="AA619" s="312"/>
      <c r="AC619" s="319"/>
      <c r="AJ619" s="1154"/>
      <c r="AL619" s="5"/>
    </row>
    <row r="620" spans="1:38" ht="15" customHeight="1" outlineLevel="3" x14ac:dyDescent="0.2">
      <c r="A620" s="701">
        <f>A619</f>
        <v>0</v>
      </c>
      <c r="B620" s="237"/>
      <c r="C620" s="217"/>
      <c r="D620" s="114"/>
      <c r="E620" s="185"/>
      <c r="F620" s="880" t="s">
        <v>1313</v>
      </c>
      <c r="G620" s="138"/>
      <c r="H620" s="138"/>
      <c r="I620" s="806"/>
      <c r="J620" s="145"/>
      <c r="K620" s="256"/>
      <c r="L620" s="33"/>
      <c r="M620" s="38"/>
      <c r="N620" s="59"/>
      <c r="O620" s="59"/>
      <c r="P620" s="59"/>
      <c r="Q620" s="183"/>
      <c r="R620" s="53"/>
      <c r="S620" s="221"/>
      <c r="T620" s="1162"/>
      <c r="U620" s="768">
        <f t="shared" si="209"/>
        <v>0</v>
      </c>
      <c r="V620" s="1187"/>
      <c r="Y620" s="314"/>
      <c r="AA620" s="312"/>
      <c r="AC620" s="319"/>
      <c r="AJ620" s="1154"/>
      <c r="AL620" s="5"/>
    </row>
    <row r="621" spans="1:38" ht="6" customHeight="1" outlineLevel="3" x14ac:dyDescent="0.2">
      <c r="A621" s="701">
        <f>A622</f>
        <v>0</v>
      </c>
      <c r="B621" s="237"/>
      <c r="C621" s="217"/>
      <c r="D621" s="114"/>
      <c r="E621" s="185"/>
      <c r="F621" s="346"/>
      <c r="G621" s="244"/>
      <c r="H621" s="244"/>
      <c r="I621" s="941"/>
      <c r="J621" s="353"/>
      <c r="K621" s="256"/>
      <c r="L621" s="33"/>
      <c r="M621" s="38"/>
      <c r="N621" s="59"/>
      <c r="O621" s="59"/>
      <c r="P621" s="59"/>
      <c r="Q621" s="183"/>
      <c r="R621" s="53"/>
      <c r="S621" s="221"/>
      <c r="T621" s="1162"/>
      <c r="U621" s="768">
        <f t="shared" si="209"/>
        <v>0</v>
      </c>
      <c r="V621" s="1187"/>
      <c r="Y621" s="314"/>
      <c r="AA621" s="312"/>
      <c r="AC621" s="319"/>
      <c r="AJ621" s="1154"/>
      <c r="AL621" s="5"/>
    </row>
    <row r="622" spans="1:38" ht="15.75" customHeight="1" outlineLevel="3" x14ac:dyDescent="0.2">
      <c r="A622" s="701">
        <f>A623</f>
        <v>0</v>
      </c>
      <c r="B622" s="237"/>
      <c r="C622" s="217"/>
      <c r="D622" s="114"/>
      <c r="E622" s="185" t="s">
        <v>206</v>
      </c>
      <c r="F622" s="690" t="str">
        <f>F623</f>
        <v>Kierdichting bij buitenkozijnen</v>
      </c>
      <c r="G622" s="135"/>
      <c r="H622" s="135"/>
      <c r="I622" s="805"/>
      <c r="J622" s="807"/>
      <c r="K622" s="260"/>
      <c r="L622" s="33"/>
      <c r="M622" s="38"/>
      <c r="N622" s="59"/>
      <c r="O622" s="59"/>
      <c r="P622" s="59"/>
      <c r="Q622" s="183"/>
      <c r="R622" s="53"/>
      <c r="S622" s="221"/>
      <c r="T622" s="1162"/>
      <c r="U622" s="768">
        <f t="shared" si="209"/>
        <v>0</v>
      </c>
      <c r="V622" s="1187"/>
      <c r="Y622" s="314"/>
      <c r="AA622" s="312"/>
      <c r="AC622" s="319"/>
      <c r="AJ622" s="1154"/>
      <c r="AL622" s="5"/>
    </row>
    <row r="623" spans="1:38" ht="15.75" customHeight="1" outlineLevel="3" x14ac:dyDescent="0.2">
      <c r="A623" s="701">
        <f t="shared" si="218"/>
        <v>0</v>
      </c>
      <c r="B623" s="237"/>
      <c r="C623" s="217"/>
      <c r="D623" s="114"/>
      <c r="E623" s="182" t="str">
        <f>Prijsonderbouwing!B1915</f>
        <v>V6-1-C1</v>
      </c>
      <c r="F623" s="142" t="str">
        <f>Prijsonderbouwing!D1915</f>
        <v>Kierdichting bij buitenkozijnen</v>
      </c>
      <c r="G623" s="138"/>
      <c r="H623" s="138"/>
      <c r="I623" s="806"/>
      <c r="J623" s="144"/>
      <c r="K623" s="246">
        <v>0</v>
      </c>
      <c r="L623" s="33"/>
      <c r="M623" s="38" t="str">
        <f>Prijsonderbouwing!F1915</f>
        <v>m1</v>
      </c>
      <c r="N623" s="59">
        <f>Prijsonderbouwing!O1915</f>
        <v>11.579700000000001</v>
      </c>
      <c r="O623" s="59">
        <f>Prijsonderbouwing!X1915</f>
        <v>13.096677</v>
      </c>
      <c r="P623" s="59">
        <f>O623*K623</f>
        <v>0</v>
      </c>
      <c r="Q623" s="183"/>
      <c r="R623" s="53"/>
      <c r="S623" s="221"/>
      <c r="T623" s="1162"/>
      <c r="U623" s="768">
        <f t="shared" si="209"/>
        <v>0</v>
      </c>
      <c r="V623" s="1187"/>
      <c r="Y623" s="314"/>
      <c r="AA623" s="312"/>
      <c r="AC623" s="319"/>
      <c r="AJ623" s="1154"/>
      <c r="AL623" s="5"/>
    </row>
    <row r="624" spans="1:38" ht="15" customHeight="1" outlineLevel="3" x14ac:dyDescent="0.2">
      <c r="A624" s="701">
        <f>A623</f>
        <v>0</v>
      </c>
      <c r="B624" s="237"/>
      <c r="C624" s="217"/>
      <c r="D624" s="114"/>
      <c r="E624" s="185"/>
      <c r="F624" s="880" t="s">
        <v>1314</v>
      </c>
      <c r="G624" s="138"/>
      <c r="H624" s="138"/>
      <c r="I624" s="806"/>
      <c r="J624" s="145"/>
      <c r="K624" s="256"/>
      <c r="L624" s="33"/>
      <c r="M624" s="38"/>
      <c r="N624" s="59"/>
      <c r="O624" s="59"/>
      <c r="P624" s="59"/>
      <c r="Q624" s="183"/>
      <c r="R624" s="53"/>
      <c r="S624" s="221"/>
      <c r="T624" s="1162"/>
      <c r="U624" s="768">
        <f t="shared" ref="U624:U627" si="219">K624*N624</f>
        <v>0</v>
      </c>
      <c r="V624" s="1187"/>
      <c r="Y624" s="314"/>
      <c r="AA624" s="312"/>
      <c r="AC624" s="319"/>
      <c r="AJ624" s="1154"/>
      <c r="AL624" s="5"/>
    </row>
    <row r="625" spans="1:38" ht="6" customHeight="1" outlineLevel="3" x14ac:dyDescent="0.2">
      <c r="A625" s="701">
        <f>A626</f>
        <v>0</v>
      </c>
      <c r="B625" s="237"/>
      <c r="C625" s="217"/>
      <c r="D625" s="114"/>
      <c r="E625" s="185"/>
      <c r="F625" s="346"/>
      <c r="G625" s="244"/>
      <c r="H625" s="244"/>
      <c r="I625" s="941"/>
      <c r="J625" s="353"/>
      <c r="K625" s="256"/>
      <c r="L625" s="33"/>
      <c r="M625" s="38"/>
      <c r="N625" s="59"/>
      <c r="O625" s="59"/>
      <c r="P625" s="59"/>
      <c r="Q625" s="183"/>
      <c r="R625" s="53"/>
      <c r="S625" s="221"/>
      <c r="T625" s="1162"/>
      <c r="U625" s="768">
        <f t="shared" si="219"/>
        <v>0</v>
      </c>
      <c r="V625" s="1187"/>
      <c r="Y625" s="314"/>
      <c r="AA625" s="312"/>
      <c r="AC625" s="319"/>
      <c r="AJ625" s="1154"/>
      <c r="AL625" s="5"/>
    </row>
    <row r="626" spans="1:38" ht="15.75" customHeight="1" outlineLevel="3" x14ac:dyDescent="0.2">
      <c r="A626" s="701">
        <f>A627</f>
        <v>0</v>
      </c>
      <c r="B626" s="237"/>
      <c r="C626" s="217"/>
      <c r="D626" s="114"/>
      <c r="E626" s="185" t="s">
        <v>1306</v>
      </c>
      <c r="F626" s="690" t="str">
        <f>F627</f>
        <v>Kierdichting tochtprofiel rondom draaiende delen buitenkozijnen</v>
      </c>
      <c r="G626" s="135"/>
      <c r="H626" s="135"/>
      <c r="I626" s="805"/>
      <c r="J626" s="807"/>
      <c r="K626" s="260"/>
      <c r="L626" s="33"/>
      <c r="M626" s="38"/>
      <c r="N626" s="59"/>
      <c r="O626" s="59"/>
      <c r="P626" s="59"/>
      <c r="Q626" s="183"/>
      <c r="R626" s="53"/>
      <c r="S626" s="221"/>
      <c r="T626" s="1162"/>
      <c r="U626" s="768">
        <f t="shared" si="219"/>
        <v>0</v>
      </c>
      <c r="V626" s="1187"/>
      <c r="Y626" s="314"/>
      <c r="AA626" s="312"/>
      <c r="AC626" s="319"/>
      <c r="AJ626" s="1154"/>
      <c r="AL626" s="5"/>
    </row>
    <row r="627" spans="1:38" ht="15.75" customHeight="1" outlineLevel="3" x14ac:dyDescent="0.2">
      <c r="A627" s="701">
        <f t="shared" ref="A627" si="220">IF(K627=0,0,1)</f>
        <v>0</v>
      </c>
      <c r="B627" s="237"/>
      <c r="C627" s="217"/>
      <c r="D627" s="114"/>
      <c r="E627" s="182" t="str">
        <f>Prijsonderbouwing!B1922</f>
        <v>V6-1-D1</v>
      </c>
      <c r="F627" s="142" t="str">
        <f>Prijsonderbouwing!D1922</f>
        <v>Kierdichting tochtprofiel rondom draaiende delen buitenkozijnen</v>
      </c>
      <c r="G627" s="138"/>
      <c r="H627" s="138"/>
      <c r="I627" s="806"/>
      <c r="J627" s="144"/>
      <c r="K627" s="246">
        <v>0</v>
      </c>
      <c r="L627" s="33"/>
      <c r="M627" s="38" t="str">
        <f>Prijsonderbouwing!F1922</f>
        <v>m1</v>
      </c>
      <c r="N627" s="59">
        <f>Prijsonderbouwing!O1922</f>
        <v>10.115599999999999</v>
      </c>
      <c r="O627" s="59">
        <f>Prijsonderbouwing!X1922</f>
        <v>11.368676000000001</v>
      </c>
      <c r="P627" s="59">
        <f>O627*K627</f>
        <v>0</v>
      </c>
      <c r="Q627" s="183"/>
      <c r="R627" s="53"/>
      <c r="S627" s="221"/>
      <c r="T627" s="1162"/>
      <c r="U627" s="768">
        <f t="shared" si="219"/>
        <v>0</v>
      </c>
      <c r="V627" s="1187"/>
      <c r="Y627" s="314"/>
      <c r="AA627" s="312"/>
      <c r="AC627" s="319"/>
      <c r="AJ627" s="1154"/>
      <c r="AL627" s="5"/>
    </row>
    <row r="628" spans="1:38" ht="6" customHeight="1" outlineLevel="3" x14ac:dyDescent="0.2">
      <c r="A628" s="701">
        <f>A627</f>
        <v>0</v>
      </c>
      <c r="B628" s="237"/>
      <c r="C628" s="217"/>
      <c r="D628" s="114"/>
      <c r="E628" s="185"/>
      <c r="F628" s="346"/>
      <c r="G628" s="244"/>
      <c r="H628" s="244"/>
      <c r="I628" s="941"/>
      <c r="J628" s="353"/>
      <c r="K628" s="256"/>
      <c r="L628" s="33"/>
      <c r="M628" s="38"/>
      <c r="N628" s="59"/>
      <c r="O628" s="59"/>
      <c r="P628" s="59"/>
      <c r="Q628" s="183"/>
      <c r="R628" s="53"/>
      <c r="S628" s="221"/>
      <c r="T628" s="1162"/>
      <c r="U628" s="768">
        <f t="shared" si="209"/>
        <v>0</v>
      </c>
      <c r="V628" s="1187"/>
      <c r="Y628" s="314"/>
      <c r="AA628" s="312"/>
      <c r="AC628" s="319"/>
      <c r="AJ628" s="1154"/>
      <c r="AL628" s="5"/>
    </row>
    <row r="629" spans="1:38" ht="15.75" customHeight="1" outlineLevel="3" x14ac:dyDescent="0.2">
      <c r="A629" s="701">
        <f>IF(SUM(A630:A631)=0,0,1)</f>
        <v>0</v>
      </c>
      <c r="B629" s="237"/>
      <c r="C629" s="217"/>
      <c r="D629" s="114"/>
      <c r="E629" s="185" t="str">
        <f>Prijsonderbouwing!B1927</f>
        <v>V6-1-X</v>
      </c>
      <c r="F629" s="690" t="str">
        <f>Prijsonderbouwing!D1927</f>
        <v xml:space="preserve">Bijkomende kosten </v>
      </c>
      <c r="G629" s="135"/>
      <c r="H629" s="135"/>
      <c r="I629" s="805"/>
      <c r="J629" s="347"/>
      <c r="K629" s="38"/>
      <c r="L629" s="38"/>
      <c r="M629" s="38"/>
      <c r="N629" s="38"/>
      <c r="O629" s="38"/>
      <c r="P629" s="38"/>
      <c r="Q629" s="183"/>
      <c r="R629" s="53"/>
      <c r="S629" s="221"/>
      <c r="T629" s="1162"/>
      <c r="U629" s="768">
        <f t="shared" si="209"/>
        <v>0</v>
      </c>
      <c r="V629" s="1187"/>
      <c r="Y629" s="314"/>
      <c r="AA629" s="312"/>
      <c r="AC629" s="319"/>
      <c r="AJ629" s="1154"/>
      <c r="AL629" s="5"/>
    </row>
    <row r="630" spans="1:38" ht="15.75" customHeight="1" outlineLevel="3" x14ac:dyDescent="0.2">
      <c r="A630" s="701">
        <f t="shared" si="218"/>
        <v>0</v>
      </c>
      <c r="B630" s="7" t="s">
        <v>54</v>
      </c>
      <c r="C630" s="217"/>
      <c r="D630" s="114"/>
      <c r="E630" s="182" t="str">
        <f>Prijsonderbouwing!B1930</f>
        <v>V6-1-X1</v>
      </c>
      <c r="F630" s="142" t="str">
        <f>Prijsonderbouwing!D1930</f>
        <v>Blowerdoortest voor woningen met bouwjaar na 1983</v>
      </c>
      <c r="G630" s="138"/>
      <c r="H630" s="138"/>
      <c r="I630" s="243"/>
      <c r="J630" s="144"/>
      <c r="K630" s="246">
        <v>0</v>
      </c>
      <c r="L630" s="33"/>
      <c r="M630" s="38" t="str">
        <f>Prijsonderbouwing!F1930</f>
        <v>pst</v>
      </c>
      <c r="N630" s="59">
        <f>Prijsonderbouwing!O1930</f>
        <v>425</v>
      </c>
      <c r="O630" s="59">
        <f>Prijsonderbouwing!X1930</f>
        <v>501.5</v>
      </c>
      <c r="P630" s="59">
        <f t="shared" ref="P630" si="221">O630*K630</f>
        <v>0</v>
      </c>
      <c r="Q630" s="183"/>
      <c r="R630" s="53"/>
      <c r="S630" s="221"/>
      <c r="T630" s="1165"/>
      <c r="U630" s="768">
        <f t="shared" si="209"/>
        <v>0</v>
      </c>
      <c r="V630" s="1191"/>
      <c r="Y630" s="340"/>
      <c r="Z630" s="713"/>
      <c r="AJ630" s="1154"/>
    </row>
    <row r="631" spans="1:38" ht="6" customHeight="1" outlineLevel="1" x14ac:dyDescent="0.2">
      <c r="A631" s="701">
        <f>A632</f>
        <v>0</v>
      </c>
      <c r="B631" s="237"/>
      <c r="C631" s="217"/>
      <c r="D631" s="114"/>
      <c r="E631" s="184"/>
      <c r="F631" s="127"/>
      <c r="G631" s="77"/>
      <c r="H631" s="77"/>
      <c r="I631" s="77"/>
      <c r="J631" s="10"/>
      <c r="K631" s="28"/>
      <c r="L631" s="10"/>
      <c r="M631" s="31"/>
      <c r="N631" s="32"/>
      <c r="O631" s="32"/>
      <c r="P631" s="266"/>
      <c r="Q631" s="183"/>
      <c r="R631" s="53"/>
      <c r="S631" s="221"/>
      <c r="T631" s="1162"/>
      <c r="U631" s="768">
        <f t="shared" si="209"/>
        <v>0</v>
      </c>
      <c r="V631" s="1187"/>
      <c r="Y631" s="329"/>
      <c r="AA631" s="312"/>
      <c r="AC631" s="319"/>
      <c r="AJ631" s="1154"/>
      <c r="AL631" s="5"/>
    </row>
    <row r="632" spans="1:38" ht="15.75" customHeight="1" outlineLevel="1" x14ac:dyDescent="0.2">
      <c r="A632" s="701">
        <f>IF(P632=0,0,1)</f>
        <v>0</v>
      </c>
      <c r="B632" s="237"/>
      <c r="C632" s="217"/>
      <c r="D632" s="114"/>
      <c r="E632" s="196"/>
      <c r="F632" s="153"/>
      <c r="G632" s="154"/>
      <c r="H632" s="155"/>
      <c r="I632" s="155"/>
      <c r="J632" s="156"/>
      <c r="K632" s="157"/>
      <c r="L632" s="157"/>
      <c r="M632" s="158" t="str">
        <f>E609</f>
        <v>V6-1</v>
      </c>
      <c r="N632" s="159" t="s">
        <v>84</v>
      </c>
      <c r="O632" s="159"/>
      <c r="P632" s="267">
        <f>ROUNDUP(SUM(P612:P631),0)</f>
        <v>0</v>
      </c>
      <c r="Q632" s="197"/>
      <c r="R632" s="53"/>
      <c r="S632" s="218"/>
      <c r="T632" s="1162"/>
      <c r="U632" s="768"/>
      <c r="V632" s="1187"/>
      <c r="W632" s="710">
        <f>P632</f>
        <v>0</v>
      </c>
      <c r="X632" s="334"/>
      <c r="Y632" s="329"/>
      <c r="Z632" s="323"/>
      <c r="AA632" s="312"/>
      <c r="AC632" s="319"/>
      <c r="AJ632" s="1154"/>
      <c r="AL632" s="5"/>
    </row>
    <row r="633" spans="1:38" ht="9" customHeight="1" outlineLevel="3" thickBot="1" x14ac:dyDescent="0.25">
      <c r="A633" s="701">
        <f>A634</f>
        <v>0</v>
      </c>
      <c r="B633" s="237"/>
      <c r="C633" s="217"/>
      <c r="D633" s="114"/>
      <c r="E633" s="199"/>
      <c r="F633" s="127"/>
      <c r="G633" s="113"/>
      <c r="H633" s="113"/>
      <c r="I633" s="113"/>
      <c r="J633" s="33"/>
      <c r="K633" s="256"/>
      <c r="L633" s="33"/>
      <c r="M633" s="33"/>
      <c r="N633" s="33"/>
      <c r="O633" s="33"/>
      <c r="P633" s="265"/>
      <c r="Q633" s="195"/>
      <c r="R633" s="53"/>
      <c r="S633" s="221"/>
      <c r="T633" s="1162"/>
      <c r="V633" s="1187"/>
      <c r="Y633" s="314"/>
      <c r="AA633" s="312"/>
      <c r="AC633" s="319"/>
      <c r="AJ633" s="1154"/>
      <c r="AL633" s="5"/>
    </row>
    <row r="634" spans="1:38" ht="15.75" customHeight="1" outlineLevel="1" thickBot="1" x14ac:dyDescent="0.25">
      <c r="A634" s="701">
        <f>IF(P634=0,0,1)</f>
        <v>0</v>
      </c>
      <c r="B634" s="237"/>
      <c r="C634" s="217"/>
      <c r="D634" s="114"/>
      <c r="E634" s="187"/>
      <c r="F634" s="188" t="str">
        <f>F607</f>
        <v>Level 6 - KIERDICHTING</v>
      </c>
      <c r="G634" s="189"/>
      <c r="H634" s="189"/>
      <c r="I634" s="189"/>
      <c r="J634" s="190"/>
      <c r="K634" s="191"/>
      <c r="L634" s="190"/>
      <c r="M634" s="192" t="str">
        <f>E607</f>
        <v>V6</v>
      </c>
      <c r="N634" s="193" t="s">
        <v>101</v>
      </c>
      <c r="O634" s="193"/>
      <c r="P634" s="269">
        <f>P632</f>
        <v>0</v>
      </c>
      <c r="Q634" s="194"/>
      <c r="R634" s="53"/>
      <c r="S634" s="218"/>
      <c r="T634" s="1162"/>
      <c r="U634" s="769"/>
      <c r="V634" s="1187"/>
      <c r="W634" s="710">
        <f>SUM(W611:W632)</f>
        <v>0</v>
      </c>
      <c r="X634" s="334"/>
      <c r="Y634" s="327"/>
      <c r="Z634" s="329"/>
      <c r="AA634" s="312"/>
      <c r="AC634" s="319"/>
      <c r="AJ634" s="1154"/>
      <c r="AL634" s="5"/>
    </row>
    <row r="635" spans="1:38" ht="10.5" thickTop="1" x14ac:dyDescent="0.2">
      <c r="A635" s="701">
        <v>1</v>
      </c>
      <c r="C635" s="217"/>
      <c r="D635" s="114"/>
      <c r="E635" s="72"/>
      <c r="F635" s="53"/>
      <c r="G635" s="53"/>
      <c r="H635" s="53"/>
      <c r="I635" s="53"/>
      <c r="J635" s="53"/>
      <c r="K635" s="250"/>
      <c r="L635" s="53"/>
      <c r="M635" s="53"/>
      <c r="N635" s="53"/>
      <c r="O635" s="53"/>
      <c r="P635" s="53"/>
      <c r="Q635" s="53"/>
      <c r="R635" s="53"/>
      <c r="S635" s="221"/>
      <c r="T635" s="1162"/>
      <c r="V635" s="1187"/>
      <c r="W635" s="710"/>
      <c r="Y635" s="314"/>
      <c r="AA635" s="312"/>
      <c r="AC635" s="319"/>
      <c r="AJ635" s="1154"/>
    </row>
    <row r="636" spans="1:38" s="15" customFormat="1" ht="13.5" x14ac:dyDescent="0.2">
      <c r="A636" s="701">
        <v>1</v>
      </c>
      <c r="B636" s="237"/>
      <c r="C636" s="217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221"/>
      <c r="T636" s="1162"/>
      <c r="U636" s="766"/>
      <c r="V636" s="1187"/>
      <c r="W636" s="710"/>
      <c r="X636" s="311"/>
      <c r="Y636" s="311"/>
      <c r="Z636" s="323"/>
      <c r="AA636" s="312"/>
      <c r="AB636" s="312"/>
      <c r="AC636" s="319"/>
      <c r="AD636" s="739"/>
      <c r="AE636" s="739"/>
      <c r="AF636" s="739"/>
      <c r="AG636" s="739"/>
      <c r="AH636" s="739"/>
      <c r="AI636" s="1155"/>
      <c r="AJ636" s="1154"/>
      <c r="AK636" s="739"/>
      <c r="AL636" s="739"/>
    </row>
    <row r="637" spans="1:38" ht="10.5" thickBot="1" x14ac:dyDescent="0.25">
      <c r="A637" s="701">
        <f>A638</f>
        <v>1</v>
      </c>
      <c r="C637" s="217"/>
      <c r="D637" s="114"/>
      <c r="E637" s="72"/>
      <c r="F637" s="53"/>
      <c r="G637" s="53"/>
      <c r="H637" s="53"/>
      <c r="I637" s="53"/>
      <c r="J637" s="53"/>
      <c r="K637" s="250"/>
      <c r="L637" s="53"/>
      <c r="M637" s="53"/>
      <c r="N637" s="54"/>
      <c r="O637" s="54"/>
      <c r="P637" s="270"/>
      <c r="Q637" s="55"/>
      <c r="R637" s="53"/>
      <c r="S637" s="221"/>
      <c r="T637" s="1162"/>
      <c r="V637" s="1187" t="s">
        <v>1829</v>
      </c>
      <c r="W637" s="710"/>
      <c r="Y637" s="314"/>
      <c r="AA637" s="312"/>
      <c r="AB637" s="325"/>
      <c r="AC637" s="319"/>
      <c r="AJ637" s="1154"/>
    </row>
    <row r="638" spans="1:38" s="15" customFormat="1" ht="15.75" customHeight="1" thickTop="1" thickBot="1" x14ac:dyDescent="0.25">
      <c r="A638" s="701">
        <v>1</v>
      </c>
      <c r="B638" s="7" t="s">
        <v>54</v>
      </c>
      <c r="C638" s="217"/>
      <c r="D638" s="114"/>
      <c r="E638" s="576"/>
      <c r="F638" s="577" t="s">
        <v>127</v>
      </c>
      <c r="G638" s="578"/>
      <c r="H638" s="578"/>
      <c r="I638" s="578"/>
      <c r="J638" s="579"/>
      <c r="K638" s="580"/>
      <c r="L638" s="579"/>
      <c r="M638" s="581"/>
      <c r="N638" s="582"/>
      <c r="O638" s="582"/>
      <c r="P638" s="870">
        <f>U638</f>
        <v>0</v>
      </c>
      <c r="Q638" s="583"/>
      <c r="R638" s="53"/>
      <c r="S638" s="221"/>
      <c r="T638" s="1166"/>
      <c r="U638" s="710">
        <f>SUM(U76:U636)</f>
        <v>0</v>
      </c>
      <c r="V638" s="1190">
        <f>P638-W638+P640</f>
        <v>0</v>
      </c>
      <c r="W638" s="710">
        <f>SUM(W107:W637)/2</f>
        <v>0</v>
      </c>
      <c r="X638" s="314"/>
      <c r="Y638" s="314"/>
      <c r="Z638" s="323"/>
      <c r="AA638" s="312"/>
      <c r="AB638" s="335"/>
      <c r="AC638" s="319"/>
      <c r="AD638" s="739"/>
      <c r="AE638" s="739"/>
      <c r="AF638" s="739"/>
      <c r="AG638" s="739"/>
      <c r="AH638" s="739"/>
      <c r="AI638" s="1155"/>
      <c r="AJ638" s="1154"/>
      <c r="AK638" s="739"/>
      <c r="AL638" s="739"/>
    </row>
    <row r="639" spans="1:38" ht="10.25" customHeight="1" thickTop="1" thickBot="1" x14ac:dyDescent="0.25">
      <c r="A639" s="701">
        <v>1</v>
      </c>
      <c r="B639" s="7" t="s">
        <v>54</v>
      </c>
      <c r="C639" s="217"/>
      <c r="D639" s="114"/>
      <c r="E639" s="72"/>
      <c r="F639" s="53"/>
      <c r="G639" s="53"/>
      <c r="H639" s="53"/>
      <c r="I639" s="53"/>
      <c r="J639" s="53"/>
      <c r="K639" s="250"/>
      <c r="L639" s="53"/>
      <c r="M639" s="53"/>
      <c r="N639" s="54"/>
      <c r="O639" s="54"/>
      <c r="P639" s="270"/>
      <c r="Q639" s="55"/>
      <c r="R639" s="53"/>
      <c r="S639" s="221"/>
      <c r="T639" s="1162"/>
      <c r="V639" s="1187"/>
      <c r="Y639" s="314"/>
      <c r="AA639" s="321"/>
      <c r="AB639" s="325"/>
      <c r="AC639" s="319"/>
      <c r="AJ639" s="1154"/>
    </row>
    <row r="640" spans="1:38" s="15" customFormat="1" ht="15.75" customHeight="1" thickTop="1" thickBot="1" x14ac:dyDescent="0.25">
      <c r="A640" s="701">
        <v>1</v>
      </c>
      <c r="B640" s="7" t="s">
        <v>54</v>
      </c>
      <c r="C640" s="217"/>
      <c r="D640" s="114"/>
      <c r="E640" s="576"/>
      <c r="F640" s="577" t="s">
        <v>1059</v>
      </c>
      <c r="G640" s="578"/>
      <c r="H640" s="578"/>
      <c r="I640" s="578"/>
      <c r="J640" s="579"/>
      <c r="K640" s="580"/>
      <c r="L640" s="579"/>
      <c r="M640" s="581"/>
      <c r="N640" s="582" t="s">
        <v>1060</v>
      </c>
      <c r="O640" s="582"/>
      <c r="P640" s="870">
        <f>P642-P638</f>
        <v>0</v>
      </c>
      <c r="Q640" s="583"/>
      <c r="R640" s="53"/>
      <c r="S640" s="221"/>
      <c r="T640" s="1166"/>
      <c r="U640" s="767"/>
      <c r="V640" s="1190"/>
      <c r="W640" s="710"/>
      <c r="X640" s="314"/>
      <c r="Y640" s="314"/>
      <c r="Z640" s="323"/>
      <c r="AA640" s="312"/>
      <c r="AB640" s="335"/>
      <c r="AC640" s="319"/>
      <c r="AD640" s="739"/>
      <c r="AE640" s="739"/>
      <c r="AF640" s="739"/>
      <c r="AG640" s="739"/>
      <c r="AH640" s="739"/>
      <c r="AI640" s="1155"/>
      <c r="AJ640" s="1154"/>
      <c r="AK640" s="739"/>
      <c r="AL640" s="739"/>
    </row>
    <row r="641" spans="1:38" ht="10.25" customHeight="1" thickTop="1" thickBot="1" x14ac:dyDescent="0.25">
      <c r="A641" s="701">
        <v>1</v>
      </c>
      <c r="B641" s="7" t="s">
        <v>54</v>
      </c>
      <c r="C641" s="217"/>
      <c r="D641" s="114"/>
      <c r="E641" s="72"/>
      <c r="F641" s="53"/>
      <c r="G641" s="53"/>
      <c r="H641" s="53"/>
      <c r="I641" s="53"/>
      <c r="J641" s="53"/>
      <c r="K641" s="250"/>
      <c r="L641" s="53"/>
      <c r="M641" s="53"/>
      <c r="N641" s="54"/>
      <c r="O641" s="54"/>
      <c r="P641" s="270"/>
      <c r="Q641" s="55"/>
      <c r="R641" s="53"/>
      <c r="S641" s="221"/>
      <c r="T641" s="1162"/>
      <c r="V641" s="1187"/>
      <c r="Y641" s="314"/>
      <c r="AA641" s="321"/>
      <c r="AB641" s="325"/>
      <c r="AC641" s="319"/>
      <c r="AJ641" s="1154"/>
    </row>
    <row r="642" spans="1:38" ht="18" thickTop="1" thickBot="1" x14ac:dyDescent="0.25">
      <c r="A642" s="701">
        <v>1</v>
      </c>
      <c r="C642" s="217"/>
      <c r="D642" s="114"/>
      <c r="E642" s="576"/>
      <c r="F642" s="577" t="s">
        <v>1058</v>
      </c>
      <c r="G642" s="578"/>
      <c r="H642" s="578"/>
      <c r="I642" s="578"/>
      <c r="J642" s="579"/>
      <c r="K642" s="580"/>
      <c r="L642" s="579"/>
      <c r="M642" s="581"/>
      <c r="N642" s="582"/>
      <c r="O642" s="582"/>
      <c r="P642" s="870">
        <f>P229+P358+P425+P554+P603+P634</f>
        <v>0</v>
      </c>
      <c r="Q642" s="583"/>
      <c r="R642" s="53"/>
      <c r="S642" s="221"/>
      <c r="T642" s="1162"/>
      <c r="U642" s="769"/>
      <c r="V642" s="1187"/>
      <c r="W642" s="710"/>
      <c r="X642" s="334"/>
      <c r="Y642" s="327"/>
      <c r="Z642" s="329"/>
      <c r="AA642" s="312"/>
      <c r="AB642" s="335"/>
      <c r="AC642" s="319"/>
      <c r="AJ642" s="1154"/>
    </row>
    <row r="643" spans="1:38" ht="10.5" thickTop="1" x14ac:dyDescent="0.2">
      <c r="A643" s="701">
        <v>1</v>
      </c>
      <c r="C643" s="217"/>
      <c r="D643" s="114"/>
      <c r="E643" s="72"/>
      <c r="F643" s="53"/>
      <c r="G643" s="53"/>
      <c r="H643" s="53"/>
      <c r="I643" s="53"/>
      <c r="J643" s="53"/>
      <c r="K643" s="250"/>
      <c r="L643" s="53"/>
      <c r="M643" s="53"/>
      <c r="N643" s="53"/>
      <c r="O643" s="53"/>
      <c r="P643" s="53"/>
      <c r="Q643" s="53"/>
      <c r="R643" s="53"/>
      <c r="S643" s="221"/>
      <c r="T643" s="1162"/>
      <c r="V643" s="1187"/>
      <c r="W643" s="710"/>
      <c r="Y643" s="314"/>
      <c r="AA643" s="312"/>
      <c r="AC643" s="319"/>
      <c r="AJ643" s="1154"/>
    </row>
    <row r="644" spans="1:38" s="15" customFormat="1" ht="15.75" customHeight="1" thickBot="1" x14ac:dyDescent="0.25">
      <c r="A644" s="701">
        <v>1</v>
      </c>
      <c r="B644" s="7" t="s">
        <v>54</v>
      </c>
      <c r="C644" s="229"/>
      <c r="D644" s="230"/>
      <c r="E644" s="231"/>
      <c r="F644" s="274"/>
      <c r="G644" s="231"/>
      <c r="H644" s="231"/>
      <c r="I644" s="231"/>
      <c r="J644" s="231"/>
      <c r="K644" s="259"/>
      <c r="L644" s="1197"/>
      <c r="M644" s="1197"/>
      <c r="N644" s="272"/>
      <c r="O644" s="272"/>
      <c r="P644" s="273"/>
      <c r="Q644" s="232"/>
      <c r="R644" s="232"/>
      <c r="S644" s="233"/>
      <c r="T644" s="1166"/>
      <c r="U644" s="767"/>
      <c r="V644" s="1190"/>
      <c r="W644" s="710"/>
      <c r="X644" s="314"/>
      <c r="Y644" s="314"/>
      <c r="Z644" s="89"/>
      <c r="AA644" s="705"/>
      <c r="AB644" s="314"/>
      <c r="AC644" s="319"/>
      <c r="AD644" s="739"/>
      <c r="AE644" s="739"/>
      <c r="AF644" s="739"/>
      <c r="AG644" s="739"/>
      <c r="AH644" s="739"/>
      <c r="AI644" s="1155"/>
      <c r="AJ644" s="1154"/>
      <c r="AK644" s="739"/>
      <c r="AL644" s="739"/>
    </row>
    <row r="645" spans="1:38" ht="15.75" customHeight="1" thickBot="1" x14ac:dyDescent="0.3">
      <c r="A645" s="701">
        <v>1</v>
      </c>
      <c r="B645" s="7" t="s">
        <v>54</v>
      </c>
      <c r="C645" s="345"/>
      <c r="D645" s="345"/>
      <c r="E645" s="345"/>
      <c r="F645" s="345"/>
      <c r="G645" s="345"/>
      <c r="H645" s="345"/>
      <c r="I645" s="345"/>
      <c r="J645" s="345"/>
      <c r="K645" s="345"/>
      <c r="L645" s="345"/>
      <c r="M645" s="345"/>
      <c r="N645" s="345"/>
      <c r="O645" s="345"/>
      <c r="P645" s="345"/>
      <c r="Q645" s="345"/>
      <c r="R645" s="345"/>
      <c r="S645" s="345"/>
      <c r="T645" s="1162"/>
      <c r="V645" s="1187"/>
      <c r="Y645" s="314"/>
      <c r="Z645" s="89"/>
      <c r="AA645" s="705"/>
      <c r="AB645" s="314"/>
      <c r="AC645" s="319"/>
    </row>
    <row r="646" spans="1:38" ht="15.75" customHeight="1" thickBot="1" x14ac:dyDescent="0.3">
      <c r="A646" s="701">
        <v>1</v>
      </c>
      <c r="B646" s="18"/>
      <c r="C646" s="345"/>
      <c r="D646" s="345"/>
      <c r="E646" s="345"/>
      <c r="F646" s="773" t="s">
        <v>868</v>
      </c>
      <c r="G646" s="281"/>
      <c r="H646" s="281"/>
      <c r="I646" s="282">
        <f>G26</f>
        <v>0</v>
      </c>
      <c r="J646" s="345"/>
      <c r="K646" s="345"/>
      <c r="L646" s="345"/>
      <c r="M646" s="345"/>
      <c r="N646" s="345"/>
      <c r="O646" s="345"/>
      <c r="P646" s="345"/>
      <c r="Q646" s="345"/>
      <c r="R646" s="345"/>
      <c r="S646" s="345"/>
      <c r="Y646" s="314"/>
      <c r="Z646" s="89"/>
      <c r="AA646" s="705"/>
      <c r="AB646" s="314"/>
    </row>
    <row r="647" spans="1:38" ht="6" customHeight="1" x14ac:dyDescent="0.25">
      <c r="A647" s="701">
        <v>1</v>
      </c>
      <c r="B647" s="18"/>
      <c r="C647" s="345"/>
      <c r="D647" s="345"/>
      <c r="E647" s="345"/>
      <c r="F647" s="341"/>
      <c r="G647" s="342"/>
      <c r="H647" s="343"/>
      <c r="I647" s="344"/>
      <c r="J647" s="345"/>
      <c r="K647" s="345"/>
      <c r="L647" s="345"/>
      <c r="M647" s="345"/>
      <c r="N647" s="345"/>
      <c r="O647" s="345"/>
      <c r="P647" s="345"/>
      <c r="Q647" s="345"/>
      <c r="R647" s="345"/>
      <c r="S647" s="345"/>
      <c r="Y647" s="314"/>
      <c r="Z647" s="336"/>
      <c r="AA647" s="321"/>
    </row>
    <row r="648" spans="1:38" ht="15.75" customHeight="1" x14ac:dyDescent="0.25">
      <c r="A648" s="701">
        <v>1</v>
      </c>
      <c r="B648" s="18"/>
      <c r="C648" s="345"/>
      <c r="D648" s="345"/>
      <c r="E648" s="345"/>
      <c r="F648" s="234" t="str">
        <f>$F$69</f>
        <v>Level 1 - GEVEL</v>
      </c>
      <c r="G648" s="776" t="s">
        <v>1061</v>
      </c>
      <c r="H648" s="147"/>
      <c r="I648" s="871" t="str">
        <f>IF(P229=0,"N.v.t.",P229)</f>
        <v>N.v.t.</v>
      </c>
      <c r="J648" s="345"/>
      <c r="K648" s="345"/>
      <c r="L648" s="345"/>
      <c r="M648" s="345"/>
      <c r="N648" s="345"/>
      <c r="O648" s="345"/>
      <c r="P648" s="345"/>
      <c r="Q648" s="345"/>
      <c r="R648" s="345"/>
      <c r="S648" s="345"/>
      <c r="Y648" s="314"/>
      <c r="Z648" s="336"/>
      <c r="AA648" s="321"/>
    </row>
    <row r="649" spans="1:38" ht="15.75" customHeight="1" x14ac:dyDescent="0.25">
      <c r="A649" s="701">
        <v>1</v>
      </c>
      <c r="B649" s="18"/>
      <c r="C649" s="345"/>
      <c r="D649" s="345"/>
      <c r="E649" s="345"/>
      <c r="F649" s="234" t="str">
        <f>$F$233</f>
        <v xml:space="preserve">Level 2 - BEGLAZING EN  KOZIJNEN </v>
      </c>
      <c r="G649" s="776" t="s">
        <v>1061</v>
      </c>
      <c r="H649" s="146"/>
      <c r="I649" s="871" t="str">
        <f>IF(P358=0,"N.v.t.",P358)</f>
        <v>N.v.t.</v>
      </c>
      <c r="J649" s="345"/>
      <c r="K649" s="345"/>
      <c r="L649" s="345"/>
      <c r="M649" s="345"/>
      <c r="N649" s="345"/>
      <c r="O649" s="345"/>
      <c r="P649" s="345"/>
      <c r="Q649" s="345"/>
      <c r="R649" s="345"/>
      <c r="S649" s="345"/>
      <c r="Y649" s="314"/>
      <c r="Z649" s="336"/>
      <c r="AA649" s="321"/>
    </row>
    <row r="650" spans="1:38" ht="15.75" customHeight="1" x14ac:dyDescent="0.25">
      <c r="A650" s="701">
        <v>1</v>
      </c>
      <c r="C650" s="345"/>
      <c r="D650" s="345"/>
      <c r="E650" s="345"/>
      <c r="F650" s="234" t="str">
        <f>$F$362</f>
        <v>Level 3 - VLOER</v>
      </c>
      <c r="G650" s="776" t="s">
        <v>1061</v>
      </c>
      <c r="H650" s="146"/>
      <c r="I650" s="871" t="str">
        <f>IF(P425=0,"N.v.t.",P425)</f>
        <v>N.v.t.</v>
      </c>
      <c r="J650" s="345"/>
      <c r="K650" s="345"/>
      <c r="L650" s="345"/>
      <c r="M650" s="345"/>
      <c r="N650" s="345"/>
      <c r="O650" s="345"/>
      <c r="P650" s="345"/>
      <c r="Q650" s="345"/>
      <c r="R650" s="345"/>
      <c r="S650" s="345"/>
      <c r="Y650" s="314"/>
    </row>
    <row r="651" spans="1:38" ht="15.75" customHeight="1" x14ac:dyDescent="0.25">
      <c r="A651" s="701">
        <v>1</v>
      </c>
      <c r="C651" s="345"/>
      <c r="D651" s="345"/>
      <c r="E651" s="345"/>
      <c r="F651" s="234" t="str">
        <f>$F$429</f>
        <v>Level 4 - DAK</v>
      </c>
      <c r="G651" s="776" t="s">
        <v>1061</v>
      </c>
      <c r="H651" s="146"/>
      <c r="I651" s="871" t="str">
        <f>IF(P554=0,"N.v.t.",P554)</f>
        <v>N.v.t.</v>
      </c>
      <c r="J651" s="345"/>
      <c r="K651" s="345"/>
      <c r="L651" s="345"/>
      <c r="M651" s="345"/>
      <c r="N651" s="345"/>
      <c r="O651" s="345"/>
      <c r="P651" s="345"/>
      <c r="Q651" s="345"/>
      <c r="R651" s="345"/>
      <c r="S651" s="345"/>
      <c r="Y651" s="314"/>
    </row>
    <row r="652" spans="1:38" ht="15.75" customHeight="1" x14ac:dyDescent="0.25">
      <c r="A652" s="701">
        <v>1</v>
      </c>
      <c r="C652" s="345"/>
      <c r="D652" s="345"/>
      <c r="E652" s="345"/>
      <c r="F652" s="234" t="str">
        <f>$F$558</f>
        <v>Level 5 - VENTILATIE</v>
      </c>
      <c r="G652" s="776" t="s">
        <v>1061</v>
      </c>
      <c r="H652" s="146"/>
      <c r="I652" s="871" t="str">
        <f>IF(P603=0,"N.v.t.",P603)</f>
        <v>N.v.t.</v>
      </c>
      <c r="J652" s="345"/>
      <c r="K652" s="345"/>
      <c r="L652" s="345"/>
      <c r="M652" s="345"/>
      <c r="N652" s="345"/>
      <c r="O652" s="345"/>
      <c r="P652" s="345"/>
      <c r="Q652" s="345"/>
      <c r="R652" s="345"/>
      <c r="S652" s="345"/>
      <c r="Y652" s="325"/>
      <c r="Z652" s="321"/>
      <c r="AA652" s="321"/>
      <c r="AB652" s="321"/>
    </row>
    <row r="653" spans="1:38" ht="15.75" customHeight="1" x14ac:dyDescent="0.25">
      <c r="A653" s="701">
        <v>1</v>
      </c>
      <c r="C653" s="345"/>
      <c r="D653" s="345"/>
      <c r="E653" s="345"/>
      <c r="F653" s="234" t="str">
        <f>$F$607</f>
        <v>Level 6 - KIERDICHTING</v>
      </c>
      <c r="G653" s="776" t="s">
        <v>1061</v>
      </c>
      <c r="H653" s="146"/>
      <c r="I653" s="871" t="str">
        <f>IF(P634=0,"N.v.t.",P634)</f>
        <v>N.v.t.</v>
      </c>
      <c r="J653" s="345"/>
      <c r="K653" s="345"/>
      <c r="L653" s="345"/>
      <c r="M653" s="345"/>
      <c r="N653" s="345"/>
      <c r="O653" s="345"/>
      <c r="P653" s="345"/>
      <c r="Q653" s="345"/>
      <c r="R653" s="345"/>
      <c r="S653" s="345"/>
      <c r="T653" s="1167"/>
      <c r="U653" s="775"/>
      <c r="V653" s="1192"/>
      <c r="W653" s="775"/>
      <c r="Y653" s="325"/>
      <c r="Z653" s="321"/>
      <c r="AA653" s="337"/>
      <c r="AB653" s="321"/>
    </row>
    <row r="654" spans="1:38" ht="8" customHeight="1" thickBot="1" x14ac:dyDescent="0.3">
      <c r="A654" s="701">
        <v>1</v>
      </c>
      <c r="C654" s="345"/>
      <c r="D654" s="345"/>
      <c r="E654" s="345"/>
      <c r="F654" s="234"/>
      <c r="G654" s="354"/>
      <c r="H654" s="146"/>
      <c r="I654" s="871"/>
      <c r="J654" s="345"/>
      <c r="K654" s="345"/>
      <c r="L654" s="345"/>
      <c r="M654" s="345"/>
      <c r="N654" s="345"/>
      <c r="O654" s="345"/>
      <c r="P654" s="345"/>
      <c r="Q654" s="345"/>
      <c r="R654" s="345"/>
      <c r="S654" s="345"/>
      <c r="T654" s="1168"/>
      <c r="U654" s="345"/>
      <c r="V654" s="1192"/>
      <c r="W654" s="345"/>
      <c r="Y654" s="325"/>
      <c r="Z654" s="321"/>
      <c r="AA654" s="338"/>
      <c r="AB654" s="323"/>
    </row>
    <row r="655" spans="1:38" ht="15.75" customHeight="1" thickBot="1" x14ac:dyDescent="0.3">
      <c r="A655" s="701">
        <v>1</v>
      </c>
      <c r="B655" s="18"/>
      <c r="C655" s="345"/>
      <c r="D655" s="345"/>
      <c r="E655" s="345"/>
      <c r="F655" s="773" t="s">
        <v>1062</v>
      </c>
      <c r="G655" s="281"/>
      <c r="H655" s="281"/>
      <c r="I655" s="872">
        <f>P642</f>
        <v>0</v>
      </c>
      <c r="J655" s="345"/>
      <c r="K655" s="345"/>
      <c r="L655" s="345"/>
      <c r="M655" s="345"/>
      <c r="N655" s="345"/>
      <c r="O655" s="345"/>
      <c r="P655" s="345"/>
      <c r="Q655" s="345"/>
      <c r="R655" s="345"/>
      <c r="S655" s="345"/>
      <c r="T655" s="1168"/>
      <c r="U655" s="643"/>
      <c r="V655" s="1192"/>
      <c r="W655" s="643"/>
      <c r="Y655" s="314"/>
      <c r="Z655" s="89"/>
      <c r="AA655" s="705"/>
      <c r="AB655" s="314"/>
    </row>
    <row r="656" spans="1:38" ht="6" customHeight="1" x14ac:dyDescent="0.25">
      <c r="A656" s="701">
        <v>1</v>
      </c>
      <c r="B656" s="18"/>
      <c r="C656" s="345"/>
      <c r="D656" s="345"/>
      <c r="E656" s="345"/>
      <c r="F656" s="341"/>
      <c r="G656" s="342"/>
      <c r="H656" s="343"/>
      <c r="I656" s="344"/>
      <c r="J656" s="345"/>
      <c r="K656" s="345"/>
      <c r="L656" s="345"/>
      <c r="M656" s="345"/>
      <c r="N656" s="345"/>
      <c r="O656" s="345"/>
      <c r="P656" s="345"/>
      <c r="Q656" s="345"/>
      <c r="R656" s="345"/>
      <c r="S656" s="345"/>
      <c r="Y656" s="314"/>
      <c r="Z656" s="336"/>
      <c r="AA656" s="321"/>
    </row>
    <row r="657" spans="1:28" ht="15.75" customHeight="1" x14ac:dyDescent="0.25">
      <c r="A657" s="701">
        <v>1</v>
      </c>
      <c r="C657" s="345"/>
      <c r="D657" s="345"/>
      <c r="E657" s="345"/>
      <c r="F657" s="234" t="s">
        <v>1063</v>
      </c>
      <c r="G657" s="771"/>
      <c r="H657" s="771" t="s">
        <v>1063</v>
      </c>
      <c r="I657" s="235">
        <f>P638</f>
        <v>0</v>
      </c>
      <c r="J657" s="345"/>
      <c r="K657" s="345"/>
      <c r="L657" s="345"/>
      <c r="M657" s="345"/>
      <c r="N657" s="345"/>
      <c r="O657" s="345"/>
      <c r="P657" s="345"/>
      <c r="Q657" s="345"/>
      <c r="R657" s="345"/>
      <c r="S657" s="345"/>
      <c r="T657" s="1162"/>
      <c r="V657" s="1187"/>
      <c r="Y657" s="325"/>
      <c r="Z657" s="321"/>
      <c r="AA657" s="338"/>
      <c r="AB657" s="323"/>
    </row>
    <row r="658" spans="1:28" ht="15.75" customHeight="1" x14ac:dyDescent="0.25">
      <c r="A658" s="701">
        <v>1</v>
      </c>
      <c r="C658" s="345"/>
      <c r="D658" s="345"/>
      <c r="E658" s="345"/>
      <c r="F658" s="774" t="s">
        <v>1024</v>
      </c>
      <c r="G658" s="772"/>
      <c r="I658" s="280">
        <f>I655-I657</f>
        <v>0</v>
      </c>
      <c r="J658" s="643"/>
      <c r="K658" s="345"/>
      <c r="L658" s="345"/>
      <c r="M658" s="643"/>
      <c r="N658" s="345"/>
      <c r="O658" s="345"/>
      <c r="P658" s="345"/>
      <c r="Q658" s="345"/>
      <c r="R658" s="345"/>
      <c r="S658" s="345"/>
      <c r="T658" s="1163"/>
      <c r="V658" s="1188"/>
      <c r="Y658" s="325"/>
      <c r="Z658" s="321"/>
      <c r="AA658" s="338"/>
      <c r="AB658" s="323"/>
    </row>
    <row r="659" spans="1:28" ht="6" customHeight="1" thickBot="1" x14ac:dyDescent="0.3">
      <c r="A659" s="701">
        <v>1</v>
      </c>
      <c r="C659" s="345"/>
      <c r="D659" s="345"/>
      <c r="E659" s="345"/>
      <c r="F659" s="234"/>
      <c r="G659" s="354"/>
      <c r="H659" s="146"/>
      <c r="I659" s="235"/>
      <c r="J659" s="345"/>
      <c r="K659" s="345"/>
      <c r="L659" s="345"/>
      <c r="M659" s="345"/>
      <c r="N659" s="345"/>
      <c r="O659" s="345"/>
      <c r="P659" s="345"/>
      <c r="Q659" s="345"/>
      <c r="R659" s="345"/>
      <c r="S659" s="345"/>
      <c r="T659" s="1162"/>
      <c r="V659" s="1187"/>
      <c r="Y659" s="314"/>
    </row>
    <row r="660" spans="1:28" ht="15.75" customHeight="1" thickBot="1" x14ac:dyDescent="0.3">
      <c r="A660" s="701">
        <v>1</v>
      </c>
      <c r="C660" s="345"/>
      <c r="D660" s="345"/>
      <c r="E660" s="345"/>
      <c r="F660" s="773"/>
      <c r="G660" s="281"/>
      <c r="H660" s="281"/>
      <c r="I660" s="770"/>
      <c r="J660" s="345"/>
      <c r="K660" s="345"/>
      <c r="L660" s="345"/>
      <c r="M660" s="345"/>
      <c r="N660" s="345"/>
      <c r="O660" s="345"/>
      <c r="P660" s="345"/>
      <c r="Q660" s="345"/>
      <c r="R660" s="345"/>
      <c r="S660" s="345"/>
      <c r="T660" s="1169"/>
      <c r="V660" s="702"/>
    </row>
    <row r="661" spans="1:28" ht="15.75" customHeight="1" x14ac:dyDescent="0.25">
      <c r="C661" s="698"/>
      <c r="D661" s="703"/>
      <c r="E661" s="699"/>
      <c r="F661" s="23"/>
      <c r="G661" s="23"/>
      <c r="H661" s="23"/>
      <c r="I661" s="23"/>
      <c r="J661" s="699"/>
      <c r="K661" s="699"/>
      <c r="L661" s="699"/>
      <c r="M661" s="699"/>
      <c r="N661" s="699"/>
      <c r="O661" s="699"/>
      <c r="P661" s="699"/>
      <c r="Q661" s="699"/>
      <c r="R661" s="699"/>
      <c r="S661" s="699"/>
      <c r="T661" s="1170"/>
      <c r="V661" s="1193"/>
    </row>
    <row r="662" spans="1:28" ht="15.75" customHeight="1" x14ac:dyDescent="0.25">
      <c r="C662" s="18"/>
      <c r="D662" s="117"/>
      <c r="E662" s="23"/>
      <c r="F662" s="23"/>
      <c r="G662" s="23"/>
      <c r="H662" s="23"/>
      <c r="I662" s="23"/>
      <c r="J662" s="699"/>
      <c r="K662" s="699"/>
      <c r="L662" s="699"/>
      <c r="M662" s="699"/>
      <c r="N662" s="699"/>
      <c r="O662" s="699"/>
      <c r="P662" s="699"/>
      <c r="Q662" s="699"/>
      <c r="R662" s="699"/>
      <c r="S662" s="699"/>
      <c r="T662" s="1170"/>
      <c r="V662" s="1193"/>
    </row>
    <row r="663" spans="1:28" ht="15.75" customHeight="1" x14ac:dyDescent="0.25">
      <c r="C663" s="18"/>
      <c r="D663" s="117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1170"/>
      <c r="V663" s="1193"/>
    </row>
    <row r="664" spans="1:28" ht="15.75" customHeight="1" x14ac:dyDescent="0.25">
      <c r="C664" s="18"/>
      <c r="D664" s="117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1170"/>
      <c r="V664" s="1193"/>
    </row>
    <row r="665" spans="1:28" ht="15.75" customHeight="1" x14ac:dyDescent="0.25">
      <c r="C665" s="18"/>
      <c r="D665" s="117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1170"/>
      <c r="V665" s="1193"/>
    </row>
    <row r="666" spans="1:28" ht="15.75" customHeight="1" x14ac:dyDescent="0.25">
      <c r="C666" s="18"/>
      <c r="D666" s="117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1170"/>
      <c r="V666" s="1193"/>
    </row>
    <row r="667" spans="1:28" ht="15.75" customHeight="1" x14ac:dyDescent="0.25">
      <c r="C667" s="18"/>
      <c r="D667" s="117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1170"/>
      <c r="V667" s="1193"/>
    </row>
    <row r="668" spans="1:28" ht="15.75" customHeight="1" x14ac:dyDescent="0.25">
      <c r="C668" s="18"/>
      <c r="D668" s="117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1170"/>
      <c r="V668" s="1193"/>
    </row>
    <row r="669" spans="1:28" ht="15.75" customHeight="1" x14ac:dyDescent="0.25">
      <c r="C669" s="18"/>
      <c r="D669" s="117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1170"/>
      <c r="V669" s="1193"/>
    </row>
    <row r="670" spans="1:28" ht="15.75" customHeight="1" x14ac:dyDescent="0.25">
      <c r="C670" s="18"/>
      <c r="D670" s="117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1170"/>
      <c r="V670" s="1193"/>
    </row>
    <row r="671" spans="1:28" ht="15.75" customHeight="1" x14ac:dyDescent="0.25">
      <c r="C671" s="18"/>
      <c r="D671" s="117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1170"/>
      <c r="V671" s="1193"/>
    </row>
    <row r="672" spans="1:28" ht="15.75" customHeight="1" x14ac:dyDescent="0.25">
      <c r="C672" s="18"/>
      <c r="D672" s="117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1170"/>
      <c r="V672" s="1193"/>
    </row>
    <row r="673" spans="3:22" ht="15.75" customHeight="1" x14ac:dyDescent="0.25">
      <c r="C673" s="18"/>
      <c r="D673" s="117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1170"/>
      <c r="V673" s="1193"/>
    </row>
    <row r="674" spans="3:22" ht="15.75" customHeight="1" x14ac:dyDescent="0.25">
      <c r="C674" s="18"/>
      <c r="D674" s="117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1170"/>
      <c r="V674" s="1193"/>
    </row>
    <row r="675" spans="3:22" ht="15.75" customHeight="1" x14ac:dyDescent="0.25">
      <c r="C675" s="18"/>
      <c r="D675" s="117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1170"/>
      <c r="V675" s="1193"/>
    </row>
    <row r="676" spans="3:22" ht="15.75" customHeight="1" x14ac:dyDescent="0.25">
      <c r="C676" s="18"/>
      <c r="D676" s="117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1170"/>
      <c r="V676" s="1193"/>
    </row>
    <row r="677" spans="3:22" ht="15.75" customHeight="1" x14ac:dyDescent="0.25">
      <c r="C677" s="18"/>
      <c r="D677" s="117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1170"/>
      <c r="V677" s="1193"/>
    </row>
    <row r="678" spans="3:22" ht="15.75" customHeight="1" x14ac:dyDescent="0.25">
      <c r="C678" s="18"/>
      <c r="D678" s="117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1170"/>
      <c r="V678" s="1193"/>
    </row>
    <row r="679" spans="3:22" ht="15.75" customHeight="1" x14ac:dyDescent="0.25">
      <c r="C679" s="18"/>
      <c r="D679" s="117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1170"/>
      <c r="V679" s="1193"/>
    </row>
    <row r="680" spans="3:22" ht="15.75" customHeight="1" x14ac:dyDescent="0.25">
      <c r="C680" s="18"/>
      <c r="D680" s="117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1170"/>
      <c r="V680" s="1193"/>
    </row>
    <row r="681" spans="3:22" ht="15.75" customHeight="1" x14ac:dyDescent="0.25">
      <c r="C681" s="18"/>
      <c r="D681" s="117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1170"/>
      <c r="V681" s="1193"/>
    </row>
    <row r="682" spans="3:22" ht="15.75" customHeight="1" x14ac:dyDescent="0.25">
      <c r="C682" s="18"/>
      <c r="D682" s="117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1170"/>
      <c r="V682" s="1193"/>
    </row>
    <row r="683" spans="3:22" ht="15.75" customHeight="1" x14ac:dyDescent="0.25">
      <c r="C683" s="18"/>
      <c r="D683" s="117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1170"/>
      <c r="V683" s="1193"/>
    </row>
    <row r="684" spans="3:22" ht="15.75" customHeight="1" x14ac:dyDescent="0.25">
      <c r="C684" s="18"/>
      <c r="D684" s="117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1170"/>
      <c r="V684" s="1193"/>
    </row>
    <row r="685" spans="3:22" ht="15.75" customHeight="1" x14ac:dyDescent="0.25">
      <c r="C685" s="18"/>
      <c r="D685" s="117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1170"/>
      <c r="V685" s="1193"/>
    </row>
    <row r="686" spans="3:22" ht="15.75" customHeight="1" x14ac:dyDescent="0.25">
      <c r="C686" s="18"/>
      <c r="D686" s="117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1170"/>
      <c r="V686" s="1193"/>
    </row>
    <row r="687" spans="3:22" ht="15.75" customHeight="1" x14ac:dyDescent="0.25">
      <c r="C687" s="18"/>
      <c r="D687" s="117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1170"/>
      <c r="V687" s="1193"/>
    </row>
    <row r="688" spans="3:22" ht="15.75" customHeight="1" x14ac:dyDescent="0.25">
      <c r="C688" s="18"/>
      <c r="D688" s="117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1170"/>
      <c r="V688" s="1193"/>
    </row>
    <row r="689" spans="3:22" ht="15.75" customHeight="1" x14ac:dyDescent="0.25">
      <c r="C689" s="18"/>
      <c r="D689" s="117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1170"/>
      <c r="V689" s="1193"/>
    </row>
    <row r="690" spans="3:22" ht="15.75" customHeight="1" x14ac:dyDescent="0.25">
      <c r="C690" s="18"/>
      <c r="D690" s="117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1170"/>
      <c r="V690" s="1193"/>
    </row>
    <row r="691" spans="3:22" ht="15.75" customHeight="1" x14ac:dyDescent="0.25">
      <c r="C691" s="18"/>
      <c r="D691" s="117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1170"/>
      <c r="V691" s="1193"/>
    </row>
    <row r="692" spans="3:22" ht="15.75" customHeight="1" x14ac:dyDescent="0.25">
      <c r="C692" s="18"/>
      <c r="D692" s="117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1170"/>
      <c r="V692" s="1193"/>
    </row>
    <row r="693" spans="3:22" ht="15.75" customHeight="1" x14ac:dyDescent="0.25">
      <c r="C693" s="18"/>
      <c r="D693" s="117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1170"/>
      <c r="V693" s="1193"/>
    </row>
    <row r="694" spans="3:22" ht="15.75" customHeight="1" x14ac:dyDescent="0.25">
      <c r="C694" s="18"/>
      <c r="D694" s="117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1170"/>
      <c r="V694" s="1193"/>
    </row>
    <row r="695" spans="3:22" ht="15.75" customHeight="1" x14ac:dyDescent="0.25">
      <c r="C695" s="18"/>
      <c r="D695" s="117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1170"/>
      <c r="V695" s="1193"/>
    </row>
    <row r="696" spans="3:22" ht="15.75" customHeight="1" x14ac:dyDescent="0.25">
      <c r="C696" s="18"/>
      <c r="D696" s="117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1170"/>
      <c r="V696" s="1193"/>
    </row>
    <row r="697" spans="3:22" ht="15.75" customHeight="1" x14ac:dyDescent="0.25">
      <c r="C697" s="18"/>
      <c r="D697" s="117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1170"/>
      <c r="V697" s="1193"/>
    </row>
    <row r="698" spans="3:22" ht="15.75" customHeight="1" x14ac:dyDescent="0.25">
      <c r="C698" s="18"/>
      <c r="D698" s="117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1170"/>
      <c r="V698" s="1193"/>
    </row>
    <row r="699" spans="3:22" ht="15.75" customHeight="1" x14ac:dyDescent="0.25">
      <c r="C699" s="18"/>
      <c r="D699" s="117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1170"/>
      <c r="V699" s="1193"/>
    </row>
    <row r="700" spans="3:22" ht="15.75" customHeight="1" x14ac:dyDescent="0.25">
      <c r="C700" s="18"/>
      <c r="D700" s="117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1170"/>
      <c r="V700" s="1193"/>
    </row>
  </sheetData>
  <sheetProtection algorithmName="SHA-512" hashValue="onCqLzIO+vBH1kuPeB9d+cxUMhX3Cvdu4dK2770X70v68h4kp2dImXnND2vzPX+f3hLzovJmFeUMnWkFmLoXmw==" saltValue="HtEDdzHoo8gOlG0fEcQDcw==" spinCount="100000" sheet="1" autoFilter="0" pivotTables="0"/>
  <autoFilter ref="A1:B660" xr:uid="{00000000-0001-0000-0200-000000000000}"/>
  <dataConsolidate/>
  <customSheetViews>
    <customSheetView guid="{6FFCD583-56CA-4420-AC43-EFE10261B2DF}" scale="145" showGridLines="0" showAutoFilter="1">
      <selection activeCell="H9" sqref="H9"/>
      <rowBreaks count="2" manualBreakCount="2">
        <brk id="67" min="1" max="22" man="1"/>
        <brk id="682" min="1" max="22" man="1"/>
      </rowBreaks>
      <pageMargins left="0" right="0" top="0" bottom="0" header="0" footer="0"/>
      <pageSetup paperSize="8" scale="89" fitToHeight="3" orientation="portrait" r:id="rId2"/>
      <autoFilter ref="A3:A682" xr:uid="{EC9DC6A5-B446-472A-9412-23FC81F38494}"/>
    </customSheetView>
  </customSheetViews>
  <mergeCells count="9">
    <mergeCell ref="K13:P13"/>
    <mergeCell ref="K9:P12"/>
    <mergeCell ref="L644:M644"/>
    <mergeCell ref="F34:J34"/>
    <mergeCell ref="L30:M30"/>
    <mergeCell ref="L67:M67"/>
    <mergeCell ref="L556:M556"/>
    <mergeCell ref="L427:M427"/>
    <mergeCell ref="L360:M360"/>
  </mergeCells>
  <phoneticPr fontId="33" type="noConversion"/>
  <conditionalFormatting sqref="G9 G17:G18">
    <cfRule type="containsText" dxfId="322" priority="1807" operator="containsText" text="maak">
      <formula>NOT(ISERROR(SEARCH("maak",G9)))</formula>
    </cfRule>
  </conditionalFormatting>
  <conditionalFormatting sqref="G12:G13 K103:K114 K217:K225 K263:K266 K300:K303 K344:K347 K350:K354 K370 K372:K375 K378:K380 K485:K498 K540:K542 K545:K547 K583 K630">
    <cfRule type="cellIs" dxfId="321" priority="1205" operator="greaterThan">
      <formula>0</formula>
    </cfRule>
    <cfRule type="cellIs" dxfId="320" priority="1208" operator="equal">
      <formula>0</formula>
    </cfRule>
    <cfRule type="cellIs" dxfId="319" priority="1207" operator="equal">
      <formula>0</formula>
    </cfRule>
    <cfRule type="cellIs" dxfId="318" priority="1206" operator="greaterThan">
      <formula>0</formula>
    </cfRule>
    <cfRule type="cellIs" dxfId="317" priority="1209" operator="greaterThan">
      <formula>0</formula>
    </cfRule>
  </conditionalFormatting>
  <conditionalFormatting sqref="G14">
    <cfRule type="containsText" dxfId="316" priority="1806" operator="containsText" text="(Alle)">
      <formula>NOT(ISERROR(SEARCH("(Alle)",G14)))</formula>
    </cfRule>
  </conditionalFormatting>
  <conditionalFormatting sqref="G16">
    <cfRule type="cellIs" dxfId="315" priority="1915" operator="equal">
      <formula>0</formula>
    </cfRule>
    <cfRule type="cellIs" dxfId="314" priority="1911" operator="greaterThan">
      <formula>0</formula>
    </cfRule>
    <cfRule type="cellIs" dxfId="313" priority="1912" operator="greaterThan">
      <formula>0</formula>
    </cfRule>
    <cfRule type="cellIs" dxfId="312" priority="1913" operator="equal">
      <formula>0</formula>
    </cfRule>
    <cfRule type="cellIs" dxfId="311" priority="1916" operator="greaterThan">
      <formula>0</formula>
    </cfRule>
  </conditionalFormatting>
  <conditionalFormatting sqref="G19:G23 G25:G26 K85:K88 K91:K94 K97:K100 K124 K127 K130 K133 K136 K154:K156 K164:K166 K169:K171 K179:K181 K184 K187:K189 K192:K194 K202:K204">
    <cfRule type="cellIs" dxfId="310" priority="1923" operator="equal">
      <formula>0</formula>
    </cfRule>
    <cfRule type="cellIs" dxfId="309" priority="1924" operator="greaterThan">
      <formula>0</formula>
    </cfRule>
    <cfRule type="cellIs" dxfId="308" priority="1919" operator="greaterThan">
      <formula>0</formula>
    </cfRule>
    <cfRule type="cellIs" dxfId="307" priority="1920" operator="greaterThan">
      <formula>0</formula>
    </cfRule>
    <cfRule type="cellIs" dxfId="306" priority="1921" operator="equal">
      <formula>0</formula>
    </cfRule>
  </conditionalFormatting>
  <conditionalFormatting sqref="G88">
    <cfRule type="cellIs" dxfId="305" priority="138" operator="greaterThan">
      <formula>0</formula>
    </cfRule>
    <cfRule type="cellIs" dxfId="304" priority="139" operator="lessThanOrEqual">
      <formula>0</formula>
    </cfRule>
  </conditionalFormatting>
  <conditionalFormatting sqref="G94">
    <cfRule type="cellIs" dxfId="303" priority="136" operator="greaterThan">
      <formula>0</formula>
    </cfRule>
    <cfRule type="cellIs" dxfId="302" priority="137" operator="lessThanOrEqual">
      <formula>0</formula>
    </cfRule>
  </conditionalFormatting>
  <conditionalFormatting sqref="G100">
    <cfRule type="cellIs" dxfId="301" priority="134" operator="greaterThan">
      <formula>0</formula>
    </cfRule>
    <cfRule type="cellIs" dxfId="300" priority="135" operator="lessThanOrEqual">
      <formula>0</formula>
    </cfRule>
  </conditionalFormatting>
  <conditionalFormatting sqref="G116">
    <cfRule type="containsText" dxfId="299" priority="1782" operator="containsText" text="Maak Keuze">
      <formula>NOT(ISERROR(SEARCH("Maak Keuze",G116)))</formula>
    </cfRule>
  </conditionalFormatting>
  <conditionalFormatting sqref="G146">
    <cfRule type="containsText" dxfId="298" priority="1774" operator="containsText" text="Maak Keuze">
      <formula>NOT(ISERROR(SEARCH("Maak Keuze",G146)))</formula>
    </cfRule>
  </conditionalFormatting>
  <conditionalFormatting sqref="G227">
    <cfRule type="containsText" dxfId="297" priority="1069" operator="containsText" text="Maak Keuze">
      <formula>NOT(ISERROR(SEARCH("Maak Keuze",G227)))</formula>
    </cfRule>
  </conditionalFormatting>
  <conditionalFormatting sqref="G233">
    <cfRule type="containsText" dxfId="296" priority="1745" operator="containsText" text="Maak Keuze">
      <formula>NOT(ISERROR(SEARCH("Maak Keuze",G233)))</formula>
    </cfRule>
  </conditionalFormatting>
  <conditionalFormatting sqref="G238">
    <cfRule type="containsText" dxfId="295" priority="381" operator="containsText" text="Maak Keuze">
      <formula>NOT(ISERROR(SEARCH("Maak Keuze",G238)))</formula>
    </cfRule>
  </conditionalFormatting>
  <conditionalFormatting sqref="G248">
    <cfRule type="containsText" dxfId="294" priority="1290" operator="containsText" text="Maak Keuze">
      <formula>NOT(ISERROR(SEARCH("Maak Keuze",G248)))</formula>
    </cfRule>
  </conditionalFormatting>
  <conditionalFormatting sqref="G255">
    <cfRule type="containsText" dxfId="293" priority="1287" operator="containsText" text="Maak Keuze">
      <formula>NOT(ISERROR(SEARCH("Maak Keuze",G255)))</formula>
    </cfRule>
  </conditionalFormatting>
  <conditionalFormatting sqref="G282">
    <cfRule type="containsText" dxfId="292" priority="1281" operator="containsText" text="Maak Keuze">
      <formula>NOT(ISERROR(SEARCH("Maak Keuze",G282)))</formula>
    </cfRule>
  </conditionalFormatting>
  <conditionalFormatting sqref="G295">
    <cfRule type="containsText" dxfId="291" priority="1278" operator="containsText" text="Maak Keuze">
      <formula>NOT(ISERROR(SEARCH("Maak Keuze",G295)))</formula>
    </cfRule>
  </conditionalFormatting>
  <conditionalFormatting sqref="G317">
    <cfRule type="containsText" dxfId="290" priority="1275" operator="containsText" text="Maak Keuze">
      <formula>NOT(ISERROR(SEARCH("Maak Keuze",G317)))</formula>
    </cfRule>
  </conditionalFormatting>
  <conditionalFormatting sqref="G339">
    <cfRule type="containsText" dxfId="289" priority="1272" operator="containsText" text="Maak Keuze">
      <formula>NOT(ISERROR(SEARCH("Maak Keuze",G339)))</formula>
    </cfRule>
  </conditionalFormatting>
  <conditionalFormatting sqref="G356">
    <cfRule type="containsText" dxfId="288" priority="1269" operator="containsText" text="Maak Keuze">
      <formula>NOT(ISERROR(SEARCH("Maak Keuze",G356)))</formula>
    </cfRule>
  </conditionalFormatting>
  <conditionalFormatting sqref="G362">
    <cfRule type="containsText" dxfId="287" priority="1744" operator="containsText" text="Maak Keuze">
      <formula>NOT(ISERROR(SEARCH("Maak Keuze",G362)))</formula>
    </cfRule>
  </conditionalFormatting>
  <conditionalFormatting sqref="G375">
    <cfRule type="cellIs" dxfId="286" priority="124" operator="greaterThan">
      <formula>0</formula>
    </cfRule>
    <cfRule type="cellIs" dxfId="285" priority="125" operator="lessThanOrEqual">
      <formula>0</formula>
    </cfRule>
  </conditionalFormatting>
  <conditionalFormatting sqref="G384">
    <cfRule type="cellIs" dxfId="284" priority="4" operator="greaterThan">
      <formula>0</formula>
    </cfRule>
    <cfRule type="cellIs" dxfId="283" priority="5" operator="lessThanOrEqual">
      <formula>0</formula>
    </cfRule>
  </conditionalFormatting>
  <conditionalFormatting sqref="G392:G393 H393:I393">
    <cfRule type="cellIs" dxfId="282" priority="74" operator="greaterThan">
      <formula>0</formula>
    </cfRule>
    <cfRule type="cellIs" dxfId="281" priority="75" operator="lessThanOrEqual">
      <formula>0</formula>
    </cfRule>
  </conditionalFormatting>
  <conditionalFormatting sqref="G409">
    <cfRule type="containsText" dxfId="280" priority="1265" operator="containsText" text="Maak Keuze">
      <formula>NOT(ISERROR(SEARCH("Maak Keuze",G409)))</formula>
    </cfRule>
  </conditionalFormatting>
  <conditionalFormatting sqref="G415">
    <cfRule type="cellIs" dxfId="279" priority="85" operator="lessThanOrEqual">
      <formula>0</formula>
    </cfRule>
    <cfRule type="cellIs" dxfId="278" priority="84" operator="greaterThan">
      <formula>0</formula>
    </cfRule>
  </conditionalFormatting>
  <conditionalFormatting sqref="G423">
    <cfRule type="containsText" dxfId="277" priority="1261" operator="containsText" text="Maak Keuze">
      <formula>NOT(ISERROR(SEARCH("Maak Keuze",G423)))</formula>
    </cfRule>
  </conditionalFormatting>
  <conditionalFormatting sqref="G429">
    <cfRule type="containsText" dxfId="276" priority="1697" operator="containsText" text="Maak Keuze">
      <formula>NOT(ISERROR(SEARCH("Maak Keuze",G429)))</formula>
    </cfRule>
  </conditionalFormatting>
  <conditionalFormatting sqref="G440">
    <cfRule type="cellIs" dxfId="275" priority="121" operator="lessThanOrEqual">
      <formula>0</formula>
    </cfRule>
    <cfRule type="cellIs" dxfId="274" priority="120" operator="greaterThan">
      <formula>0</formula>
    </cfRule>
  </conditionalFormatting>
  <conditionalFormatting sqref="G446">
    <cfRule type="cellIs" dxfId="273" priority="40" operator="lessThanOrEqual">
      <formula>0</formula>
    </cfRule>
    <cfRule type="cellIs" dxfId="272" priority="39" operator="greaterThan">
      <formula>0</formula>
    </cfRule>
  </conditionalFormatting>
  <conditionalFormatting sqref="G452">
    <cfRule type="cellIs" dxfId="271" priority="117" operator="lessThanOrEqual">
      <formula>0</formula>
    </cfRule>
    <cfRule type="cellIs" dxfId="270" priority="116" operator="greaterThan">
      <formula>0</formula>
    </cfRule>
  </conditionalFormatting>
  <conditionalFormatting sqref="G458">
    <cfRule type="cellIs" dxfId="269" priority="35" operator="lessThanOrEqual">
      <formula>0</formula>
    </cfRule>
    <cfRule type="cellIs" dxfId="268" priority="34" operator="greaterThan">
      <formula>0</formula>
    </cfRule>
  </conditionalFormatting>
  <conditionalFormatting sqref="G464">
    <cfRule type="cellIs" dxfId="267" priority="25" operator="lessThanOrEqual">
      <formula>0</formula>
    </cfRule>
    <cfRule type="cellIs" dxfId="266" priority="24" operator="greaterThan">
      <formula>0</formula>
    </cfRule>
  </conditionalFormatting>
  <conditionalFormatting sqref="G470">
    <cfRule type="cellIs" dxfId="265" priority="19" operator="greaterThan">
      <formula>0</formula>
    </cfRule>
    <cfRule type="cellIs" dxfId="264" priority="20" operator="lessThanOrEqual">
      <formula>0</formula>
    </cfRule>
  </conditionalFormatting>
  <conditionalFormatting sqref="G476">
    <cfRule type="cellIs" dxfId="263" priority="15" operator="lessThanOrEqual">
      <formula>0</formula>
    </cfRule>
    <cfRule type="cellIs" dxfId="262" priority="14" operator="greaterThan">
      <formula>0</formula>
    </cfRule>
  </conditionalFormatting>
  <conditionalFormatting sqref="G482">
    <cfRule type="cellIs" dxfId="261" priority="9" operator="greaterThan">
      <formula>0</formula>
    </cfRule>
    <cfRule type="cellIs" dxfId="260" priority="10" operator="lessThanOrEqual">
      <formula>0</formula>
    </cfRule>
  </conditionalFormatting>
  <conditionalFormatting sqref="G500">
    <cfRule type="containsText" dxfId="259" priority="1247" operator="containsText" text="Maak Keuze">
      <formula>NOT(ISERROR(SEARCH("Maak Keuze",G500)))</formula>
    </cfRule>
  </conditionalFormatting>
  <conditionalFormatting sqref="G522">
    <cfRule type="containsText" dxfId="258" priority="1243" operator="containsText" text="Maak Keuze">
      <formula>NOT(ISERROR(SEARCH("Maak Keuze",G522)))</formula>
    </cfRule>
  </conditionalFormatting>
  <conditionalFormatting sqref="G535">
    <cfRule type="containsText" dxfId="257" priority="1239" operator="containsText" text="Maak Keuze">
      <formula>NOT(ISERROR(SEARCH("Maak Keuze",G535)))</formula>
    </cfRule>
  </conditionalFormatting>
  <conditionalFormatting sqref="G552">
    <cfRule type="containsText" dxfId="256" priority="1254" operator="containsText" text="Maak Keuze">
      <formula>NOT(ISERROR(SEARCH("Maak Keuze",G552)))</formula>
    </cfRule>
  </conditionalFormatting>
  <conditionalFormatting sqref="G585">
    <cfRule type="containsText" dxfId="255" priority="1231" operator="containsText" text="Maak Keuze">
      <formula>NOT(ISERROR(SEARCH("Maak Keuze",G585)))</formula>
    </cfRule>
  </conditionalFormatting>
  <conditionalFormatting sqref="G601">
    <cfRule type="containsText" dxfId="254" priority="1223" operator="containsText" text="Maak Keuze">
      <formula>NOT(ISERROR(SEARCH("Maak Keuze",G601)))</formula>
    </cfRule>
  </conditionalFormatting>
  <conditionalFormatting sqref="G607">
    <cfRule type="containsText" dxfId="253" priority="1649" operator="containsText" text="Maak Keuze">
      <formula>NOT(ISERROR(SEARCH("Maak Keuze",G607)))</formula>
    </cfRule>
  </conditionalFormatting>
  <conditionalFormatting sqref="G632">
    <cfRule type="containsText" dxfId="252" priority="1216" operator="containsText" text="Maak Keuze">
      <formula>NOT(ISERROR(SEARCH("Maak Keuze",G632)))</formula>
    </cfRule>
  </conditionalFormatting>
  <conditionalFormatting sqref="I14">
    <cfRule type="containsText" dxfId="251" priority="4373" operator="containsText" text="keuze">
      <formula>NOT(ISERROR(SEARCH("keuze",I14)))</formula>
    </cfRule>
  </conditionalFormatting>
  <conditionalFormatting sqref="I17:I19">
    <cfRule type="containsText" dxfId="250" priority="2814" operator="containsText" text="keuze">
      <formula>NOT(ISERROR(SEARCH("keuze",I17)))</formula>
    </cfRule>
  </conditionalFormatting>
  <conditionalFormatting sqref="I88">
    <cfRule type="cellIs" dxfId="249" priority="110" operator="equal">
      <formula>0</formula>
    </cfRule>
    <cfRule type="cellIs" dxfId="248" priority="111" operator="between">
      <formula>5</formula>
      <formula>50</formula>
    </cfRule>
    <cfRule type="cellIs" dxfId="247" priority="112" operator="between">
      <formula>-1</formula>
      <formula>-30</formula>
    </cfRule>
  </conditionalFormatting>
  <conditionalFormatting sqref="I94">
    <cfRule type="cellIs" dxfId="246" priority="89" operator="equal">
      <formula>0</formula>
    </cfRule>
    <cfRule type="cellIs" dxfId="245" priority="90" operator="between">
      <formula>5</formula>
      <formula>50</formula>
    </cfRule>
    <cfRule type="cellIs" dxfId="244" priority="91" operator="between">
      <formula>-1</formula>
      <formula>-30</formula>
    </cfRule>
  </conditionalFormatting>
  <conditionalFormatting sqref="I100">
    <cfRule type="cellIs" dxfId="243" priority="86" operator="equal">
      <formula>0</formula>
    </cfRule>
    <cfRule type="cellIs" dxfId="242" priority="88" operator="between">
      <formula>-1</formula>
      <formula>-30</formula>
    </cfRule>
    <cfRule type="cellIs" dxfId="241" priority="87" operator="between">
      <formula>5</formula>
      <formula>50</formula>
    </cfRule>
  </conditionalFormatting>
  <conditionalFormatting sqref="I375">
    <cfRule type="cellIs" dxfId="240" priority="99" operator="between">
      <formula>5</formula>
      <formula>50</formula>
    </cfRule>
    <cfRule type="cellIs" dxfId="239" priority="98" operator="equal">
      <formula>0</formula>
    </cfRule>
    <cfRule type="cellIs" dxfId="238" priority="100" operator="between">
      <formula>-1</formula>
      <formula>-30</formula>
    </cfRule>
  </conditionalFormatting>
  <conditionalFormatting sqref="I384">
    <cfRule type="cellIs" dxfId="237" priority="2" operator="between">
      <formula>5</formula>
      <formula>50</formula>
    </cfRule>
    <cfRule type="cellIs" dxfId="236" priority="3" operator="between">
      <formula>-1</formula>
      <formula>-30</formula>
    </cfRule>
    <cfRule type="cellIs" dxfId="235" priority="1" operator="equal">
      <formula>0</formula>
    </cfRule>
  </conditionalFormatting>
  <conditionalFormatting sqref="I392">
    <cfRule type="cellIs" dxfId="234" priority="72" operator="between">
      <formula>5</formula>
      <formula>50</formula>
    </cfRule>
    <cfRule type="cellIs" dxfId="233" priority="71" operator="equal">
      <formula>0</formula>
    </cfRule>
    <cfRule type="cellIs" dxfId="232" priority="73" operator="between">
      <formula>-1</formula>
      <formula>-30</formula>
    </cfRule>
  </conditionalFormatting>
  <conditionalFormatting sqref="I415">
    <cfRule type="cellIs" dxfId="231" priority="82" operator="between">
      <formula>5</formula>
      <formula>50</formula>
    </cfRule>
    <cfRule type="cellIs" dxfId="230" priority="81" operator="equal">
      <formula>0</formula>
    </cfRule>
    <cfRule type="cellIs" dxfId="229" priority="83" operator="between">
      <formula>-1</formula>
      <formula>-30</formula>
    </cfRule>
  </conditionalFormatting>
  <conditionalFormatting sqref="I440">
    <cfRule type="cellIs" dxfId="228" priority="96" operator="between">
      <formula>5</formula>
      <formula>50</formula>
    </cfRule>
    <cfRule type="cellIs" dxfId="227" priority="97" operator="between">
      <formula>-1</formula>
      <formula>-30</formula>
    </cfRule>
    <cfRule type="cellIs" dxfId="226" priority="95" operator="equal">
      <formula>0</formula>
    </cfRule>
  </conditionalFormatting>
  <conditionalFormatting sqref="I446">
    <cfRule type="cellIs" dxfId="225" priority="36" operator="equal">
      <formula>0</formula>
    </cfRule>
    <cfRule type="cellIs" dxfId="224" priority="37" operator="between">
      <formula>5</formula>
      <formula>50</formula>
    </cfRule>
    <cfRule type="cellIs" dxfId="223" priority="38" operator="between">
      <formula>-1</formula>
      <formula>-30</formula>
    </cfRule>
  </conditionalFormatting>
  <conditionalFormatting sqref="I452">
    <cfRule type="cellIs" dxfId="222" priority="94" operator="between">
      <formula>-1</formula>
      <formula>-30</formula>
    </cfRule>
    <cfRule type="cellIs" dxfId="221" priority="93" operator="between">
      <formula>5</formula>
      <formula>50</formula>
    </cfRule>
    <cfRule type="cellIs" dxfId="220" priority="92" operator="equal">
      <formula>0</formula>
    </cfRule>
  </conditionalFormatting>
  <conditionalFormatting sqref="I458">
    <cfRule type="cellIs" dxfId="219" priority="31" operator="equal">
      <formula>0</formula>
    </cfRule>
    <cfRule type="cellIs" dxfId="218" priority="32" operator="between">
      <formula>5</formula>
      <formula>50</formula>
    </cfRule>
    <cfRule type="cellIs" dxfId="217" priority="33" operator="between">
      <formula>-1</formula>
      <formula>-30</formula>
    </cfRule>
  </conditionalFormatting>
  <conditionalFormatting sqref="I464">
    <cfRule type="cellIs" dxfId="216" priority="21" operator="equal">
      <formula>0</formula>
    </cfRule>
    <cfRule type="cellIs" dxfId="215" priority="22" operator="between">
      <formula>5</formula>
      <formula>50</formula>
    </cfRule>
    <cfRule type="cellIs" dxfId="214" priority="23" operator="between">
      <formula>-1</formula>
      <formula>-30</formula>
    </cfRule>
  </conditionalFormatting>
  <conditionalFormatting sqref="I470">
    <cfRule type="cellIs" dxfId="213" priority="16" operator="equal">
      <formula>0</formula>
    </cfRule>
    <cfRule type="cellIs" dxfId="212" priority="17" operator="between">
      <formula>5</formula>
      <formula>50</formula>
    </cfRule>
    <cfRule type="cellIs" dxfId="211" priority="18" operator="between">
      <formula>-1</formula>
      <formula>-30</formula>
    </cfRule>
  </conditionalFormatting>
  <conditionalFormatting sqref="I476">
    <cfRule type="cellIs" dxfId="210" priority="11" operator="equal">
      <formula>0</formula>
    </cfRule>
    <cfRule type="cellIs" dxfId="209" priority="12" operator="between">
      <formula>5</formula>
      <formula>50</formula>
    </cfRule>
    <cfRule type="cellIs" dxfId="208" priority="13" operator="between">
      <formula>-1</formula>
      <formula>-30</formula>
    </cfRule>
  </conditionalFormatting>
  <conditionalFormatting sqref="I482">
    <cfRule type="cellIs" dxfId="207" priority="7" operator="between">
      <formula>5</formula>
      <formula>50</formula>
    </cfRule>
    <cfRule type="cellIs" dxfId="206" priority="8" operator="between">
      <formula>-1</formula>
      <formula>-30</formula>
    </cfRule>
    <cfRule type="cellIs" dxfId="205" priority="6" operator="equal">
      <formula>0</formula>
    </cfRule>
  </conditionalFormatting>
  <conditionalFormatting sqref="J88">
    <cfRule type="cellIs" dxfId="204" priority="760" operator="lessThanOrEqual">
      <formula>0</formula>
    </cfRule>
    <cfRule type="cellIs" dxfId="203" priority="759" operator="greaterThan">
      <formula>0</formula>
    </cfRule>
  </conditionalFormatting>
  <conditionalFormatting sqref="K139:K144">
    <cfRule type="cellIs" dxfId="202" priority="242" operator="equal">
      <formula>0</formula>
    </cfRule>
    <cfRule type="cellIs" dxfId="201" priority="244" operator="greaterThan">
      <formula>0</formula>
    </cfRule>
    <cfRule type="cellIs" dxfId="200" priority="243" operator="equal">
      <formula>0</formula>
    </cfRule>
    <cfRule type="cellIs" dxfId="199" priority="240" operator="greaterThan">
      <formula>0</formula>
    </cfRule>
    <cfRule type="cellIs" dxfId="198" priority="241" operator="greaterThan">
      <formula>0</formula>
    </cfRule>
  </conditionalFormatting>
  <conditionalFormatting sqref="K159:K161">
    <cfRule type="cellIs" dxfId="197" priority="428" operator="greaterThan">
      <formula>0</formula>
    </cfRule>
    <cfRule type="cellIs" dxfId="196" priority="427" operator="equal">
      <formula>0</formula>
    </cfRule>
    <cfRule type="cellIs" dxfId="195" priority="424" operator="greaterThan">
      <formula>0</formula>
    </cfRule>
    <cfRule type="cellIs" dxfId="194" priority="425" operator="greaterThan">
      <formula>0</formula>
    </cfRule>
    <cfRule type="cellIs" dxfId="193" priority="426" operator="equal">
      <formula>0</formula>
    </cfRule>
  </conditionalFormatting>
  <conditionalFormatting sqref="K174:K176">
    <cfRule type="cellIs" dxfId="192" priority="185" operator="greaterThan">
      <formula>0</formula>
    </cfRule>
    <cfRule type="cellIs" dxfId="191" priority="186" operator="greaterThan">
      <formula>0</formula>
    </cfRule>
    <cfRule type="cellIs" dxfId="190" priority="187" operator="equal">
      <formula>0</formula>
    </cfRule>
    <cfRule type="cellIs" dxfId="189" priority="188" operator="equal">
      <formula>0</formula>
    </cfRule>
    <cfRule type="cellIs" dxfId="188" priority="189" operator="greaterThan">
      <formula>0</formula>
    </cfRule>
  </conditionalFormatting>
  <conditionalFormatting sqref="K197:K199">
    <cfRule type="cellIs" dxfId="187" priority="420" operator="greaterThan">
      <formula>0</formula>
    </cfRule>
    <cfRule type="cellIs" dxfId="186" priority="422" operator="equal">
      <formula>0</formula>
    </cfRule>
    <cfRule type="cellIs" dxfId="185" priority="423" operator="greaterThan">
      <formula>0</formula>
    </cfRule>
    <cfRule type="cellIs" dxfId="184" priority="421" operator="equal">
      <formula>0</formula>
    </cfRule>
    <cfRule type="cellIs" dxfId="183" priority="419" operator="greaterThan">
      <formula>0</formula>
    </cfRule>
  </conditionalFormatting>
  <conditionalFormatting sqref="K207:K209">
    <cfRule type="cellIs" dxfId="182" priority="181" operator="greaterThan">
      <formula>0</formula>
    </cfRule>
    <cfRule type="cellIs" dxfId="181" priority="182" operator="equal">
      <formula>0</formula>
    </cfRule>
    <cfRule type="cellIs" dxfId="180" priority="180" operator="greaterThan">
      <formula>0</formula>
    </cfRule>
    <cfRule type="cellIs" dxfId="179" priority="183" operator="equal">
      <formula>0</formula>
    </cfRule>
    <cfRule type="cellIs" dxfId="178" priority="184" operator="greaterThan">
      <formula>0</formula>
    </cfRule>
  </conditionalFormatting>
  <conditionalFormatting sqref="K212:K214">
    <cfRule type="cellIs" dxfId="177" priority="434" operator="greaterThan">
      <formula>0</formula>
    </cfRule>
    <cfRule type="cellIs" dxfId="176" priority="435" operator="greaterThan">
      <formula>0</formula>
    </cfRule>
    <cfRule type="cellIs" dxfId="175" priority="436" operator="equal">
      <formula>0</formula>
    </cfRule>
    <cfRule type="cellIs" dxfId="174" priority="437" operator="equal">
      <formula>0</formula>
    </cfRule>
    <cfRule type="cellIs" dxfId="173" priority="438" operator="greaterThan">
      <formula>0</formula>
    </cfRule>
  </conditionalFormatting>
  <conditionalFormatting sqref="K243">
    <cfRule type="cellIs" dxfId="172" priority="1618" operator="greaterThan">
      <formula>0</formula>
    </cfRule>
    <cfRule type="cellIs" dxfId="171" priority="1617" operator="equal">
      <formula>0</formula>
    </cfRule>
    <cfRule type="cellIs" dxfId="170" priority="1616" operator="equal">
      <formula>0</formula>
    </cfRule>
    <cfRule type="cellIs" dxfId="169" priority="1615" operator="greaterThan">
      <formula>0</formula>
    </cfRule>
    <cfRule type="cellIs" dxfId="168" priority="1614" operator="greaterThan">
      <formula>0</formula>
    </cfRule>
  </conditionalFormatting>
  <conditionalFormatting sqref="K246">
    <cfRule type="cellIs" dxfId="167" priority="200" operator="greaterThan">
      <formula>0</formula>
    </cfRule>
    <cfRule type="cellIs" dxfId="166" priority="201" operator="greaterThan">
      <formula>0</formula>
    </cfRule>
    <cfRule type="cellIs" dxfId="165" priority="202" operator="equal">
      <formula>0</formula>
    </cfRule>
    <cfRule type="cellIs" dxfId="164" priority="203" operator="equal">
      <formula>0</formula>
    </cfRule>
    <cfRule type="cellIs" dxfId="163" priority="204" operator="greaterThan">
      <formula>0</formula>
    </cfRule>
  </conditionalFormatting>
  <conditionalFormatting sqref="K253">
    <cfRule type="cellIs" dxfId="162" priority="1603" operator="greaterThan">
      <formula>0</formula>
    </cfRule>
    <cfRule type="cellIs" dxfId="161" priority="1602" operator="equal">
      <formula>0</formula>
    </cfRule>
    <cfRule type="cellIs" dxfId="160" priority="1601" operator="equal">
      <formula>0</formula>
    </cfRule>
    <cfRule type="cellIs" dxfId="159" priority="1600" operator="greaterThan">
      <formula>0</formula>
    </cfRule>
    <cfRule type="cellIs" dxfId="158" priority="1599" operator="greaterThan">
      <formula>0</formula>
    </cfRule>
  </conditionalFormatting>
  <conditionalFormatting sqref="K269:K280">
    <cfRule type="cellIs" dxfId="157" priority="398" operator="greaterThan">
      <formula>0</formula>
    </cfRule>
    <cfRule type="cellIs" dxfId="156" priority="396" operator="equal">
      <formula>0</formula>
    </cfRule>
    <cfRule type="cellIs" dxfId="155" priority="395" operator="greaterThan">
      <formula>0</formula>
    </cfRule>
    <cfRule type="cellIs" dxfId="154" priority="394" operator="greaterThan">
      <formula>0</formula>
    </cfRule>
    <cfRule type="cellIs" dxfId="153" priority="397" operator="equal">
      <formula>0</formula>
    </cfRule>
  </conditionalFormatting>
  <conditionalFormatting sqref="K287">
    <cfRule type="cellIs" dxfId="152" priority="155" operator="greaterThan">
      <formula>0</formula>
    </cfRule>
    <cfRule type="cellIs" dxfId="151" priority="157" operator="equal">
      <formula>0</formula>
    </cfRule>
    <cfRule type="cellIs" dxfId="150" priority="158" operator="equal">
      <formula>0</formula>
    </cfRule>
    <cfRule type="cellIs" dxfId="149" priority="159" operator="greaterThan">
      <formula>0</formula>
    </cfRule>
    <cfRule type="cellIs" dxfId="148" priority="156" operator="greaterThan">
      <formula>0</formula>
    </cfRule>
  </conditionalFormatting>
  <conditionalFormatting sqref="K290">
    <cfRule type="cellIs" dxfId="147" priority="154" operator="greaterThan">
      <formula>0</formula>
    </cfRule>
    <cfRule type="cellIs" dxfId="146" priority="152" operator="equal">
      <formula>0</formula>
    </cfRule>
    <cfRule type="cellIs" dxfId="145" priority="151" operator="greaterThan">
      <formula>0</formula>
    </cfRule>
    <cfRule type="cellIs" dxfId="144" priority="150" operator="greaterThan">
      <formula>0</formula>
    </cfRule>
    <cfRule type="cellIs" dxfId="143" priority="153" operator="equal">
      <formula>0</formula>
    </cfRule>
  </conditionalFormatting>
  <conditionalFormatting sqref="K293">
    <cfRule type="cellIs" dxfId="142" priority="148" operator="equal">
      <formula>0</formula>
    </cfRule>
    <cfRule type="cellIs" dxfId="141" priority="145" operator="greaterThan">
      <formula>0</formula>
    </cfRule>
    <cfRule type="cellIs" dxfId="140" priority="146" operator="greaterThan">
      <formula>0</formula>
    </cfRule>
    <cfRule type="cellIs" dxfId="139" priority="147" operator="equal">
      <formula>0</formula>
    </cfRule>
    <cfRule type="cellIs" dxfId="138" priority="149" operator="greaterThan">
      <formula>0</formula>
    </cfRule>
  </conditionalFormatting>
  <conditionalFormatting sqref="K306">
    <cfRule type="cellIs" dxfId="137" priority="218" operator="equal">
      <formula>0</formula>
    </cfRule>
    <cfRule type="cellIs" dxfId="136" priority="219" operator="greaterThan">
      <formula>0</formula>
    </cfRule>
    <cfRule type="cellIs" dxfId="135" priority="216" operator="greaterThan">
      <formula>0</formula>
    </cfRule>
    <cfRule type="cellIs" dxfId="134" priority="215" operator="greaterThan">
      <formula>0</formula>
    </cfRule>
    <cfRule type="cellIs" dxfId="133" priority="217" operator="equal">
      <formula>0</formula>
    </cfRule>
  </conditionalFormatting>
  <conditionalFormatting sqref="K309">
    <cfRule type="cellIs" dxfId="132" priority="1549" operator="greaterThan">
      <formula>0</formula>
    </cfRule>
    <cfRule type="cellIs" dxfId="131" priority="1550" operator="greaterThan">
      <formula>0</formula>
    </cfRule>
    <cfRule type="cellIs" dxfId="130" priority="1551" operator="equal">
      <formula>0</formula>
    </cfRule>
    <cfRule type="cellIs" dxfId="129" priority="1552" operator="equal">
      <formula>0</formula>
    </cfRule>
    <cfRule type="cellIs" dxfId="128" priority="1553" operator="greaterThan">
      <formula>0</formula>
    </cfRule>
  </conditionalFormatting>
  <conditionalFormatting sqref="K313:K315">
    <cfRule type="cellIs" dxfId="127" priority="44" operator="greaterThan">
      <formula>0</formula>
    </cfRule>
    <cfRule type="cellIs" dxfId="126" priority="45" operator="greaterThan">
      <formula>0</formula>
    </cfRule>
    <cfRule type="cellIs" dxfId="125" priority="46" operator="equal">
      <formula>0</formula>
    </cfRule>
    <cfRule type="cellIs" dxfId="124" priority="47" operator="equal">
      <formula>0</formula>
    </cfRule>
    <cfRule type="cellIs" dxfId="123" priority="48" operator="greaterThan">
      <formula>0</formula>
    </cfRule>
  </conditionalFormatting>
  <conditionalFormatting sqref="K324 K327">
    <cfRule type="cellIs" dxfId="122" priority="1535" operator="greaterThan">
      <formula>0</formula>
    </cfRule>
    <cfRule type="cellIs" dxfId="121" priority="1537" operator="equal">
      <formula>0</formula>
    </cfRule>
    <cfRule type="cellIs" dxfId="120" priority="1538" operator="greaterThan">
      <formula>0</formula>
    </cfRule>
    <cfRule type="cellIs" dxfId="119" priority="1536" operator="equal">
      <formula>0</formula>
    </cfRule>
    <cfRule type="cellIs" dxfId="118" priority="1534" operator="greaterThan">
      <formula>0</formula>
    </cfRule>
  </conditionalFormatting>
  <conditionalFormatting sqref="K330:K337">
    <cfRule type="cellIs" dxfId="117" priority="210" operator="greaterThan">
      <formula>0</formula>
    </cfRule>
    <cfRule type="cellIs" dxfId="116" priority="214" operator="greaterThan">
      <formula>0</formula>
    </cfRule>
    <cfRule type="cellIs" dxfId="115" priority="213" operator="equal">
      <formula>0</formula>
    </cfRule>
    <cfRule type="cellIs" dxfId="114" priority="212" operator="equal">
      <formula>0</formula>
    </cfRule>
    <cfRule type="cellIs" dxfId="113" priority="211" operator="greaterThan">
      <formula>0</formula>
    </cfRule>
  </conditionalFormatting>
  <conditionalFormatting sqref="K383:K384">
    <cfRule type="cellIs" dxfId="112" priority="920" operator="equal">
      <formula>0</formula>
    </cfRule>
    <cfRule type="cellIs" dxfId="111" priority="919" operator="equal">
      <formula>0</formula>
    </cfRule>
    <cfRule type="cellIs" dxfId="110" priority="921" operator="greaterThan">
      <formula>0</formula>
    </cfRule>
    <cfRule type="cellIs" dxfId="109" priority="918" operator="greaterThan">
      <formula>0</formula>
    </cfRule>
    <cfRule type="cellIs" dxfId="108" priority="917" operator="greaterThan">
      <formula>0</formula>
    </cfRule>
  </conditionalFormatting>
  <conditionalFormatting sqref="K387:K388 K429:L429 K437:K440 K443:K446 K449:K452 K455:K458 K461:K464 K467:K470 K473:K476 K479:K482 K517:K520">
    <cfRule type="cellIs" dxfId="107" priority="1396" operator="equal">
      <formula>0</formula>
    </cfRule>
    <cfRule type="cellIs" dxfId="106" priority="1398" operator="greaterThan">
      <formula>0</formula>
    </cfRule>
    <cfRule type="cellIs" dxfId="105" priority="1397" operator="equal">
      <formula>0</formula>
    </cfRule>
    <cfRule type="cellIs" dxfId="104" priority="1395" operator="greaterThan">
      <formula>0</formula>
    </cfRule>
    <cfRule type="cellIs" dxfId="103" priority="1394" operator="greaterThan">
      <formula>0</formula>
    </cfRule>
  </conditionalFormatting>
  <conditionalFormatting sqref="K391:K392">
    <cfRule type="cellIs" dxfId="102" priority="79" operator="equal">
      <formula>0</formula>
    </cfRule>
    <cfRule type="cellIs" dxfId="101" priority="78" operator="equal">
      <formula>0</formula>
    </cfRule>
    <cfRule type="cellIs" dxfId="100" priority="77" operator="greaterThan">
      <formula>0</formula>
    </cfRule>
    <cfRule type="cellIs" dxfId="99" priority="76" operator="greaterThan">
      <formula>0</formula>
    </cfRule>
    <cfRule type="cellIs" dxfId="98" priority="80" operator="greaterThan">
      <formula>0</formula>
    </cfRule>
  </conditionalFormatting>
  <conditionalFormatting sqref="K395:K404">
    <cfRule type="cellIs" dxfId="97" priority="747" operator="greaterThan">
      <formula>0</formula>
    </cfRule>
    <cfRule type="cellIs" dxfId="96" priority="750" operator="greaterThan">
      <formula>0</formula>
    </cfRule>
    <cfRule type="cellIs" dxfId="95" priority="749" operator="equal">
      <formula>0</formula>
    </cfRule>
    <cfRule type="cellIs" dxfId="94" priority="748" operator="equal">
      <formula>0</formula>
    </cfRule>
    <cfRule type="cellIs" dxfId="93" priority="746" operator="greaterThan">
      <formula>0</formula>
    </cfRule>
  </conditionalFormatting>
  <conditionalFormatting sqref="K406:K407">
    <cfRule type="cellIs" dxfId="92" priority="68" operator="equal">
      <formula>0</formula>
    </cfRule>
    <cfRule type="cellIs" dxfId="91" priority="70" operator="greaterThan">
      <formula>0</formula>
    </cfRule>
    <cfRule type="cellIs" dxfId="90" priority="69" operator="equal">
      <formula>0</formula>
    </cfRule>
    <cfRule type="cellIs" dxfId="89" priority="67" operator="greaterThan">
      <formula>0</formula>
    </cfRule>
    <cfRule type="cellIs" dxfId="88" priority="66" operator="greaterThan">
      <formula>0</formula>
    </cfRule>
  </conditionalFormatting>
  <conditionalFormatting sqref="K414:K415">
    <cfRule type="cellIs" dxfId="87" priority="859" operator="equal">
      <formula>0</formula>
    </cfRule>
    <cfRule type="cellIs" dxfId="86" priority="860" operator="equal">
      <formula>0</formula>
    </cfRule>
    <cfRule type="cellIs" dxfId="85" priority="861" operator="greaterThan">
      <formula>0</formula>
    </cfRule>
    <cfRule type="cellIs" dxfId="84" priority="857" operator="greaterThan">
      <formula>0</formula>
    </cfRule>
    <cfRule type="cellIs" dxfId="83" priority="858" operator="greaterThan">
      <formula>0</formula>
    </cfRule>
  </conditionalFormatting>
  <conditionalFormatting sqref="K418">
    <cfRule type="cellIs" dxfId="82" priority="853" operator="greaterThan">
      <formula>0</formula>
    </cfRule>
    <cfRule type="cellIs" dxfId="81" priority="856" operator="greaterThan">
      <formula>0</formula>
    </cfRule>
    <cfRule type="cellIs" dxfId="80" priority="855" operator="equal">
      <formula>0</formula>
    </cfRule>
    <cfRule type="cellIs" dxfId="79" priority="854" operator="equal">
      <formula>0</formula>
    </cfRule>
    <cfRule type="cellIs" dxfId="78" priority="852" operator="greaterThan">
      <formula>0</formula>
    </cfRule>
  </conditionalFormatting>
  <conditionalFormatting sqref="K421">
    <cfRule type="cellIs" dxfId="77" priority="1003" operator="greaterThan">
      <formula>0</formula>
    </cfRule>
    <cfRule type="cellIs" dxfId="76" priority="1004" operator="equal">
      <formula>0</formula>
    </cfRule>
    <cfRule type="cellIs" dxfId="75" priority="1005" operator="equal">
      <formula>0</formula>
    </cfRule>
    <cfRule type="cellIs" dxfId="74" priority="1006" operator="greaterThan">
      <formula>0</formula>
    </cfRule>
    <cfRule type="cellIs" dxfId="73" priority="1002" operator="greaterThan">
      <formula>0</formula>
    </cfRule>
  </conditionalFormatting>
  <conditionalFormatting sqref="K505:K506 K509:K510">
    <cfRule type="cellIs" dxfId="72" priority="195" operator="greaterThan">
      <formula>0</formula>
    </cfRule>
    <cfRule type="cellIs" dxfId="71" priority="199" operator="greaterThan">
      <formula>0</formula>
    </cfRule>
    <cfRule type="cellIs" dxfId="70" priority="198" operator="equal">
      <formula>0</formula>
    </cfRule>
    <cfRule type="cellIs" dxfId="69" priority="197" operator="equal">
      <formula>0</formula>
    </cfRule>
    <cfRule type="cellIs" dxfId="68" priority="196" operator="greaterThan">
      <formula>0</formula>
    </cfRule>
  </conditionalFormatting>
  <conditionalFormatting sqref="K513:K514">
    <cfRule type="cellIs" dxfId="67" priority="332" operator="equal">
      <formula>0</formula>
    </cfRule>
    <cfRule type="cellIs" dxfId="66" priority="333" operator="equal">
      <formula>0</formula>
    </cfRule>
    <cfRule type="cellIs" dxfId="65" priority="334" operator="greaterThan">
      <formula>0</formula>
    </cfRule>
    <cfRule type="cellIs" dxfId="64" priority="331" operator="greaterThan">
      <formula>0</formula>
    </cfRule>
    <cfRule type="cellIs" dxfId="63" priority="330" operator="greaterThan">
      <formula>0</formula>
    </cfRule>
  </conditionalFormatting>
  <conditionalFormatting sqref="K527">
    <cfRule type="cellIs" dxfId="62" priority="246" operator="greaterThan">
      <formula>0</formula>
    </cfRule>
    <cfRule type="cellIs" dxfId="61" priority="247" operator="equal">
      <formula>0</formula>
    </cfRule>
    <cfRule type="cellIs" dxfId="60" priority="248" operator="equal">
      <formula>0</formula>
    </cfRule>
    <cfRule type="cellIs" dxfId="59" priority="249" operator="greaterThan">
      <formula>0</formula>
    </cfRule>
    <cfRule type="cellIs" dxfId="58" priority="245" operator="greaterThan">
      <formula>0</formula>
    </cfRule>
  </conditionalFormatting>
  <conditionalFormatting sqref="K530">
    <cfRule type="cellIs" dxfId="57" priority="802" operator="greaterThan">
      <formula>0</formula>
    </cfRule>
    <cfRule type="cellIs" dxfId="56" priority="806" operator="greaterThan">
      <formula>0</formula>
    </cfRule>
    <cfRule type="cellIs" dxfId="55" priority="805" operator="equal">
      <formula>0</formula>
    </cfRule>
    <cfRule type="cellIs" dxfId="54" priority="804" operator="equal">
      <formula>0</formula>
    </cfRule>
    <cfRule type="cellIs" dxfId="53" priority="803" operator="greaterThan">
      <formula>0</formula>
    </cfRule>
  </conditionalFormatting>
  <conditionalFormatting sqref="K533">
    <cfRule type="cellIs" dxfId="52" priority="194" operator="greaterThan">
      <formula>0</formula>
    </cfRule>
    <cfRule type="cellIs" dxfId="51" priority="192" operator="equal">
      <formula>0</formula>
    </cfRule>
    <cfRule type="cellIs" dxfId="50" priority="191" operator="greaterThan">
      <formula>0</formula>
    </cfRule>
    <cfRule type="cellIs" dxfId="49" priority="190" operator="greaterThan">
      <formula>0</formula>
    </cfRule>
    <cfRule type="cellIs" dxfId="48" priority="193" operator="equal">
      <formula>0</formula>
    </cfRule>
  </conditionalFormatting>
  <conditionalFormatting sqref="K550">
    <cfRule type="cellIs" dxfId="47" priority="254" operator="greaterThan">
      <formula>0</formula>
    </cfRule>
    <cfRule type="cellIs" dxfId="46" priority="253" operator="equal">
      <formula>0</formula>
    </cfRule>
    <cfRule type="cellIs" dxfId="45" priority="252" operator="equal">
      <formula>0</formula>
    </cfRule>
    <cfRule type="cellIs" dxfId="44" priority="251" operator="greaterThan">
      <formula>0</formula>
    </cfRule>
    <cfRule type="cellIs" dxfId="43" priority="250" operator="greaterThan">
      <formula>0</formula>
    </cfRule>
  </conditionalFormatting>
  <conditionalFormatting sqref="K574 K577 K580 K594 K596">
    <cfRule type="cellIs" dxfId="42" priority="1322" operator="equal">
      <formula>0</formula>
    </cfRule>
    <cfRule type="cellIs" dxfId="41" priority="1321" operator="equal">
      <formula>0</formula>
    </cfRule>
    <cfRule type="cellIs" dxfId="40" priority="1320" operator="greaterThan">
      <formula>0</formula>
    </cfRule>
    <cfRule type="cellIs" dxfId="39" priority="1319" operator="greaterThan">
      <formula>0</formula>
    </cfRule>
    <cfRule type="cellIs" dxfId="38" priority="1323" operator="greaterThan">
      <formula>0</formula>
    </cfRule>
  </conditionalFormatting>
  <conditionalFormatting sqref="K599">
    <cfRule type="cellIs" dxfId="37" priority="169" operator="greaterThan">
      <formula>0</formula>
    </cfRule>
    <cfRule type="cellIs" dxfId="36" priority="168" operator="equal">
      <formula>0</formula>
    </cfRule>
    <cfRule type="cellIs" dxfId="35" priority="167" operator="equal">
      <formula>0</formula>
    </cfRule>
    <cfRule type="cellIs" dxfId="34" priority="166" operator="greaterThan">
      <formula>0</formula>
    </cfRule>
    <cfRule type="cellIs" dxfId="33" priority="165" operator="greaterThan">
      <formula>0</formula>
    </cfRule>
  </conditionalFormatting>
  <conditionalFormatting sqref="K615 K619 K623 K627">
    <cfRule type="cellIs" dxfId="32" priority="1299" operator="greaterThan">
      <formula>0</formula>
    </cfRule>
    <cfRule type="cellIs" dxfId="31" priority="1300" operator="greaterThan">
      <formula>0</formula>
    </cfRule>
    <cfRule type="cellIs" dxfId="30" priority="1301" operator="equal">
      <formula>0</formula>
    </cfRule>
    <cfRule type="cellIs" dxfId="29" priority="1302" operator="equal">
      <formula>0</formula>
    </cfRule>
    <cfRule type="cellIs" dxfId="28" priority="1303" operator="greaterThan">
      <formula>0</formula>
    </cfRule>
  </conditionalFormatting>
  <hyperlinks>
    <hyperlink ref="I42" r:id="rId3" xr:uid="{04EF6843-6C42-4A28-AB09-6B9200D6A564}"/>
    <hyperlink ref="I43" r:id="rId4" xr:uid="{3CEEC7D9-EEEC-46C8-8445-905DBE0ED539}"/>
    <hyperlink ref="I51" r:id="rId5" xr:uid="{D943A4F0-CB5D-40DF-BAC6-5474B258A62A}"/>
    <hyperlink ref="I44" r:id="rId6" xr:uid="{336F1A4D-8845-44A3-A3B0-282EA742F0BA}"/>
  </hyperlinks>
  <printOptions horizontalCentered="1"/>
  <pageMargins left="0.23622047244094491" right="0.23622047244094491" top="0.74803149606299213" bottom="0.35433070866141736" header="0.31496062992125984" footer="0.19685039370078741"/>
  <pageSetup paperSize="9" scale="64" fitToHeight="4" orientation="portrait" r:id="rId7"/>
  <headerFooter>
    <oddFooter>&amp;L_x000D_&amp;1#&amp;"Calibri"&amp;10&amp;K000000 Intern gebruik&amp;C&amp;P</oddFooter>
  </headerFooter>
  <rowBreaks count="2" manualBreakCount="2">
    <brk id="68" min="2" max="22" man="1"/>
    <brk id="586" min="2" max="22" man="1"/>
  </rowBreaks>
  <ignoredErrors>
    <ignoredError sqref="M409 A115 A15 A22:A23 A634 M634 P634 A637 G88 G94 G100 M116 A117:A119 A145 M146 A147 A149:A157 A70:A103 A121:A137 A139:A143 A105:A111" unlockedFormula="1"/>
    <ignoredError sqref="A228 A240 A357 A367 A405:A406 A424 A500 A537 A601:A602 A550 A552:A553 A567 A569 A585 A594:A596" formula="1"/>
    <ignoredError sqref="L544" evalError="1"/>
    <ignoredError sqref="A632:A633 A116 A120 A146 A148" formula="1" unlockedFormula="1"/>
  </ignoredErrors>
  <drawing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2" id="{F5C41686-1895-41A9-8654-4011F00CA8D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T638</xm:sqref>
        </x14:conditionalFormatting>
        <x14:conditionalFormatting xmlns:xm="http://schemas.microsoft.com/office/excel/2006/main">
          <x14:cfRule type="iconSet" priority="41" id="{24C56625-A4A4-41F0-AA56-94605854CF2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T640</xm:sqref>
        </x14:conditionalFormatting>
        <x14:conditionalFormatting xmlns:xm="http://schemas.microsoft.com/office/excel/2006/main">
          <x14:cfRule type="iconSet" priority="43" id="{122043F6-6F6B-4120-A19E-C26531C226C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T644</xm:sqref>
        </x14:conditionalFormatting>
        <x14:conditionalFormatting xmlns:xm="http://schemas.microsoft.com/office/excel/2006/main">
          <x14:cfRule type="iconSet" priority="383" id="{0A78752A-1073-4B29-B239-E6574E7FC86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V638</xm:sqref>
        </x14:conditionalFormatting>
        <x14:conditionalFormatting xmlns:xm="http://schemas.microsoft.com/office/excel/2006/main">
          <x14:cfRule type="iconSet" priority="382" id="{7E18CC4E-AF89-460A-B843-C679E322F9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V640</xm:sqref>
        </x14:conditionalFormatting>
        <x14:conditionalFormatting xmlns:xm="http://schemas.microsoft.com/office/excel/2006/main">
          <x14:cfRule type="iconSet" priority="766" id="{050ABD25-C78F-44A5-A6F7-08F0FB6E44E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V644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BDE8C34-CD75-403F-B873-0BEEF0267D98}">
          <x14:formula1>
            <xm:f>Tabellen!$F$35:$F$37</xm:f>
          </x14:formula1>
          <xm:sqref>G9</xm:sqref>
        </x14:dataValidation>
        <x14:dataValidation type="list" allowBlank="1" showInputMessage="1" showErrorMessage="1" xr:uid="{B7CA4129-E8F7-4591-8FCE-9D36E6CDCE67}">
          <x14:formula1>
            <xm:f>Tabellen!$B$29:$B$31</xm:f>
          </x14:formula1>
          <xm:sqref>G17:G18</xm:sqref>
        </x14:dataValidation>
        <x14:dataValidation type="list" allowBlank="1" showInputMessage="1" showErrorMessage="1" xr:uid="{1ED63A59-4E85-42D5-899E-587F8335F820}">
          <x14:formula1>
            <xm:f>Tabellen!$G$36:$G$42</xm:f>
          </x14:formula1>
          <xm:sqref>I88 I458 I446 I392 I94 I375 I440 I100 I415 I452 I464 I470 I476 I482 I384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E28-69DD-4EFE-BDA4-647FEE86CF45}">
  <sheetPr>
    <tabColor rgb="FF88EA9F"/>
    <outlinePr summaryBelow="0"/>
  </sheetPr>
  <dimension ref="A1:BS1935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" defaultRowHeight="15.65" customHeight="1" outlineLevelRow="3" x14ac:dyDescent="0.25"/>
  <cols>
    <col min="1" max="1" width="2.09765625" style="646" customWidth="1"/>
    <col min="2" max="2" width="10.59765625" style="657" customWidth="1"/>
    <col min="3" max="3" width="1.8984375" style="786" customWidth="1"/>
    <col min="4" max="4" width="79.19921875" style="657" customWidth="1"/>
    <col min="5" max="5" width="10.59765625" style="657" customWidth="1"/>
    <col min="6" max="6" width="6.59765625" style="657" customWidth="1"/>
    <col min="7" max="7" width="7.59765625" style="657" customWidth="1"/>
    <col min="8" max="8" width="9.69921875" style="657" customWidth="1"/>
    <col min="9" max="9" width="12" style="891" customWidth="1"/>
    <col min="10" max="10" width="13.8984375" style="891" customWidth="1"/>
    <col min="11" max="11" width="11.69921875" style="891" customWidth="1"/>
    <col min="12" max="12" width="12.69921875" style="891" customWidth="1"/>
    <col min="13" max="13" width="13.69921875" style="891" customWidth="1"/>
    <col min="14" max="14" width="1.19921875" style="792" customWidth="1"/>
    <col min="15" max="15" width="13.69921875" style="1019" customWidth="1"/>
    <col min="16" max="16" width="12.3984375" style="1019" customWidth="1"/>
    <col min="17" max="17" width="12.59765625" style="1019" customWidth="1"/>
    <col min="18" max="23" width="12.69921875" style="1018" customWidth="1"/>
    <col min="24" max="24" width="14.09765625" style="1018" customWidth="1"/>
    <col min="25" max="25" width="58.3984375" style="1019" customWidth="1"/>
    <col min="26" max="26" width="55.8984375" style="960" customWidth="1"/>
    <col min="27" max="31" width="9" style="960" customWidth="1"/>
    <col min="32" max="33" width="9" style="960"/>
    <col min="34" max="34" width="21.69921875" style="960" customWidth="1"/>
    <col min="35" max="35" width="35.19921875" style="960" customWidth="1"/>
    <col min="36" max="71" width="9" style="960"/>
    <col min="72" max="16384" width="9" style="657"/>
  </cols>
  <sheetData>
    <row r="1" spans="1:71" s="879" customFormat="1" ht="6.65" customHeight="1" x14ac:dyDescent="0.25">
      <c r="A1" s="929"/>
      <c r="B1" s="873"/>
      <c r="C1" s="874"/>
      <c r="D1" s="873"/>
      <c r="E1" s="875"/>
      <c r="F1" s="876"/>
      <c r="G1" s="876"/>
      <c r="H1" s="877"/>
      <c r="I1" s="881"/>
      <c r="J1" s="882"/>
      <c r="K1" s="882"/>
      <c r="L1" s="882"/>
      <c r="M1" s="881"/>
      <c r="N1" s="878"/>
      <c r="O1" s="996"/>
      <c r="P1" s="996"/>
      <c r="Q1" s="996"/>
      <c r="R1" s="997"/>
      <c r="S1" s="997"/>
      <c r="T1" s="997"/>
      <c r="U1" s="997"/>
      <c r="V1" s="997"/>
      <c r="W1" s="997"/>
      <c r="X1" s="997"/>
      <c r="Y1" s="998"/>
      <c r="Z1" s="955"/>
      <c r="AA1" s="956"/>
      <c r="AB1" s="956"/>
      <c r="AC1" s="956"/>
      <c r="AD1" s="956"/>
      <c r="AE1" s="956"/>
      <c r="AF1" s="956"/>
      <c r="AG1" s="956"/>
      <c r="AH1" s="956"/>
      <c r="AI1" s="956"/>
      <c r="AJ1" s="956"/>
      <c r="AK1" s="956"/>
      <c r="AL1" s="956"/>
      <c r="AM1" s="956"/>
      <c r="AN1" s="956"/>
      <c r="AO1" s="956"/>
      <c r="AP1" s="956"/>
      <c r="AQ1" s="956"/>
      <c r="AR1" s="956"/>
      <c r="AS1" s="956"/>
      <c r="AT1" s="956"/>
      <c r="AU1" s="956"/>
      <c r="AV1" s="956"/>
      <c r="AW1" s="956"/>
      <c r="AX1" s="956"/>
      <c r="AY1" s="956"/>
      <c r="AZ1" s="956"/>
      <c r="BA1" s="956"/>
      <c r="BB1" s="956"/>
      <c r="BC1" s="956"/>
      <c r="BD1" s="956"/>
      <c r="BE1" s="956"/>
      <c r="BF1" s="956"/>
      <c r="BG1" s="956"/>
      <c r="BH1" s="956"/>
      <c r="BI1" s="956"/>
      <c r="BJ1" s="956"/>
      <c r="BK1" s="956"/>
      <c r="BL1" s="956"/>
      <c r="BM1" s="956"/>
      <c r="BN1" s="956"/>
      <c r="BO1" s="956"/>
      <c r="BP1" s="956"/>
      <c r="BQ1" s="956"/>
      <c r="BR1" s="956"/>
      <c r="BS1" s="956"/>
    </row>
    <row r="2" spans="1:71" s="919" customFormat="1" ht="15.65" customHeight="1" x14ac:dyDescent="0.25">
      <c r="A2" s="930" t="s">
        <v>863</v>
      </c>
      <c r="B2" s="927"/>
      <c r="C2" s="915"/>
      <c r="D2" s="916" t="s">
        <v>55</v>
      </c>
      <c r="E2" s="917"/>
      <c r="F2" s="916"/>
      <c r="G2" s="918"/>
      <c r="H2" s="918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914"/>
      <c r="U2" s="914"/>
      <c r="V2" s="914"/>
      <c r="W2" s="914"/>
      <c r="X2" s="914"/>
      <c r="Y2" s="914"/>
      <c r="Z2" s="957"/>
      <c r="AA2" s="958"/>
      <c r="AB2" s="958"/>
      <c r="AC2" s="958"/>
      <c r="AD2" s="958"/>
      <c r="AE2" s="958"/>
      <c r="AF2" s="958" t="str">
        <f>'ISOLATIEAANPAK '!G9</f>
        <v>Aannemer/Onderaannemer</v>
      </c>
      <c r="AG2" s="959"/>
      <c r="AH2" s="959"/>
      <c r="AI2" s="958"/>
      <c r="AJ2" s="958"/>
      <c r="AK2" s="958"/>
      <c r="AL2" s="958"/>
      <c r="AM2" s="958"/>
      <c r="AN2" s="958"/>
      <c r="AO2" s="958"/>
      <c r="AP2" s="958"/>
      <c r="AQ2" s="958"/>
      <c r="AR2" s="958"/>
      <c r="AS2" s="958"/>
      <c r="AT2" s="958"/>
      <c r="AU2" s="958"/>
      <c r="AV2" s="958"/>
      <c r="AW2" s="958"/>
      <c r="AX2" s="958"/>
      <c r="AY2" s="958"/>
      <c r="AZ2" s="958"/>
      <c r="BA2" s="958"/>
      <c r="BB2" s="958"/>
      <c r="BC2" s="958"/>
      <c r="BD2" s="958"/>
      <c r="BE2" s="958"/>
      <c r="BF2" s="958"/>
      <c r="BG2" s="958"/>
      <c r="BH2" s="958"/>
      <c r="BI2" s="958"/>
      <c r="BJ2" s="958"/>
      <c r="BK2" s="958"/>
      <c r="BL2" s="958"/>
      <c r="BM2" s="958"/>
      <c r="BN2" s="958"/>
      <c r="BO2" s="958"/>
      <c r="BP2" s="958"/>
      <c r="BQ2" s="958"/>
      <c r="BR2" s="958"/>
      <c r="BS2" s="958"/>
    </row>
    <row r="3" spans="1:71" ht="15.65" customHeight="1" x14ac:dyDescent="0.25">
      <c r="B3" s="647"/>
      <c r="D3" s="648"/>
      <c r="E3" s="649"/>
      <c r="F3" s="645"/>
      <c r="G3" s="645"/>
      <c r="H3" s="645"/>
      <c r="I3" s="883"/>
      <c r="J3" s="883"/>
      <c r="K3" s="883"/>
      <c r="L3" s="883"/>
      <c r="M3" s="883"/>
      <c r="N3" s="795"/>
      <c r="O3" s="999"/>
      <c r="P3" s="999"/>
      <c r="Q3" s="999"/>
      <c r="R3" s="1000"/>
      <c r="S3" s="1000"/>
      <c r="T3" s="1000"/>
      <c r="U3" s="1000"/>
      <c r="V3" s="1000"/>
      <c r="W3" s="1000"/>
      <c r="X3" s="1000"/>
      <c r="Y3" s="999"/>
    </row>
    <row r="4" spans="1:71" s="920" customFormat="1" ht="24.65" customHeight="1" x14ac:dyDescent="0.25">
      <c r="B4" s="921" t="s">
        <v>129</v>
      </c>
      <c r="C4" s="926"/>
      <c r="D4" s="921" t="s">
        <v>130</v>
      </c>
      <c r="E4" s="921" t="s">
        <v>131</v>
      </c>
      <c r="F4" s="921" t="s">
        <v>132</v>
      </c>
      <c r="G4" s="923" t="s">
        <v>133</v>
      </c>
      <c r="H4" s="924" t="s">
        <v>134</v>
      </c>
      <c r="I4" s="925" t="s">
        <v>70</v>
      </c>
      <c r="J4" s="925" t="s">
        <v>135</v>
      </c>
      <c r="K4" s="925" t="s">
        <v>136</v>
      </c>
      <c r="L4" s="925" t="s">
        <v>137</v>
      </c>
      <c r="M4" s="925" t="s">
        <v>101</v>
      </c>
      <c r="N4" s="922"/>
      <c r="O4" s="989" t="s">
        <v>138</v>
      </c>
      <c r="P4" s="989" t="str">
        <f>B4</f>
        <v>Code</v>
      </c>
      <c r="Q4" s="990" t="s">
        <v>993</v>
      </c>
      <c r="R4" s="991" t="s">
        <v>994</v>
      </c>
      <c r="S4" s="991" t="s">
        <v>995</v>
      </c>
      <c r="T4" s="991" t="s">
        <v>1423</v>
      </c>
      <c r="U4" s="991" t="s">
        <v>996</v>
      </c>
      <c r="V4" s="991" t="s">
        <v>997</v>
      </c>
      <c r="W4" s="991" t="s">
        <v>998</v>
      </c>
      <c r="X4" s="991" t="s">
        <v>1208</v>
      </c>
      <c r="Y4" s="989" t="s">
        <v>139</v>
      </c>
      <c r="Z4" s="961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</row>
    <row r="5" spans="1:71" s="646" customFormat="1" ht="15.65" customHeight="1" x14ac:dyDescent="0.25">
      <c r="B5" s="777"/>
      <c r="C5" s="786"/>
      <c r="D5" s="781"/>
      <c r="E5" s="720"/>
      <c r="F5" s="721"/>
      <c r="G5" s="722"/>
      <c r="H5" s="722"/>
      <c r="I5" s="884"/>
      <c r="J5" s="884"/>
      <c r="K5" s="884"/>
      <c r="L5" s="884"/>
      <c r="M5" s="885"/>
      <c r="N5" s="786"/>
      <c r="O5" s="1001"/>
      <c r="P5" s="1002"/>
      <c r="Q5" s="1002"/>
      <c r="R5" s="1003"/>
      <c r="S5" s="1003"/>
      <c r="T5" s="1003"/>
      <c r="U5" s="1003"/>
      <c r="V5" s="1003"/>
      <c r="W5" s="1003"/>
      <c r="X5" s="1003"/>
      <c r="Y5" s="1002"/>
      <c r="Z5" s="960"/>
      <c r="AA5" s="960"/>
      <c r="AB5" s="960"/>
      <c r="AC5" s="960"/>
      <c r="AD5" s="960"/>
      <c r="AE5" s="960"/>
      <c r="AF5" s="960"/>
      <c r="AG5" s="963"/>
      <c r="AH5" s="963"/>
      <c r="AI5" s="960"/>
      <c r="AJ5" s="960"/>
      <c r="AK5" s="960"/>
      <c r="AL5" s="960"/>
      <c r="AM5" s="960"/>
      <c r="AN5" s="960"/>
      <c r="AO5" s="960"/>
      <c r="AP5" s="960"/>
      <c r="AQ5" s="960"/>
      <c r="AR5" s="960"/>
      <c r="AS5" s="960"/>
      <c r="AT5" s="960"/>
      <c r="AU5" s="960"/>
      <c r="AV5" s="960"/>
      <c r="AW5" s="960"/>
      <c r="AX5" s="960"/>
      <c r="AY5" s="960"/>
      <c r="AZ5" s="960"/>
      <c r="BA5" s="960"/>
      <c r="BB5" s="960"/>
      <c r="BC5" s="960"/>
      <c r="BD5" s="960"/>
      <c r="BE5" s="960"/>
      <c r="BF5" s="960"/>
      <c r="BG5" s="960"/>
      <c r="BH5" s="960"/>
      <c r="BI5" s="960"/>
      <c r="BJ5" s="960"/>
      <c r="BK5" s="960"/>
      <c r="BL5" s="960"/>
      <c r="BM5" s="960"/>
      <c r="BN5" s="960"/>
      <c r="BO5" s="960"/>
      <c r="BP5" s="960"/>
      <c r="BQ5" s="960"/>
      <c r="BR5" s="960"/>
      <c r="BS5" s="960"/>
    </row>
    <row r="6" spans="1:71" s="646" customFormat="1" ht="15.65" customHeight="1" x14ac:dyDescent="0.25">
      <c r="A6" s="719"/>
      <c r="B6" s="723"/>
      <c r="C6" s="786"/>
      <c r="D6" s="724"/>
      <c r="E6" s="725"/>
      <c r="F6" s="726"/>
      <c r="G6" s="727"/>
      <c r="H6" s="728"/>
      <c r="I6" s="886"/>
      <c r="J6" s="886"/>
      <c r="K6" s="886"/>
      <c r="L6" s="886"/>
      <c r="M6" s="886"/>
      <c r="N6" s="786"/>
      <c r="O6" s="1004"/>
      <c r="P6" s="1004"/>
      <c r="Q6" s="1004"/>
      <c r="R6" s="1005"/>
      <c r="S6" s="1005"/>
      <c r="T6" s="1005"/>
      <c r="U6" s="1005"/>
      <c r="V6" s="1005"/>
      <c r="W6" s="1005"/>
      <c r="X6" s="1005"/>
      <c r="Y6" s="1004"/>
      <c r="Z6" s="964"/>
      <c r="AA6" s="960"/>
      <c r="AB6" s="960"/>
      <c r="AC6" s="960"/>
      <c r="AD6" s="960"/>
      <c r="AE6" s="960"/>
      <c r="AF6" s="960"/>
      <c r="AG6" s="960"/>
      <c r="AH6" s="960"/>
      <c r="AI6" s="960"/>
      <c r="AJ6" s="960"/>
      <c r="AK6" s="960"/>
      <c r="AL6" s="960"/>
      <c r="AM6" s="960"/>
      <c r="AN6" s="960"/>
      <c r="AO6" s="960"/>
      <c r="AP6" s="960"/>
      <c r="AQ6" s="960"/>
      <c r="AR6" s="960"/>
      <c r="AS6" s="960"/>
      <c r="AT6" s="960"/>
      <c r="AU6" s="960"/>
      <c r="AV6" s="960"/>
      <c r="AW6" s="960"/>
      <c r="AX6" s="960"/>
      <c r="AY6" s="960"/>
      <c r="AZ6" s="960"/>
      <c r="BA6" s="960"/>
      <c r="BB6" s="960"/>
      <c r="BC6" s="960"/>
      <c r="BD6" s="960"/>
      <c r="BE6" s="960"/>
      <c r="BF6" s="960"/>
      <c r="BG6" s="960"/>
      <c r="BH6" s="960"/>
      <c r="BI6" s="960"/>
      <c r="BJ6" s="960"/>
      <c r="BK6" s="960"/>
      <c r="BL6" s="960"/>
      <c r="BM6" s="960"/>
      <c r="BN6" s="960"/>
      <c r="BO6" s="960"/>
      <c r="BP6" s="960"/>
      <c r="BQ6" s="960"/>
      <c r="BR6" s="960"/>
      <c r="BS6" s="960"/>
    </row>
    <row r="7" spans="1:71" s="757" customFormat="1" ht="9" customHeight="1" thickBot="1" x14ac:dyDescent="0.3">
      <c r="A7" s="931"/>
      <c r="B7" s="744"/>
      <c r="C7" s="787"/>
      <c r="D7" s="745"/>
      <c r="E7" s="746"/>
      <c r="F7" s="745"/>
      <c r="G7" s="747"/>
      <c r="H7" s="747"/>
      <c r="I7" s="887"/>
      <c r="J7" s="887"/>
      <c r="K7" s="887"/>
      <c r="L7" s="887"/>
      <c r="M7" s="887"/>
      <c r="N7" s="787"/>
      <c r="O7" s="1006"/>
      <c r="P7" s="1006"/>
      <c r="Q7" s="1006"/>
      <c r="R7" s="1007"/>
      <c r="S7" s="1007"/>
      <c r="T7" s="1007"/>
      <c r="U7" s="1007"/>
      <c r="V7" s="1007"/>
      <c r="W7" s="1007"/>
      <c r="X7" s="1007"/>
      <c r="Y7" s="1006"/>
      <c r="Z7" s="965"/>
      <c r="AA7" s="966"/>
      <c r="AB7" s="960"/>
      <c r="AC7" s="960"/>
      <c r="AD7" s="960"/>
      <c r="AE7" s="960"/>
      <c r="AF7" s="960"/>
      <c r="AG7" s="963"/>
      <c r="AH7" s="963"/>
      <c r="AI7" s="960"/>
      <c r="AJ7" s="960"/>
      <c r="AK7" s="960"/>
      <c r="AL7" s="960"/>
      <c r="AM7" s="960"/>
      <c r="AN7" s="960"/>
      <c r="AO7" s="960"/>
      <c r="AP7" s="960"/>
      <c r="AQ7" s="960"/>
      <c r="AR7" s="960"/>
      <c r="AS7" s="960"/>
      <c r="AT7" s="960"/>
      <c r="AU7" s="960"/>
      <c r="AV7" s="960"/>
      <c r="AW7" s="960"/>
      <c r="AX7" s="960"/>
      <c r="AY7" s="960"/>
      <c r="AZ7" s="960"/>
      <c r="BA7" s="960"/>
      <c r="BB7" s="960"/>
      <c r="BC7" s="960"/>
      <c r="BD7" s="960"/>
      <c r="BE7" s="960"/>
      <c r="BF7" s="960"/>
      <c r="BG7" s="960"/>
      <c r="BH7" s="960"/>
      <c r="BI7" s="960"/>
      <c r="BJ7" s="960"/>
      <c r="BK7" s="960"/>
      <c r="BL7" s="960"/>
      <c r="BM7" s="960"/>
      <c r="BN7" s="960"/>
      <c r="BO7" s="960"/>
      <c r="BP7" s="960"/>
      <c r="BQ7" s="960"/>
      <c r="BR7" s="960"/>
      <c r="BS7" s="960"/>
    </row>
    <row r="8" spans="1:71" s="763" customFormat="1" ht="15.65" customHeight="1" thickTop="1" thickBot="1" x14ac:dyDescent="0.3">
      <c r="A8" s="932"/>
      <c r="B8" s="752" t="s">
        <v>140</v>
      </c>
      <c r="C8" s="928"/>
      <c r="D8" s="743" t="s">
        <v>76</v>
      </c>
      <c r="E8" s="753"/>
      <c r="F8" s="754"/>
      <c r="G8" s="755"/>
      <c r="H8" s="756"/>
      <c r="I8" s="888"/>
      <c r="J8" s="888"/>
      <c r="K8" s="888"/>
      <c r="L8" s="888"/>
      <c r="M8" s="888"/>
      <c r="N8" s="788"/>
      <c r="O8" s="1008"/>
      <c r="P8" s="1008"/>
      <c r="Q8" s="1008"/>
      <c r="R8" s="1009"/>
      <c r="S8" s="1009"/>
      <c r="T8" s="1009"/>
      <c r="U8" s="1009"/>
      <c r="V8" s="1009"/>
      <c r="W8" s="1009"/>
      <c r="X8" s="1009"/>
      <c r="Y8" s="1010"/>
      <c r="Z8" s="960"/>
      <c r="AA8" s="960"/>
      <c r="AB8" s="960"/>
      <c r="AC8" s="960"/>
      <c r="AD8" s="960"/>
      <c r="AE8" s="960"/>
      <c r="AF8" s="960"/>
      <c r="AG8" s="960"/>
      <c r="AH8" s="960"/>
      <c r="AI8" s="960"/>
      <c r="AJ8" s="960"/>
      <c r="AK8" s="960"/>
      <c r="AL8" s="960"/>
      <c r="AM8" s="960"/>
      <c r="AN8" s="960"/>
      <c r="AO8" s="960"/>
      <c r="AP8" s="960"/>
      <c r="AQ8" s="960"/>
      <c r="AR8" s="960"/>
      <c r="AS8" s="960"/>
      <c r="AT8" s="960"/>
      <c r="AU8" s="960"/>
      <c r="AV8" s="960"/>
      <c r="AW8" s="960"/>
      <c r="AX8" s="960"/>
      <c r="AY8" s="960"/>
      <c r="AZ8" s="960"/>
      <c r="BA8" s="960"/>
      <c r="BB8" s="960"/>
      <c r="BC8" s="960"/>
      <c r="BD8" s="960"/>
      <c r="BE8" s="960"/>
      <c r="BF8" s="960"/>
      <c r="BG8" s="960"/>
      <c r="BH8" s="960"/>
      <c r="BI8" s="960"/>
      <c r="BJ8" s="960"/>
      <c r="BK8" s="960"/>
      <c r="BL8" s="960"/>
      <c r="BM8" s="960"/>
      <c r="BN8" s="960"/>
      <c r="BO8" s="960"/>
      <c r="BP8" s="960"/>
      <c r="BQ8" s="960"/>
      <c r="BR8" s="960"/>
      <c r="BS8" s="960"/>
    </row>
    <row r="9" spans="1:71" s="758" customFormat="1" ht="9" customHeight="1" outlineLevel="1" thickTop="1" x14ac:dyDescent="0.25">
      <c r="A9" s="933"/>
      <c r="B9" s="748"/>
      <c r="C9" s="789"/>
      <c r="D9" s="749"/>
      <c r="E9" s="750"/>
      <c r="F9" s="749"/>
      <c r="G9" s="751"/>
      <c r="H9" s="751"/>
      <c r="I9" s="889"/>
      <c r="J9" s="889"/>
      <c r="K9" s="889"/>
      <c r="L9" s="889"/>
      <c r="M9" s="889"/>
      <c r="N9" s="789"/>
      <c r="O9" s="1011"/>
      <c r="P9" s="1011"/>
      <c r="Q9" s="1011"/>
      <c r="R9" s="1012"/>
      <c r="S9" s="1012"/>
      <c r="T9" s="1012"/>
      <c r="U9" s="1012"/>
      <c r="V9" s="1012"/>
      <c r="W9" s="1012"/>
      <c r="X9" s="1012"/>
      <c r="Y9" s="1011"/>
      <c r="Z9" s="965"/>
      <c r="AA9" s="966"/>
      <c r="AB9" s="960"/>
      <c r="AC9" s="960"/>
      <c r="AD9" s="960"/>
      <c r="AE9" s="960"/>
      <c r="AF9" s="960"/>
      <c r="AG9" s="963"/>
      <c r="AH9" s="963"/>
      <c r="AI9" s="960"/>
      <c r="AJ9" s="960"/>
      <c r="AK9" s="960"/>
      <c r="AL9" s="960"/>
      <c r="AM9" s="960"/>
      <c r="AN9" s="960"/>
      <c r="AO9" s="960"/>
      <c r="AP9" s="960"/>
      <c r="AQ9" s="960"/>
      <c r="AR9" s="960"/>
      <c r="AS9" s="960"/>
      <c r="AT9" s="960"/>
      <c r="AU9" s="960"/>
      <c r="AV9" s="960"/>
      <c r="AW9" s="960"/>
      <c r="AX9" s="960"/>
      <c r="AY9" s="960"/>
      <c r="AZ9" s="960"/>
      <c r="BA9" s="960"/>
      <c r="BB9" s="960"/>
      <c r="BC9" s="960"/>
      <c r="BD9" s="960"/>
      <c r="BE9" s="960"/>
      <c r="BF9" s="960"/>
      <c r="BG9" s="960"/>
      <c r="BH9" s="960"/>
      <c r="BI9" s="960"/>
      <c r="BJ9" s="960"/>
      <c r="BK9" s="960"/>
      <c r="BL9" s="960"/>
      <c r="BM9" s="960"/>
      <c r="BN9" s="960"/>
      <c r="BO9" s="960"/>
      <c r="BP9" s="960"/>
      <c r="BQ9" s="960"/>
      <c r="BR9" s="960"/>
      <c r="BS9" s="960"/>
    </row>
    <row r="10" spans="1:71" s="992" customFormat="1" ht="15.65" customHeight="1" outlineLevel="1" x14ac:dyDescent="0.25">
      <c r="B10" s="651" t="s">
        <v>889</v>
      </c>
      <c r="C10" s="993"/>
      <c r="D10" s="651" t="s">
        <v>984</v>
      </c>
      <c r="E10" s="658">
        <v>1</v>
      </c>
      <c r="F10" s="651" t="s">
        <v>74</v>
      </c>
      <c r="G10" s="994"/>
      <c r="H10" s="652">
        <f>SUM(H11:H17)</f>
        <v>0</v>
      </c>
      <c r="I10" s="995"/>
      <c r="J10" s="890">
        <f>SUM(J11:J17)</f>
        <v>0</v>
      </c>
      <c r="K10" s="995"/>
      <c r="L10" s="890">
        <f>SUM(L11:L17)</f>
        <v>19</v>
      </c>
      <c r="M10" s="890">
        <f>SUM(M11:M17)</f>
        <v>19</v>
      </c>
      <c r="N10" s="993"/>
      <c r="O10" s="1013">
        <f>SUM(O11:O17)</f>
        <v>19</v>
      </c>
      <c r="P10" s="1014" t="str">
        <f>B10</f>
        <v>V1-1-A1</v>
      </c>
      <c r="Q10" s="1014"/>
      <c r="R10" s="1015"/>
      <c r="S10" s="1015"/>
      <c r="T10" s="1015"/>
      <c r="U10" s="1015"/>
      <c r="V10" s="1015"/>
      <c r="W10" s="1015"/>
      <c r="X10" s="1015">
        <f>SUM(X11:X17)</f>
        <v>22.306000000000001</v>
      </c>
      <c r="Y10" s="1016"/>
      <c r="Z10" s="962"/>
      <c r="AA10" s="962"/>
      <c r="AB10" s="962"/>
      <c r="AC10" s="962"/>
      <c r="AD10" s="962"/>
      <c r="AE10" s="962"/>
      <c r="AF10" s="962"/>
      <c r="AG10" s="962"/>
      <c r="AH10" s="962"/>
      <c r="AI10" s="962"/>
      <c r="AJ10" s="962"/>
      <c r="AK10" s="962"/>
      <c r="AL10" s="962"/>
      <c r="AM10" s="962"/>
      <c r="AN10" s="962"/>
      <c r="AO10" s="962"/>
      <c r="AP10" s="962"/>
      <c r="AQ10" s="962"/>
      <c r="AR10" s="962"/>
      <c r="AS10" s="962"/>
      <c r="AT10" s="962"/>
      <c r="AU10" s="962"/>
      <c r="AV10" s="962"/>
      <c r="AW10" s="962"/>
      <c r="AX10" s="962"/>
      <c r="AY10" s="962"/>
      <c r="AZ10" s="962"/>
      <c r="BA10" s="962"/>
      <c r="BB10" s="962"/>
      <c r="BC10" s="962"/>
      <c r="BD10" s="962"/>
      <c r="BE10" s="962"/>
      <c r="BF10" s="962"/>
      <c r="BG10" s="962"/>
      <c r="BH10" s="962"/>
      <c r="BI10" s="962"/>
      <c r="BJ10" s="962"/>
      <c r="BK10" s="962"/>
      <c r="BL10" s="962"/>
      <c r="BM10" s="962"/>
      <c r="BN10" s="962"/>
      <c r="BO10" s="962"/>
      <c r="BP10" s="962"/>
      <c r="BQ10" s="962"/>
      <c r="BR10" s="962"/>
      <c r="BS10" s="962"/>
    </row>
    <row r="11" spans="1:71" ht="15.65" customHeight="1" outlineLevel="2" x14ac:dyDescent="0.25">
      <c r="B11" s="659"/>
      <c r="D11" s="668" t="s">
        <v>141</v>
      </c>
      <c r="E11" s="660"/>
      <c r="G11" s="661"/>
      <c r="H11" s="661"/>
      <c r="N11" s="795"/>
      <c r="O11" s="1017"/>
      <c r="P11" s="1017"/>
      <c r="Q11" s="1017"/>
    </row>
    <row r="12" spans="1:71" s="656" customFormat="1" ht="15.65" customHeight="1" outlineLevel="2" x14ac:dyDescent="0.25">
      <c r="A12" s="934"/>
      <c r="B12" s="657"/>
      <c r="C12" s="790"/>
      <c r="D12" s="657" t="s">
        <v>1143</v>
      </c>
      <c r="E12" s="660"/>
      <c r="F12" s="657"/>
      <c r="G12" s="661"/>
      <c r="H12" s="661"/>
      <c r="I12" s="891"/>
      <c r="J12" s="891"/>
      <c r="K12" s="891"/>
      <c r="L12" s="891"/>
      <c r="M12" s="891"/>
      <c r="N12" s="796"/>
      <c r="O12" s="1017"/>
      <c r="P12" s="1017"/>
      <c r="Q12" s="1020"/>
      <c r="R12" s="1018"/>
      <c r="S12" s="1018"/>
      <c r="T12" s="1018"/>
      <c r="U12" s="1018"/>
      <c r="V12" s="1018"/>
      <c r="W12" s="1018"/>
      <c r="X12" s="1018"/>
      <c r="Y12" s="1019"/>
      <c r="Z12" s="967"/>
      <c r="AA12" s="967"/>
      <c r="AB12" s="967"/>
      <c r="AC12" s="967"/>
      <c r="AD12" s="967"/>
      <c r="AE12" s="967"/>
      <c r="AF12" s="967"/>
      <c r="AG12" s="967"/>
      <c r="AH12" s="967"/>
      <c r="AI12" s="967"/>
      <c r="AJ12" s="967"/>
      <c r="AK12" s="967"/>
      <c r="AL12" s="967"/>
      <c r="AM12" s="967"/>
      <c r="AN12" s="967"/>
      <c r="AO12" s="967"/>
      <c r="AP12" s="967"/>
      <c r="AQ12" s="967"/>
      <c r="AR12" s="967"/>
      <c r="AS12" s="967"/>
      <c r="AT12" s="967"/>
      <c r="AU12" s="967"/>
      <c r="AV12" s="967"/>
      <c r="AW12" s="967"/>
      <c r="AX12" s="967"/>
      <c r="AY12" s="967"/>
      <c r="AZ12" s="967"/>
      <c r="BA12" s="967"/>
      <c r="BB12" s="967"/>
      <c r="BC12" s="967"/>
      <c r="BD12" s="967"/>
      <c r="BE12" s="967"/>
      <c r="BF12" s="967"/>
      <c r="BG12" s="967"/>
      <c r="BH12" s="967"/>
      <c r="BI12" s="967"/>
      <c r="BJ12" s="967"/>
      <c r="BK12" s="967"/>
      <c r="BL12" s="967"/>
      <c r="BM12" s="967"/>
      <c r="BN12" s="967"/>
      <c r="BO12" s="967"/>
      <c r="BP12" s="967"/>
      <c r="BQ12" s="967"/>
      <c r="BR12" s="967"/>
      <c r="BS12" s="967"/>
    </row>
    <row r="13" spans="1:71" s="656" customFormat="1" ht="15.65" customHeight="1" outlineLevel="2" x14ac:dyDescent="0.25">
      <c r="A13" s="934"/>
      <c r="B13" s="657"/>
      <c r="C13" s="790"/>
      <c r="D13" s="657" t="s">
        <v>1144</v>
      </c>
      <c r="E13" s="660"/>
      <c r="F13" s="657"/>
      <c r="G13" s="661"/>
      <c r="H13" s="661"/>
      <c r="I13" s="891"/>
      <c r="J13" s="891"/>
      <c r="K13" s="891"/>
      <c r="L13" s="891"/>
      <c r="M13" s="891"/>
      <c r="N13" s="796"/>
      <c r="O13" s="1017"/>
      <c r="P13" s="1017"/>
      <c r="Q13" s="1020"/>
      <c r="R13" s="1018"/>
      <c r="S13" s="1018"/>
      <c r="T13" s="1018"/>
      <c r="U13" s="1018"/>
      <c r="V13" s="1018"/>
      <c r="W13" s="1018"/>
      <c r="X13" s="1018"/>
      <c r="Y13" s="1019"/>
      <c r="Z13" s="967"/>
      <c r="AA13" s="967"/>
      <c r="AB13" s="967"/>
      <c r="AC13" s="967"/>
      <c r="AD13" s="967"/>
      <c r="AE13" s="967"/>
      <c r="AF13" s="967"/>
      <c r="AG13" s="967"/>
      <c r="AH13" s="967"/>
      <c r="AI13" s="967"/>
      <c r="AJ13" s="967"/>
      <c r="AK13" s="967"/>
      <c r="AL13" s="967"/>
      <c r="AM13" s="967"/>
      <c r="AN13" s="967"/>
      <c r="AO13" s="967"/>
      <c r="AP13" s="967"/>
      <c r="AQ13" s="967"/>
      <c r="AR13" s="967"/>
      <c r="AS13" s="967"/>
      <c r="AT13" s="967"/>
      <c r="AU13" s="967"/>
      <c r="AV13" s="967"/>
      <c r="AW13" s="967"/>
      <c r="AX13" s="967"/>
      <c r="AY13" s="967"/>
      <c r="AZ13" s="967"/>
      <c r="BA13" s="967"/>
      <c r="BB13" s="967"/>
      <c r="BC13" s="967"/>
      <c r="BD13" s="967"/>
      <c r="BE13" s="967"/>
      <c r="BF13" s="967"/>
      <c r="BG13" s="967"/>
      <c r="BH13" s="967"/>
      <c r="BI13" s="967"/>
      <c r="BJ13" s="967"/>
      <c r="BK13" s="967"/>
      <c r="BL13" s="967"/>
      <c r="BM13" s="967"/>
      <c r="BN13" s="967"/>
      <c r="BO13" s="967"/>
      <c r="BP13" s="967"/>
      <c r="BQ13" s="967"/>
      <c r="BR13" s="967"/>
      <c r="BS13" s="967"/>
    </row>
    <row r="14" spans="1:71" s="656" customFormat="1" ht="15.65" customHeight="1" outlineLevel="2" x14ac:dyDescent="0.25">
      <c r="A14" s="934"/>
      <c r="B14" s="657"/>
      <c r="C14" s="790"/>
      <c r="D14" s="657" t="s">
        <v>1145</v>
      </c>
      <c r="E14" s="660"/>
      <c r="F14" s="657"/>
      <c r="G14" s="661"/>
      <c r="H14" s="661"/>
      <c r="I14" s="891"/>
      <c r="J14" s="891"/>
      <c r="K14" s="891"/>
      <c r="L14" s="891"/>
      <c r="M14" s="891"/>
      <c r="N14" s="796"/>
      <c r="O14" s="1017"/>
      <c r="P14" s="1017"/>
      <c r="Q14" s="1020"/>
      <c r="R14" s="1018"/>
      <c r="S14" s="1018"/>
      <c r="T14" s="1018"/>
      <c r="U14" s="1018"/>
      <c r="V14" s="1018"/>
      <c r="W14" s="1018"/>
      <c r="X14" s="1018"/>
      <c r="Y14" s="1019"/>
      <c r="Z14" s="967"/>
      <c r="AA14" s="967"/>
      <c r="AB14" s="967"/>
      <c r="AC14" s="967"/>
      <c r="AD14" s="967"/>
      <c r="AE14" s="967"/>
      <c r="AF14" s="967"/>
      <c r="AG14" s="967"/>
      <c r="AH14" s="967"/>
      <c r="AI14" s="967"/>
      <c r="AJ14" s="967"/>
      <c r="AK14" s="967"/>
      <c r="AL14" s="967"/>
      <c r="AM14" s="967"/>
      <c r="AN14" s="967"/>
      <c r="AO14" s="967"/>
      <c r="AP14" s="967"/>
      <c r="AQ14" s="967"/>
      <c r="AR14" s="967"/>
      <c r="AS14" s="967"/>
      <c r="AT14" s="967"/>
      <c r="AU14" s="967"/>
      <c r="AV14" s="967"/>
      <c r="AW14" s="967"/>
      <c r="AX14" s="967"/>
      <c r="AY14" s="967"/>
      <c r="AZ14" s="967"/>
      <c r="BA14" s="967"/>
      <c r="BB14" s="967"/>
      <c r="BC14" s="967"/>
      <c r="BD14" s="967"/>
      <c r="BE14" s="967"/>
      <c r="BF14" s="967"/>
      <c r="BG14" s="967"/>
      <c r="BH14" s="967"/>
      <c r="BI14" s="967"/>
      <c r="BJ14" s="967"/>
      <c r="BK14" s="967"/>
      <c r="BL14" s="967"/>
      <c r="BM14" s="967"/>
      <c r="BN14" s="967"/>
      <c r="BO14" s="967"/>
      <c r="BP14" s="967"/>
      <c r="BQ14" s="967"/>
      <c r="BR14" s="967"/>
      <c r="BS14" s="967"/>
    </row>
    <row r="15" spans="1:71" s="656" customFormat="1" ht="15.65" customHeight="1" outlineLevel="2" x14ac:dyDescent="0.25">
      <c r="A15" s="934"/>
      <c r="B15" s="657"/>
      <c r="C15" s="790"/>
      <c r="D15" s="657" t="s">
        <v>1146</v>
      </c>
      <c r="E15" s="660"/>
      <c r="F15" s="657"/>
      <c r="G15" s="661"/>
      <c r="H15" s="661"/>
      <c r="I15" s="891"/>
      <c r="J15" s="891"/>
      <c r="K15" s="891"/>
      <c r="L15" s="891"/>
      <c r="M15" s="891"/>
      <c r="N15" s="796"/>
      <c r="O15" s="1017"/>
      <c r="P15" s="1017"/>
      <c r="Q15" s="1020"/>
      <c r="R15" s="1018"/>
      <c r="S15" s="1018"/>
      <c r="T15" s="1018"/>
      <c r="U15" s="1018"/>
      <c r="V15" s="1018"/>
      <c r="W15" s="1018"/>
      <c r="X15" s="1018"/>
      <c r="Y15" s="1019"/>
      <c r="Z15" s="967"/>
      <c r="AA15" s="967"/>
      <c r="AB15" s="967"/>
      <c r="AC15" s="967"/>
      <c r="AD15" s="967"/>
      <c r="AE15" s="967"/>
      <c r="AF15" s="967"/>
      <c r="AG15" s="967"/>
      <c r="AH15" s="967"/>
      <c r="AI15" s="967"/>
      <c r="AJ15" s="967"/>
      <c r="AK15" s="967"/>
      <c r="AL15" s="967"/>
      <c r="AM15" s="967"/>
      <c r="AN15" s="967"/>
      <c r="AO15" s="967"/>
      <c r="AP15" s="967"/>
      <c r="AQ15" s="967"/>
      <c r="AR15" s="967"/>
      <c r="AS15" s="967"/>
      <c r="AT15" s="967"/>
      <c r="AU15" s="967"/>
      <c r="AV15" s="967"/>
      <c r="AW15" s="967"/>
      <c r="AX15" s="967"/>
      <c r="AY15" s="967"/>
      <c r="AZ15" s="967"/>
      <c r="BA15" s="967"/>
      <c r="BB15" s="967"/>
      <c r="BC15" s="967"/>
      <c r="BD15" s="967"/>
      <c r="BE15" s="967"/>
      <c r="BF15" s="967"/>
      <c r="BG15" s="967"/>
      <c r="BH15" s="967"/>
      <c r="BI15" s="967"/>
      <c r="BJ15" s="967"/>
      <c r="BK15" s="967"/>
      <c r="BL15" s="967"/>
      <c r="BM15" s="967"/>
      <c r="BN15" s="967"/>
      <c r="BO15" s="967"/>
      <c r="BP15" s="967"/>
      <c r="BQ15" s="967"/>
      <c r="BR15" s="967"/>
      <c r="BS15" s="967"/>
    </row>
    <row r="16" spans="1:71" s="656" customFormat="1" ht="15.65" customHeight="1" outlineLevel="2" x14ac:dyDescent="0.25">
      <c r="A16" s="934"/>
      <c r="B16" s="657" t="str">
        <f>B10</f>
        <v>V1-1-A1</v>
      </c>
      <c r="C16" s="791"/>
      <c r="D16" s="657" t="str">
        <f>D10</f>
        <v>Spouwmuurisolatie vlokken (minerale wol) 60 mm &lt; 45 m²</v>
      </c>
      <c r="E16" s="660">
        <v>1</v>
      </c>
      <c r="F16" s="657" t="s">
        <v>74</v>
      </c>
      <c r="G16" s="661">
        <v>0</v>
      </c>
      <c r="H16" s="661">
        <f>E16*G16</f>
        <v>0</v>
      </c>
      <c r="I16" s="891">
        <v>0</v>
      </c>
      <c r="J16" s="891">
        <f>E16*I16</f>
        <v>0</v>
      </c>
      <c r="K16" s="891">
        <v>19</v>
      </c>
      <c r="L16" s="891">
        <f>E16*K16</f>
        <v>19</v>
      </c>
      <c r="M16" s="891">
        <f>J16+H16*Tabellen!$K$2+L16</f>
        <v>19</v>
      </c>
      <c r="N16" s="796"/>
      <c r="O16" s="1017">
        <f>M16</f>
        <v>19</v>
      </c>
      <c r="P16" s="1017"/>
      <c r="Q16" s="1020" t="s">
        <v>990</v>
      </c>
      <c r="R16" s="1040">
        <f>_xlfn.XLOOKUP(Q16,Tabellen!$B$9:$B$21,Tabellen!$C$9:$C$21,"controleren")</f>
        <v>0.3</v>
      </c>
      <c r="S16" s="1018">
        <f>O16*R16</f>
        <v>5.7</v>
      </c>
      <c r="T16" s="1018">
        <f>O16-S16</f>
        <v>13.3</v>
      </c>
      <c r="U16" s="1018">
        <f>S16*Tabellen!$G$2</f>
        <v>0.51300000000000001</v>
      </c>
      <c r="V16" s="1018">
        <f>T16*Tabellen!$H$2</f>
        <v>2.7930000000000001</v>
      </c>
      <c r="W16" s="1018">
        <f>U16+V16</f>
        <v>3.306</v>
      </c>
      <c r="X16" s="1018">
        <f>O16+W16</f>
        <v>22.306000000000001</v>
      </c>
      <c r="Y16" s="1019"/>
      <c r="Z16" s="967"/>
      <c r="AA16" s="967"/>
      <c r="AB16" s="967"/>
      <c r="AC16" s="967"/>
      <c r="AD16" s="967"/>
      <c r="AE16" s="967"/>
      <c r="AF16" s="967"/>
      <c r="AG16" s="967"/>
      <c r="AH16" s="967"/>
      <c r="AI16" s="967"/>
      <c r="AJ16" s="967"/>
      <c r="AK16" s="967"/>
      <c r="AL16" s="967"/>
      <c r="AM16" s="967"/>
      <c r="AN16" s="967"/>
      <c r="AO16" s="967"/>
      <c r="AP16" s="967"/>
      <c r="AQ16" s="967"/>
      <c r="AR16" s="967"/>
      <c r="AS16" s="967"/>
      <c r="AT16" s="967"/>
      <c r="AU16" s="967"/>
      <c r="AV16" s="967"/>
      <c r="AW16" s="967"/>
      <c r="AX16" s="967"/>
      <c r="AY16" s="967"/>
      <c r="AZ16" s="967"/>
      <c r="BA16" s="967"/>
      <c r="BB16" s="967"/>
      <c r="BC16" s="967"/>
      <c r="BD16" s="967"/>
      <c r="BE16" s="967"/>
      <c r="BF16" s="967"/>
      <c r="BG16" s="967"/>
      <c r="BH16" s="967"/>
      <c r="BI16" s="967"/>
      <c r="BJ16" s="967"/>
      <c r="BK16" s="967"/>
      <c r="BL16" s="967"/>
      <c r="BM16" s="967"/>
      <c r="BN16" s="967"/>
      <c r="BO16" s="967"/>
      <c r="BP16" s="967"/>
      <c r="BQ16" s="967"/>
      <c r="BR16" s="967"/>
      <c r="BS16" s="967"/>
    </row>
    <row r="17" spans="1:71" ht="15.65" customHeight="1" outlineLevel="2" x14ac:dyDescent="0.25">
      <c r="B17" s="659"/>
      <c r="E17" s="660"/>
      <c r="G17" s="661"/>
      <c r="H17" s="661"/>
      <c r="N17" s="796"/>
      <c r="O17" s="1017"/>
      <c r="P17" s="1017"/>
      <c r="Q17" s="1017"/>
    </row>
    <row r="18" spans="1:71" ht="9" customHeight="1" outlineLevel="1" x14ac:dyDescent="0.25">
      <c r="B18" s="663"/>
      <c r="D18" s="664"/>
      <c r="E18" s="666"/>
      <c r="F18" s="664"/>
      <c r="G18" s="665"/>
      <c r="H18" s="665"/>
      <c r="I18" s="892"/>
      <c r="J18" s="892"/>
      <c r="K18" s="892"/>
      <c r="L18" s="892"/>
      <c r="M18" s="892"/>
      <c r="N18" s="786"/>
      <c r="O18" s="1021"/>
      <c r="P18" s="1021"/>
      <c r="Q18" s="1021"/>
      <c r="R18" s="1022"/>
      <c r="S18" s="1022"/>
      <c r="T18" s="1022"/>
      <c r="U18" s="1022"/>
      <c r="V18" s="1022"/>
      <c r="W18" s="1022"/>
      <c r="X18" s="1022"/>
      <c r="Y18" s="1021"/>
      <c r="Z18" s="965"/>
      <c r="AA18" s="966"/>
      <c r="AG18" s="963"/>
      <c r="AH18" s="963"/>
    </row>
    <row r="19" spans="1:71" s="912" customFormat="1" ht="15.65" customHeight="1" outlineLevel="1" x14ac:dyDescent="0.25">
      <c r="B19" s="650" t="s">
        <v>890</v>
      </c>
      <c r="C19" s="937"/>
      <c r="D19" s="651" t="s">
        <v>985</v>
      </c>
      <c r="E19" s="658">
        <v>1</v>
      </c>
      <c r="F19" s="651" t="s">
        <v>74</v>
      </c>
      <c r="G19" s="652"/>
      <c r="H19" s="652">
        <f>SUM(H20:H26)</f>
        <v>0</v>
      </c>
      <c r="I19" s="890"/>
      <c r="J19" s="890">
        <f>SUM(J20:J26)</f>
        <v>0</v>
      </c>
      <c r="K19" s="890"/>
      <c r="L19" s="890">
        <f>SUM(L20:L26)</f>
        <v>18</v>
      </c>
      <c r="M19" s="890">
        <f>SUM(M20:M26)</f>
        <v>18</v>
      </c>
      <c r="N19" s="937"/>
      <c r="O19" s="1013">
        <f>SUM(O20:O26)</f>
        <v>18</v>
      </c>
      <c r="P19" s="1014" t="str">
        <f>B19</f>
        <v>V1-1-A2</v>
      </c>
      <c r="Q19" s="1014"/>
      <c r="R19" s="1015"/>
      <c r="S19" s="1015"/>
      <c r="T19" s="1015"/>
      <c r="U19" s="1015"/>
      <c r="V19" s="1015"/>
      <c r="W19" s="1015"/>
      <c r="X19" s="1015">
        <f>SUM(X20:X26)</f>
        <v>21.132000000000001</v>
      </c>
      <c r="Y19" s="1016"/>
      <c r="Z19" s="960"/>
      <c r="AA19" s="960"/>
      <c r="AB19" s="960"/>
      <c r="AC19" s="960"/>
      <c r="AD19" s="960"/>
      <c r="AE19" s="960"/>
      <c r="AF19" s="960"/>
      <c r="AG19" s="960"/>
      <c r="AH19" s="960"/>
      <c r="AI19" s="960"/>
      <c r="AJ19" s="960"/>
      <c r="AK19" s="960"/>
      <c r="AL19" s="960"/>
      <c r="AM19" s="960"/>
      <c r="AN19" s="960"/>
      <c r="AO19" s="960"/>
      <c r="AP19" s="960"/>
      <c r="AQ19" s="960"/>
      <c r="AR19" s="960"/>
      <c r="AS19" s="960"/>
      <c r="AT19" s="960"/>
      <c r="AU19" s="960"/>
      <c r="AV19" s="960"/>
      <c r="AW19" s="960"/>
      <c r="AX19" s="960"/>
      <c r="AY19" s="960"/>
      <c r="AZ19" s="960"/>
      <c r="BA19" s="960"/>
      <c r="BB19" s="960"/>
      <c r="BC19" s="960"/>
      <c r="BD19" s="960"/>
      <c r="BE19" s="960"/>
      <c r="BF19" s="960"/>
      <c r="BG19" s="960"/>
      <c r="BH19" s="960"/>
      <c r="BI19" s="960"/>
      <c r="BJ19" s="960"/>
      <c r="BK19" s="960"/>
      <c r="BL19" s="960"/>
      <c r="BM19" s="960"/>
      <c r="BN19" s="960"/>
      <c r="BO19" s="960"/>
      <c r="BP19" s="960"/>
      <c r="BQ19" s="960"/>
      <c r="BR19" s="960"/>
      <c r="BS19" s="960"/>
    </row>
    <row r="20" spans="1:71" ht="15.65" customHeight="1" outlineLevel="2" x14ac:dyDescent="0.25">
      <c r="B20" s="659"/>
      <c r="D20" s="668" t="s">
        <v>141</v>
      </c>
      <c r="E20" s="660"/>
      <c r="G20" s="661"/>
      <c r="H20" s="661"/>
      <c r="N20" s="795"/>
      <c r="O20" s="1017"/>
      <c r="P20" s="1017"/>
      <c r="Q20" s="1017"/>
    </row>
    <row r="21" spans="1:71" s="656" customFormat="1" ht="15.65" customHeight="1" outlineLevel="2" x14ac:dyDescent="0.25">
      <c r="A21" s="934"/>
      <c r="B21" s="657"/>
      <c r="C21" s="790"/>
      <c r="D21" s="657" t="s">
        <v>1143</v>
      </c>
      <c r="E21" s="660"/>
      <c r="F21" s="657"/>
      <c r="G21" s="661"/>
      <c r="H21" s="661"/>
      <c r="I21" s="891"/>
      <c r="J21" s="891"/>
      <c r="K21" s="891"/>
      <c r="L21" s="891"/>
      <c r="M21" s="891"/>
      <c r="N21" s="796"/>
      <c r="O21" s="1017"/>
      <c r="P21" s="1017"/>
      <c r="Q21" s="1020"/>
      <c r="R21" s="1018"/>
      <c r="S21" s="1018"/>
      <c r="T21" s="1018"/>
      <c r="U21" s="1018"/>
      <c r="V21" s="1018"/>
      <c r="W21" s="1018"/>
      <c r="X21" s="1018"/>
      <c r="Y21" s="1019"/>
      <c r="Z21" s="967"/>
      <c r="AA21" s="967"/>
      <c r="AB21" s="967"/>
      <c r="AC21" s="967"/>
      <c r="AD21" s="967"/>
      <c r="AE21" s="967"/>
      <c r="AF21" s="967"/>
      <c r="AG21" s="967"/>
      <c r="AH21" s="967"/>
      <c r="AI21" s="967"/>
      <c r="AJ21" s="967"/>
      <c r="AK21" s="967"/>
      <c r="AL21" s="967"/>
      <c r="AM21" s="967"/>
      <c r="AN21" s="967"/>
      <c r="AO21" s="967"/>
      <c r="AP21" s="967"/>
      <c r="AQ21" s="967"/>
      <c r="AR21" s="967"/>
      <c r="AS21" s="967"/>
      <c r="AT21" s="967"/>
      <c r="AU21" s="967"/>
      <c r="AV21" s="967"/>
      <c r="AW21" s="967"/>
      <c r="AX21" s="967"/>
      <c r="AY21" s="967"/>
      <c r="AZ21" s="967"/>
      <c r="BA21" s="967"/>
      <c r="BB21" s="967"/>
      <c r="BC21" s="967"/>
      <c r="BD21" s="967"/>
      <c r="BE21" s="967"/>
      <c r="BF21" s="967"/>
      <c r="BG21" s="967"/>
      <c r="BH21" s="967"/>
      <c r="BI21" s="967"/>
      <c r="BJ21" s="967"/>
      <c r="BK21" s="967"/>
      <c r="BL21" s="967"/>
      <c r="BM21" s="967"/>
      <c r="BN21" s="967"/>
      <c r="BO21" s="967"/>
      <c r="BP21" s="967"/>
      <c r="BQ21" s="967"/>
      <c r="BR21" s="967"/>
      <c r="BS21" s="967"/>
    </row>
    <row r="22" spans="1:71" s="656" customFormat="1" ht="15.65" customHeight="1" outlineLevel="2" x14ac:dyDescent="0.25">
      <c r="A22" s="934"/>
      <c r="B22" s="657"/>
      <c r="C22" s="790"/>
      <c r="D22" s="657" t="s">
        <v>1144</v>
      </c>
      <c r="E22" s="660"/>
      <c r="F22" s="657"/>
      <c r="G22" s="661"/>
      <c r="H22" s="661"/>
      <c r="I22" s="891"/>
      <c r="J22" s="891"/>
      <c r="K22" s="891"/>
      <c r="L22" s="891"/>
      <c r="M22" s="891"/>
      <c r="N22" s="796"/>
      <c r="O22" s="1017"/>
      <c r="P22" s="1017"/>
      <c r="Q22" s="1020"/>
      <c r="R22" s="1018"/>
      <c r="S22" s="1018"/>
      <c r="T22" s="1018"/>
      <c r="U22" s="1018"/>
      <c r="V22" s="1018"/>
      <c r="W22" s="1018"/>
      <c r="X22" s="1018"/>
      <c r="Y22" s="1019"/>
      <c r="Z22" s="967"/>
      <c r="AA22" s="967"/>
      <c r="AB22" s="967"/>
      <c r="AC22" s="967"/>
      <c r="AD22" s="967"/>
      <c r="AE22" s="967"/>
      <c r="AF22" s="967"/>
      <c r="AG22" s="967"/>
      <c r="AH22" s="967"/>
      <c r="AI22" s="967"/>
      <c r="AJ22" s="967"/>
      <c r="AK22" s="967"/>
      <c r="AL22" s="967"/>
      <c r="AM22" s="967"/>
      <c r="AN22" s="967"/>
      <c r="AO22" s="967"/>
      <c r="AP22" s="967"/>
      <c r="AQ22" s="967"/>
      <c r="AR22" s="967"/>
      <c r="AS22" s="967"/>
      <c r="AT22" s="967"/>
      <c r="AU22" s="967"/>
      <c r="AV22" s="967"/>
      <c r="AW22" s="967"/>
      <c r="AX22" s="967"/>
      <c r="AY22" s="967"/>
      <c r="AZ22" s="967"/>
      <c r="BA22" s="967"/>
      <c r="BB22" s="967"/>
      <c r="BC22" s="967"/>
      <c r="BD22" s="967"/>
      <c r="BE22" s="967"/>
      <c r="BF22" s="967"/>
      <c r="BG22" s="967"/>
      <c r="BH22" s="967"/>
      <c r="BI22" s="967"/>
      <c r="BJ22" s="967"/>
      <c r="BK22" s="967"/>
      <c r="BL22" s="967"/>
      <c r="BM22" s="967"/>
      <c r="BN22" s="967"/>
      <c r="BO22" s="967"/>
      <c r="BP22" s="967"/>
      <c r="BQ22" s="967"/>
      <c r="BR22" s="967"/>
      <c r="BS22" s="967"/>
    </row>
    <row r="23" spans="1:71" s="656" customFormat="1" ht="15.65" customHeight="1" outlineLevel="2" x14ac:dyDescent="0.25">
      <c r="A23" s="934"/>
      <c r="B23" s="657"/>
      <c r="C23" s="790"/>
      <c r="D23" s="657" t="s">
        <v>1145</v>
      </c>
      <c r="E23" s="660"/>
      <c r="F23" s="657"/>
      <c r="G23" s="661"/>
      <c r="H23" s="661"/>
      <c r="I23" s="891"/>
      <c r="J23" s="891"/>
      <c r="K23" s="891"/>
      <c r="L23" s="891"/>
      <c r="M23" s="891"/>
      <c r="N23" s="796"/>
      <c r="O23" s="1017"/>
      <c r="P23" s="1017"/>
      <c r="Q23" s="1020"/>
      <c r="R23" s="1018"/>
      <c r="S23" s="1018"/>
      <c r="T23" s="1018"/>
      <c r="U23" s="1018"/>
      <c r="V23" s="1018"/>
      <c r="W23" s="1018"/>
      <c r="X23" s="1018"/>
      <c r="Y23" s="1019"/>
      <c r="Z23" s="967"/>
      <c r="AA23" s="967"/>
      <c r="AB23" s="967"/>
      <c r="AC23" s="967"/>
      <c r="AD23" s="967"/>
      <c r="AE23" s="967"/>
      <c r="AF23" s="967"/>
      <c r="AG23" s="967"/>
      <c r="AH23" s="967"/>
      <c r="AI23" s="967"/>
      <c r="AJ23" s="967"/>
      <c r="AK23" s="967"/>
      <c r="AL23" s="967"/>
      <c r="AM23" s="967"/>
      <c r="AN23" s="967"/>
      <c r="AO23" s="967"/>
      <c r="AP23" s="967"/>
      <c r="AQ23" s="967"/>
      <c r="AR23" s="967"/>
      <c r="AS23" s="967"/>
      <c r="AT23" s="967"/>
      <c r="AU23" s="967"/>
      <c r="AV23" s="967"/>
      <c r="AW23" s="967"/>
      <c r="AX23" s="967"/>
      <c r="AY23" s="967"/>
      <c r="AZ23" s="967"/>
      <c r="BA23" s="967"/>
      <c r="BB23" s="967"/>
      <c r="BC23" s="967"/>
      <c r="BD23" s="967"/>
      <c r="BE23" s="967"/>
      <c r="BF23" s="967"/>
      <c r="BG23" s="967"/>
      <c r="BH23" s="967"/>
      <c r="BI23" s="967"/>
      <c r="BJ23" s="967"/>
      <c r="BK23" s="967"/>
      <c r="BL23" s="967"/>
      <c r="BM23" s="967"/>
      <c r="BN23" s="967"/>
      <c r="BO23" s="967"/>
      <c r="BP23" s="967"/>
      <c r="BQ23" s="967"/>
      <c r="BR23" s="967"/>
      <c r="BS23" s="967"/>
    </row>
    <row r="24" spans="1:71" s="656" customFormat="1" ht="15.65" customHeight="1" outlineLevel="2" x14ac:dyDescent="0.25">
      <c r="A24" s="934"/>
      <c r="B24" s="657"/>
      <c r="C24" s="790"/>
      <c r="D24" s="657" t="s">
        <v>1146</v>
      </c>
      <c r="E24" s="660"/>
      <c r="F24" s="657"/>
      <c r="G24" s="661"/>
      <c r="H24" s="661"/>
      <c r="I24" s="891"/>
      <c r="J24" s="891"/>
      <c r="K24" s="891"/>
      <c r="L24" s="891"/>
      <c r="M24" s="891"/>
      <c r="N24" s="796"/>
      <c r="O24" s="1017"/>
      <c r="P24" s="1017"/>
      <c r="Q24" s="1020"/>
      <c r="R24" s="1018"/>
      <c r="S24" s="1018"/>
      <c r="T24" s="1018"/>
      <c r="U24" s="1018"/>
      <c r="V24" s="1018"/>
      <c r="W24" s="1018"/>
      <c r="X24" s="1018"/>
      <c r="Y24" s="1019"/>
      <c r="Z24" s="967"/>
      <c r="AA24" s="967"/>
      <c r="AB24" s="967"/>
      <c r="AC24" s="967"/>
      <c r="AD24" s="967"/>
      <c r="AE24" s="967"/>
      <c r="AF24" s="967"/>
      <c r="AG24" s="967"/>
      <c r="AH24" s="967"/>
      <c r="AI24" s="967"/>
      <c r="AJ24" s="967"/>
      <c r="AK24" s="967"/>
      <c r="AL24" s="967"/>
      <c r="AM24" s="967"/>
      <c r="AN24" s="967"/>
      <c r="AO24" s="967"/>
      <c r="AP24" s="967"/>
      <c r="AQ24" s="967"/>
      <c r="AR24" s="967"/>
      <c r="AS24" s="967"/>
      <c r="AT24" s="967"/>
      <c r="AU24" s="967"/>
      <c r="AV24" s="967"/>
      <c r="AW24" s="967"/>
      <c r="AX24" s="967"/>
      <c r="AY24" s="967"/>
      <c r="AZ24" s="967"/>
      <c r="BA24" s="967"/>
      <c r="BB24" s="967"/>
      <c r="BC24" s="967"/>
      <c r="BD24" s="967"/>
      <c r="BE24" s="967"/>
      <c r="BF24" s="967"/>
      <c r="BG24" s="967"/>
      <c r="BH24" s="967"/>
      <c r="BI24" s="967"/>
      <c r="BJ24" s="967"/>
      <c r="BK24" s="967"/>
      <c r="BL24" s="967"/>
      <c r="BM24" s="967"/>
      <c r="BN24" s="967"/>
      <c r="BO24" s="967"/>
      <c r="BP24" s="967"/>
      <c r="BQ24" s="967"/>
      <c r="BR24" s="967"/>
      <c r="BS24" s="967"/>
    </row>
    <row r="25" spans="1:71" s="656" customFormat="1" ht="15.65" customHeight="1" outlineLevel="2" x14ac:dyDescent="0.25">
      <c r="A25" s="934"/>
      <c r="B25" s="657" t="str">
        <f>B19</f>
        <v>V1-1-A2</v>
      </c>
      <c r="C25" s="791"/>
      <c r="D25" s="657" t="str">
        <f>D19</f>
        <v>Spouwmuurisolatie vlokken (minerale wol) 60 mm 46-75 m²</v>
      </c>
      <c r="E25" s="660">
        <v>1</v>
      </c>
      <c r="F25" s="657" t="s">
        <v>74</v>
      </c>
      <c r="G25" s="661">
        <v>0</v>
      </c>
      <c r="H25" s="661">
        <f>E25*G25</f>
        <v>0</v>
      </c>
      <c r="I25" s="891">
        <v>0</v>
      </c>
      <c r="J25" s="891">
        <f>E25*I25</f>
        <v>0</v>
      </c>
      <c r="K25" s="891">
        <v>18</v>
      </c>
      <c r="L25" s="891">
        <f>E25*K25</f>
        <v>18</v>
      </c>
      <c r="M25" s="891">
        <f>J25+H25*Tabellen!$K$2+L25</f>
        <v>18</v>
      </c>
      <c r="N25" s="796"/>
      <c r="O25" s="1017">
        <f>M25</f>
        <v>18</v>
      </c>
      <c r="P25" s="1017"/>
      <c r="Q25" s="1020" t="s">
        <v>990</v>
      </c>
      <c r="R25" s="1040">
        <f>_xlfn.XLOOKUP(Q25,Tabellen!$B$9:$B$21,Tabellen!$C$9:$C$21,"controleren")</f>
        <v>0.3</v>
      </c>
      <c r="S25" s="1018">
        <f>O25*R25</f>
        <v>5.3999999999999995</v>
      </c>
      <c r="T25" s="1018">
        <f>O25-S25</f>
        <v>12.600000000000001</v>
      </c>
      <c r="U25" s="1018">
        <f>S25*Tabellen!$G$2</f>
        <v>0.48599999999999993</v>
      </c>
      <c r="V25" s="1018">
        <f>T25*Tabellen!$H$2</f>
        <v>2.6460000000000004</v>
      </c>
      <c r="W25" s="1018">
        <f>U25+V25</f>
        <v>3.1320000000000001</v>
      </c>
      <c r="X25" s="1018">
        <f>O25+W25</f>
        <v>21.132000000000001</v>
      </c>
      <c r="Y25" s="1019"/>
      <c r="Z25" s="967"/>
      <c r="AA25" s="967"/>
      <c r="AB25" s="967"/>
      <c r="AC25" s="967"/>
      <c r="AD25" s="967"/>
      <c r="AE25" s="967"/>
      <c r="AF25" s="967"/>
      <c r="AG25" s="967"/>
      <c r="AH25" s="967"/>
      <c r="AI25" s="967"/>
      <c r="AJ25" s="967"/>
      <c r="AK25" s="967"/>
      <c r="AL25" s="967"/>
      <c r="AM25" s="967"/>
      <c r="AN25" s="967"/>
      <c r="AO25" s="967"/>
      <c r="AP25" s="967"/>
      <c r="AQ25" s="967"/>
      <c r="AR25" s="967"/>
      <c r="AS25" s="967"/>
      <c r="AT25" s="967"/>
      <c r="AU25" s="967"/>
      <c r="AV25" s="967"/>
      <c r="AW25" s="967"/>
      <c r="AX25" s="967"/>
      <c r="AY25" s="967"/>
      <c r="AZ25" s="967"/>
      <c r="BA25" s="967"/>
      <c r="BB25" s="967"/>
      <c r="BC25" s="967"/>
      <c r="BD25" s="967"/>
      <c r="BE25" s="967"/>
      <c r="BF25" s="967"/>
      <c r="BG25" s="967"/>
      <c r="BH25" s="967"/>
      <c r="BI25" s="967"/>
      <c r="BJ25" s="967"/>
      <c r="BK25" s="967"/>
      <c r="BL25" s="967"/>
      <c r="BM25" s="967"/>
      <c r="BN25" s="967"/>
      <c r="BO25" s="967"/>
      <c r="BP25" s="967"/>
      <c r="BQ25" s="967"/>
      <c r="BR25" s="967"/>
      <c r="BS25" s="967"/>
    </row>
    <row r="26" spans="1:71" ht="15.65" customHeight="1" outlineLevel="2" x14ac:dyDescent="0.25">
      <c r="B26" s="659"/>
      <c r="E26" s="660"/>
      <c r="G26" s="667"/>
      <c r="H26" s="661"/>
      <c r="N26" s="795"/>
      <c r="O26" s="1017"/>
      <c r="P26" s="1017"/>
      <c r="Q26" s="1017"/>
    </row>
    <row r="27" spans="1:71" ht="9" customHeight="1" outlineLevel="1" x14ac:dyDescent="0.25">
      <c r="B27" s="663"/>
      <c r="D27" s="664"/>
      <c r="E27" s="666"/>
      <c r="F27" s="664"/>
      <c r="G27" s="665"/>
      <c r="H27" s="665"/>
      <c r="I27" s="892"/>
      <c r="J27" s="892"/>
      <c r="K27" s="892"/>
      <c r="L27" s="892"/>
      <c r="M27" s="892"/>
      <c r="N27" s="786"/>
      <c r="O27" s="1021"/>
      <c r="P27" s="1021"/>
      <c r="Q27" s="1021"/>
      <c r="R27" s="1022"/>
      <c r="S27" s="1022"/>
      <c r="T27" s="1022"/>
      <c r="U27" s="1022"/>
      <c r="V27" s="1022"/>
      <c r="W27" s="1022"/>
      <c r="X27" s="1022"/>
      <c r="Y27" s="1021"/>
      <c r="Z27" s="965"/>
      <c r="AA27" s="966"/>
      <c r="AG27" s="963"/>
      <c r="AH27" s="963"/>
    </row>
    <row r="28" spans="1:71" s="912" customFormat="1" ht="15.65" customHeight="1" outlineLevel="1" x14ac:dyDescent="0.25">
      <c r="B28" s="650" t="s">
        <v>891</v>
      </c>
      <c r="C28" s="937"/>
      <c r="D28" s="651" t="s">
        <v>986</v>
      </c>
      <c r="E28" s="658">
        <v>1</v>
      </c>
      <c r="F28" s="651" t="s">
        <v>74</v>
      </c>
      <c r="G28" s="652"/>
      <c r="H28" s="652">
        <f>SUM(H29:H35)</f>
        <v>0</v>
      </c>
      <c r="I28" s="890"/>
      <c r="J28" s="890">
        <f>SUM(J29:J35)</f>
        <v>0</v>
      </c>
      <c r="K28" s="890"/>
      <c r="L28" s="890">
        <f>SUM(L29:L35)</f>
        <v>17</v>
      </c>
      <c r="M28" s="890">
        <f>SUM(M29:M35)</f>
        <v>17</v>
      </c>
      <c r="N28" s="937"/>
      <c r="O28" s="1013">
        <f>SUM(O29:O35)</f>
        <v>17</v>
      </c>
      <c r="P28" s="1014" t="str">
        <f>B28</f>
        <v>V1-1-A3</v>
      </c>
      <c r="Q28" s="1014"/>
      <c r="R28" s="1015"/>
      <c r="S28" s="1015"/>
      <c r="T28" s="1015"/>
      <c r="U28" s="1015"/>
      <c r="V28" s="1015"/>
      <c r="W28" s="1015"/>
      <c r="X28" s="1015">
        <f>SUM(X29:X35)</f>
        <v>19.957999999999998</v>
      </c>
      <c r="Y28" s="1016"/>
      <c r="Z28" s="960"/>
      <c r="AA28" s="960"/>
      <c r="AB28" s="960"/>
      <c r="AC28" s="960"/>
      <c r="AD28" s="960"/>
      <c r="AE28" s="960"/>
      <c r="AF28" s="960"/>
      <c r="AG28" s="960"/>
      <c r="AH28" s="960"/>
      <c r="AI28" s="960"/>
      <c r="AJ28" s="960"/>
      <c r="AK28" s="960"/>
      <c r="AL28" s="960"/>
      <c r="AM28" s="960"/>
      <c r="AN28" s="960"/>
      <c r="AO28" s="960"/>
      <c r="AP28" s="960"/>
      <c r="AQ28" s="960"/>
      <c r="AR28" s="960"/>
      <c r="AS28" s="960"/>
      <c r="AT28" s="960"/>
      <c r="AU28" s="960"/>
      <c r="AV28" s="960"/>
      <c r="AW28" s="960"/>
      <c r="AX28" s="960"/>
      <c r="AY28" s="960"/>
      <c r="AZ28" s="960"/>
      <c r="BA28" s="960"/>
      <c r="BB28" s="960"/>
      <c r="BC28" s="960"/>
      <c r="BD28" s="960"/>
      <c r="BE28" s="960"/>
      <c r="BF28" s="960"/>
      <c r="BG28" s="960"/>
      <c r="BH28" s="960"/>
      <c r="BI28" s="960"/>
      <c r="BJ28" s="960"/>
      <c r="BK28" s="960"/>
      <c r="BL28" s="960"/>
      <c r="BM28" s="960"/>
      <c r="BN28" s="960"/>
      <c r="BO28" s="960"/>
      <c r="BP28" s="960"/>
      <c r="BQ28" s="960"/>
      <c r="BR28" s="960"/>
      <c r="BS28" s="960"/>
    </row>
    <row r="29" spans="1:71" ht="15.65" customHeight="1" outlineLevel="2" x14ac:dyDescent="0.25">
      <c r="B29" s="659"/>
      <c r="D29" s="668" t="s">
        <v>141</v>
      </c>
      <c r="E29" s="660"/>
      <c r="G29" s="661"/>
      <c r="H29" s="661"/>
      <c r="N29" s="795"/>
      <c r="O29" s="1017"/>
      <c r="P29" s="1017"/>
      <c r="Q29" s="1017"/>
    </row>
    <row r="30" spans="1:71" s="656" customFormat="1" ht="15.65" customHeight="1" outlineLevel="2" x14ac:dyDescent="0.25">
      <c r="A30" s="934"/>
      <c r="B30" s="657"/>
      <c r="C30" s="790"/>
      <c r="D30" s="657" t="s">
        <v>1143</v>
      </c>
      <c r="E30" s="660"/>
      <c r="F30" s="657"/>
      <c r="G30" s="661"/>
      <c r="H30" s="661"/>
      <c r="I30" s="891"/>
      <c r="J30" s="891"/>
      <c r="K30" s="891"/>
      <c r="L30" s="891"/>
      <c r="M30" s="891"/>
      <c r="N30" s="796"/>
      <c r="O30" s="1017"/>
      <c r="P30" s="1017"/>
      <c r="Q30" s="1020"/>
      <c r="R30" s="1018"/>
      <c r="S30" s="1018"/>
      <c r="T30" s="1018"/>
      <c r="U30" s="1018"/>
      <c r="V30" s="1018"/>
      <c r="W30" s="1018"/>
      <c r="X30" s="1018"/>
      <c r="Y30" s="1019"/>
      <c r="Z30" s="967"/>
      <c r="AA30" s="967"/>
      <c r="AB30" s="967"/>
      <c r="AC30" s="967"/>
      <c r="AD30" s="967"/>
      <c r="AE30" s="967"/>
      <c r="AF30" s="967"/>
      <c r="AG30" s="967"/>
      <c r="AH30" s="967"/>
      <c r="AI30" s="967"/>
      <c r="AJ30" s="967"/>
      <c r="AK30" s="967"/>
      <c r="AL30" s="967"/>
      <c r="AM30" s="967"/>
      <c r="AN30" s="967"/>
      <c r="AO30" s="967"/>
      <c r="AP30" s="967"/>
      <c r="AQ30" s="967"/>
      <c r="AR30" s="967"/>
      <c r="AS30" s="967"/>
      <c r="AT30" s="967"/>
      <c r="AU30" s="967"/>
      <c r="AV30" s="967"/>
      <c r="AW30" s="967"/>
      <c r="AX30" s="967"/>
      <c r="AY30" s="967"/>
      <c r="AZ30" s="967"/>
      <c r="BA30" s="967"/>
      <c r="BB30" s="967"/>
      <c r="BC30" s="967"/>
      <c r="BD30" s="967"/>
      <c r="BE30" s="967"/>
      <c r="BF30" s="967"/>
      <c r="BG30" s="967"/>
      <c r="BH30" s="967"/>
      <c r="BI30" s="967"/>
      <c r="BJ30" s="967"/>
      <c r="BK30" s="967"/>
      <c r="BL30" s="967"/>
      <c r="BM30" s="967"/>
      <c r="BN30" s="967"/>
      <c r="BO30" s="967"/>
      <c r="BP30" s="967"/>
      <c r="BQ30" s="967"/>
      <c r="BR30" s="967"/>
      <c r="BS30" s="967"/>
    </row>
    <row r="31" spans="1:71" s="656" customFormat="1" ht="15.65" customHeight="1" outlineLevel="2" x14ac:dyDescent="0.25">
      <c r="A31" s="934"/>
      <c r="B31" s="657"/>
      <c r="C31" s="790"/>
      <c r="D31" s="657" t="s">
        <v>1144</v>
      </c>
      <c r="E31" s="660"/>
      <c r="F31" s="657"/>
      <c r="G31" s="661"/>
      <c r="H31" s="661"/>
      <c r="I31" s="891"/>
      <c r="J31" s="891"/>
      <c r="K31" s="891"/>
      <c r="L31" s="891"/>
      <c r="M31" s="891"/>
      <c r="N31" s="796"/>
      <c r="O31" s="1017"/>
      <c r="P31" s="1017"/>
      <c r="Q31" s="1020"/>
      <c r="R31" s="1018"/>
      <c r="S31" s="1018"/>
      <c r="T31" s="1018"/>
      <c r="U31" s="1018"/>
      <c r="V31" s="1018"/>
      <c r="W31" s="1018"/>
      <c r="X31" s="1018"/>
      <c r="Y31" s="1019"/>
      <c r="Z31" s="967"/>
      <c r="AA31" s="967"/>
      <c r="AB31" s="967"/>
      <c r="AC31" s="967"/>
      <c r="AD31" s="967"/>
      <c r="AE31" s="967"/>
      <c r="AF31" s="967"/>
      <c r="AG31" s="967"/>
      <c r="AH31" s="967"/>
      <c r="AI31" s="967"/>
      <c r="AJ31" s="967"/>
      <c r="AK31" s="967"/>
      <c r="AL31" s="967"/>
      <c r="AM31" s="967"/>
      <c r="AN31" s="967"/>
      <c r="AO31" s="967"/>
      <c r="AP31" s="967"/>
      <c r="AQ31" s="967"/>
      <c r="AR31" s="967"/>
      <c r="AS31" s="967"/>
      <c r="AT31" s="967"/>
      <c r="AU31" s="967"/>
      <c r="AV31" s="967"/>
      <c r="AW31" s="967"/>
      <c r="AX31" s="967"/>
      <c r="AY31" s="967"/>
      <c r="AZ31" s="967"/>
      <c r="BA31" s="967"/>
      <c r="BB31" s="967"/>
      <c r="BC31" s="967"/>
      <c r="BD31" s="967"/>
      <c r="BE31" s="967"/>
      <c r="BF31" s="967"/>
      <c r="BG31" s="967"/>
      <c r="BH31" s="967"/>
      <c r="BI31" s="967"/>
      <c r="BJ31" s="967"/>
      <c r="BK31" s="967"/>
      <c r="BL31" s="967"/>
      <c r="BM31" s="967"/>
      <c r="BN31" s="967"/>
      <c r="BO31" s="967"/>
      <c r="BP31" s="967"/>
      <c r="BQ31" s="967"/>
      <c r="BR31" s="967"/>
      <c r="BS31" s="967"/>
    </row>
    <row r="32" spans="1:71" s="656" customFormat="1" ht="15.65" customHeight="1" outlineLevel="2" x14ac:dyDescent="0.25">
      <c r="A32" s="934"/>
      <c r="B32" s="657"/>
      <c r="C32" s="790"/>
      <c r="D32" s="657" t="s">
        <v>1145</v>
      </c>
      <c r="E32" s="660"/>
      <c r="F32" s="657"/>
      <c r="G32" s="661"/>
      <c r="H32" s="661"/>
      <c r="I32" s="891"/>
      <c r="J32" s="891"/>
      <c r="K32" s="891"/>
      <c r="L32" s="891"/>
      <c r="M32" s="891"/>
      <c r="N32" s="796"/>
      <c r="O32" s="1017"/>
      <c r="P32" s="1017"/>
      <c r="Q32" s="1020"/>
      <c r="R32" s="1018"/>
      <c r="S32" s="1018"/>
      <c r="T32" s="1018"/>
      <c r="U32" s="1018"/>
      <c r="V32" s="1018"/>
      <c r="W32" s="1018"/>
      <c r="X32" s="1018"/>
      <c r="Y32" s="1019"/>
      <c r="Z32" s="967"/>
      <c r="AA32" s="967"/>
      <c r="AB32" s="967"/>
      <c r="AC32" s="967"/>
      <c r="AD32" s="967"/>
      <c r="AE32" s="967"/>
      <c r="AF32" s="967"/>
      <c r="AG32" s="967"/>
      <c r="AH32" s="967"/>
      <c r="AI32" s="967"/>
      <c r="AJ32" s="967"/>
      <c r="AK32" s="967"/>
      <c r="AL32" s="967"/>
      <c r="AM32" s="967"/>
      <c r="AN32" s="967"/>
      <c r="AO32" s="967"/>
      <c r="AP32" s="967"/>
      <c r="AQ32" s="967"/>
      <c r="AR32" s="967"/>
      <c r="AS32" s="967"/>
      <c r="AT32" s="967"/>
      <c r="AU32" s="967"/>
      <c r="AV32" s="967"/>
      <c r="AW32" s="967"/>
      <c r="AX32" s="967"/>
      <c r="AY32" s="967"/>
      <c r="AZ32" s="967"/>
      <c r="BA32" s="967"/>
      <c r="BB32" s="967"/>
      <c r="BC32" s="967"/>
      <c r="BD32" s="967"/>
      <c r="BE32" s="967"/>
      <c r="BF32" s="967"/>
      <c r="BG32" s="967"/>
      <c r="BH32" s="967"/>
      <c r="BI32" s="967"/>
      <c r="BJ32" s="967"/>
      <c r="BK32" s="967"/>
      <c r="BL32" s="967"/>
      <c r="BM32" s="967"/>
      <c r="BN32" s="967"/>
      <c r="BO32" s="967"/>
      <c r="BP32" s="967"/>
      <c r="BQ32" s="967"/>
      <c r="BR32" s="967"/>
      <c r="BS32" s="967"/>
    </row>
    <row r="33" spans="1:71" s="656" customFormat="1" ht="15.65" customHeight="1" outlineLevel="2" x14ac:dyDescent="0.25">
      <c r="A33" s="934"/>
      <c r="B33" s="657"/>
      <c r="C33" s="790"/>
      <c r="D33" s="657" t="s">
        <v>1146</v>
      </c>
      <c r="E33" s="660"/>
      <c r="F33" s="657"/>
      <c r="G33" s="661"/>
      <c r="H33" s="661"/>
      <c r="I33" s="891"/>
      <c r="J33" s="891"/>
      <c r="K33" s="891"/>
      <c r="L33" s="891"/>
      <c r="M33" s="891"/>
      <c r="N33" s="796"/>
      <c r="O33" s="1017"/>
      <c r="P33" s="1017"/>
      <c r="Q33" s="1020"/>
      <c r="R33" s="1018"/>
      <c r="S33" s="1018"/>
      <c r="T33" s="1018"/>
      <c r="U33" s="1018"/>
      <c r="V33" s="1018"/>
      <c r="W33" s="1018"/>
      <c r="X33" s="1018"/>
      <c r="Y33" s="1019"/>
      <c r="Z33" s="967"/>
      <c r="AA33" s="967"/>
      <c r="AB33" s="967"/>
      <c r="AC33" s="967"/>
      <c r="AD33" s="967"/>
      <c r="AE33" s="967"/>
      <c r="AF33" s="967"/>
      <c r="AG33" s="967"/>
      <c r="AH33" s="967"/>
      <c r="AI33" s="967"/>
      <c r="AJ33" s="967"/>
      <c r="AK33" s="967"/>
      <c r="AL33" s="967"/>
      <c r="AM33" s="967"/>
      <c r="AN33" s="967"/>
      <c r="AO33" s="967"/>
      <c r="AP33" s="967"/>
      <c r="AQ33" s="967"/>
      <c r="AR33" s="967"/>
      <c r="AS33" s="967"/>
      <c r="AT33" s="967"/>
      <c r="AU33" s="967"/>
      <c r="AV33" s="967"/>
      <c r="AW33" s="967"/>
      <c r="AX33" s="967"/>
      <c r="AY33" s="967"/>
      <c r="AZ33" s="967"/>
      <c r="BA33" s="967"/>
      <c r="BB33" s="967"/>
      <c r="BC33" s="967"/>
      <c r="BD33" s="967"/>
      <c r="BE33" s="967"/>
      <c r="BF33" s="967"/>
      <c r="BG33" s="967"/>
      <c r="BH33" s="967"/>
      <c r="BI33" s="967"/>
      <c r="BJ33" s="967"/>
      <c r="BK33" s="967"/>
      <c r="BL33" s="967"/>
      <c r="BM33" s="967"/>
      <c r="BN33" s="967"/>
      <c r="BO33" s="967"/>
      <c r="BP33" s="967"/>
      <c r="BQ33" s="967"/>
      <c r="BR33" s="967"/>
      <c r="BS33" s="967"/>
    </row>
    <row r="34" spans="1:71" s="656" customFormat="1" ht="15.65" customHeight="1" outlineLevel="2" x14ac:dyDescent="0.25">
      <c r="A34" s="934"/>
      <c r="B34" s="657" t="str">
        <f>B28</f>
        <v>V1-1-A3</v>
      </c>
      <c r="C34" s="791"/>
      <c r="D34" s="657" t="str">
        <f>D28</f>
        <v>Spouwmuurisolatie vlokken (minerale wol) 60 mm &gt; 75 m²</v>
      </c>
      <c r="E34" s="660">
        <v>1</v>
      </c>
      <c r="F34" s="657" t="s">
        <v>74</v>
      </c>
      <c r="G34" s="661">
        <v>0</v>
      </c>
      <c r="H34" s="661">
        <f>E34*G34</f>
        <v>0</v>
      </c>
      <c r="I34" s="891">
        <v>0</v>
      </c>
      <c r="J34" s="891">
        <f>E34*I34</f>
        <v>0</v>
      </c>
      <c r="K34" s="891">
        <v>17</v>
      </c>
      <c r="L34" s="891">
        <f>E34*K34</f>
        <v>17</v>
      </c>
      <c r="M34" s="891">
        <f>J34+H34*Tabellen!$K$2+L34</f>
        <v>17</v>
      </c>
      <c r="N34" s="796"/>
      <c r="O34" s="1017">
        <f>M34</f>
        <v>17</v>
      </c>
      <c r="P34" s="1017"/>
      <c r="Q34" s="1020" t="s">
        <v>990</v>
      </c>
      <c r="R34" s="1040">
        <f>_xlfn.XLOOKUP(Q34,Tabellen!$B$9:$B$21,Tabellen!$C$9:$C$21,"controleren")</f>
        <v>0.3</v>
      </c>
      <c r="S34" s="1018">
        <f>O34*R34</f>
        <v>5.0999999999999996</v>
      </c>
      <c r="T34" s="1018">
        <f>O34-S34</f>
        <v>11.9</v>
      </c>
      <c r="U34" s="1018">
        <f>S34*Tabellen!$G$2</f>
        <v>0.45899999999999996</v>
      </c>
      <c r="V34" s="1018">
        <f>T34*Tabellen!$H$2</f>
        <v>2.4990000000000001</v>
      </c>
      <c r="W34" s="1018">
        <f>U34+V34</f>
        <v>2.9580000000000002</v>
      </c>
      <c r="X34" s="1018">
        <f>O34+W34</f>
        <v>19.957999999999998</v>
      </c>
      <c r="Y34" s="1019"/>
      <c r="Z34" s="967"/>
      <c r="AA34" s="967"/>
      <c r="AB34" s="967"/>
      <c r="AC34" s="967"/>
      <c r="AD34" s="967"/>
      <c r="AE34" s="967"/>
      <c r="AF34" s="967"/>
      <c r="AG34" s="967"/>
      <c r="AH34" s="967"/>
      <c r="AI34" s="967"/>
      <c r="AJ34" s="967"/>
      <c r="AK34" s="967"/>
      <c r="AL34" s="967"/>
      <c r="AM34" s="967"/>
      <c r="AN34" s="967"/>
      <c r="AO34" s="967"/>
      <c r="AP34" s="967"/>
      <c r="AQ34" s="967"/>
      <c r="AR34" s="967"/>
      <c r="AS34" s="967"/>
      <c r="AT34" s="967"/>
      <c r="AU34" s="967"/>
      <c r="AV34" s="967"/>
      <c r="AW34" s="967"/>
      <c r="AX34" s="967"/>
      <c r="AY34" s="967"/>
      <c r="AZ34" s="967"/>
      <c r="BA34" s="967"/>
      <c r="BB34" s="967"/>
      <c r="BC34" s="967"/>
      <c r="BD34" s="967"/>
      <c r="BE34" s="967"/>
      <c r="BF34" s="967"/>
      <c r="BG34" s="967"/>
      <c r="BH34" s="967"/>
      <c r="BI34" s="967"/>
      <c r="BJ34" s="967"/>
      <c r="BK34" s="967"/>
      <c r="BL34" s="967"/>
      <c r="BM34" s="967"/>
      <c r="BN34" s="967"/>
      <c r="BO34" s="967"/>
      <c r="BP34" s="967"/>
      <c r="BQ34" s="967"/>
      <c r="BR34" s="967"/>
      <c r="BS34" s="967"/>
    </row>
    <row r="35" spans="1:71" ht="15.65" customHeight="1" outlineLevel="2" x14ac:dyDescent="0.25">
      <c r="B35" s="659"/>
      <c r="E35" s="660"/>
      <c r="G35" s="661"/>
      <c r="H35" s="661"/>
      <c r="N35" s="795"/>
      <c r="O35" s="1017"/>
      <c r="P35" s="1017"/>
      <c r="Q35" s="1017"/>
    </row>
    <row r="36" spans="1:71" ht="9" customHeight="1" outlineLevel="1" x14ac:dyDescent="0.25">
      <c r="B36" s="663"/>
      <c r="D36" s="664"/>
      <c r="E36" s="666"/>
      <c r="F36" s="664"/>
      <c r="G36" s="665"/>
      <c r="H36" s="665"/>
      <c r="I36" s="892"/>
      <c r="J36" s="892"/>
      <c r="K36" s="892"/>
      <c r="L36" s="892"/>
      <c r="M36" s="892"/>
      <c r="N36" s="786"/>
      <c r="O36" s="1021"/>
      <c r="P36" s="1021"/>
      <c r="Q36" s="1021"/>
      <c r="R36" s="1022"/>
      <c r="S36" s="1022"/>
      <c r="T36" s="1022"/>
      <c r="U36" s="1022"/>
      <c r="V36" s="1022"/>
      <c r="W36" s="1022"/>
      <c r="X36" s="1022"/>
      <c r="Y36" s="1021"/>
      <c r="Z36" s="965"/>
      <c r="AA36" s="966"/>
      <c r="AG36" s="963"/>
      <c r="AH36" s="963"/>
    </row>
    <row r="37" spans="1:71" s="912" customFormat="1" ht="15.65" customHeight="1" outlineLevel="1" x14ac:dyDescent="0.25">
      <c r="B37" s="650" t="s">
        <v>892</v>
      </c>
      <c r="C37" s="937"/>
      <c r="D37" s="651" t="s">
        <v>1357</v>
      </c>
      <c r="E37" s="658">
        <v>1</v>
      </c>
      <c r="F37" s="651" t="s">
        <v>74</v>
      </c>
      <c r="G37" s="652"/>
      <c r="H37" s="652">
        <f>SUM(H38:H41)</f>
        <v>0</v>
      </c>
      <c r="I37" s="890"/>
      <c r="J37" s="890">
        <f>SUM(J38:J41)</f>
        <v>0</v>
      </c>
      <c r="K37" s="890"/>
      <c r="L37" s="890">
        <f>SUM(L38:L41)</f>
        <v>0.1</v>
      </c>
      <c r="M37" s="890">
        <f>SUM(M38:M40)</f>
        <v>0.1</v>
      </c>
      <c r="N37" s="937"/>
      <c r="O37" s="1013">
        <f>SUM(O38:O41)</f>
        <v>0.1</v>
      </c>
      <c r="P37" s="1014" t="str">
        <f>B37</f>
        <v>V1-1-A4</v>
      </c>
      <c r="Q37" s="1014"/>
      <c r="R37" s="1015"/>
      <c r="S37" s="1015"/>
      <c r="T37" s="1015"/>
      <c r="U37" s="1015"/>
      <c r="V37" s="1015"/>
      <c r="W37" s="1015"/>
      <c r="X37" s="1015">
        <f>SUM(X38:X41)</f>
        <v>0.1174</v>
      </c>
      <c r="Y37" s="1016"/>
      <c r="Z37" s="960"/>
      <c r="AA37" s="960"/>
      <c r="AB37" s="960"/>
      <c r="AC37" s="960"/>
      <c r="AD37" s="960"/>
      <c r="AE37" s="960"/>
      <c r="AF37" s="960"/>
      <c r="AG37" s="960"/>
      <c r="AH37" s="960"/>
      <c r="AI37" s="960"/>
      <c r="AJ37" s="960"/>
      <c r="AK37" s="960"/>
      <c r="AL37" s="960"/>
      <c r="AM37" s="960"/>
      <c r="AN37" s="960"/>
      <c r="AO37" s="960"/>
      <c r="AP37" s="960"/>
      <c r="AQ37" s="960"/>
      <c r="AR37" s="960"/>
      <c r="AS37" s="960"/>
      <c r="AT37" s="960"/>
      <c r="AU37" s="960"/>
      <c r="AV37" s="960"/>
      <c r="AW37" s="960"/>
      <c r="AX37" s="960"/>
      <c r="AY37" s="960"/>
      <c r="AZ37" s="960"/>
      <c r="BA37" s="960"/>
      <c r="BB37" s="960"/>
      <c r="BC37" s="960"/>
      <c r="BD37" s="960"/>
      <c r="BE37" s="960"/>
      <c r="BF37" s="960"/>
      <c r="BG37" s="960"/>
      <c r="BH37" s="960"/>
      <c r="BI37" s="960"/>
      <c r="BJ37" s="960"/>
      <c r="BK37" s="960"/>
      <c r="BL37" s="960"/>
      <c r="BM37" s="960"/>
      <c r="BN37" s="960"/>
      <c r="BO37" s="960"/>
      <c r="BP37" s="960"/>
      <c r="BQ37" s="960"/>
      <c r="BR37" s="960"/>
      <c r="BS37" s="960"/>
    </row>
    <row r="38" spans="1:71" ht="15.65" customHeight="1" outlineLevel="2" x14ac:dyDescent="0.25">
      <c r="B38" s="659"/>
      <c r="D38" s="668" t="s">
        <v>1108</v>
      </c>
      <c r="E38" s="660"/>
      <c r="G38" s="661"/>
      <c r="H38" s="661"/>
      <c r="N38" s="795"/>
      <c r="O38" s="1017"/>
      <c r="P38" s="1017"/>
      <c r="Q38" s="1017"/>
    </row>
    <row r="39" spans="1:71" s="656" customFormat="1" ht="15.65" customHeight="1" outlineLevel="2" x14ac:dyDescent="0.25">
      <c r="A39" s="934"/>
      <c r="B39" s="657" t="str">
        <f>B37</f>
        <v>V1-1-A4</v>
      </c>
      <c r="C39" s="791"/>
      <c r="D39" s="657" t="str">
        <f>D37</f>
        <v xml:space="preserve">╚ Vlokken meer-/minderprijs per mm </v>
      </c>
      <c r="E39" s="660">
        <v>1</v>
      </c>
      <c r="F39" s="657" t="s">
        <v>74</v>
      </c>
      <c r="G39" s="661">
        <v>0</v>
      </c>
      <c r="H39" s="661">
        <f>E39*G39</f>
        <v>0</v>
      </c>
      <c r="I39" s="891">
        <v>0</v>
      </c>
      <c r="J39" s="891">
        <f>E39*I39</f>
        <v>0</v>
      </c>
      <c r="K39" s="891">
        <v>0.1</v>
      </c>
      <c r="L39" s="891">
        <f>E39*K39</f>
        <v>0.1</v>
      </c>
      <c r="M39" s="891">
        <f>J39+H39*Tabellen!$K$2+L39</f>
        <v>0.1</v>
      </c>
      <c r="N39" s="796"/>
      <c r="O39" s="1017">
        <f>M39</f>
        <v>0.1</v>
      </c>
      <c r="P39" s="1017"/>
      <c r="Q39" s="1020" t="s">
        <v>990</v>
      </c>
      <c r="R39" s="1040">
        <f>_xlfn.XLOOKUP(Q39,Tabellen!$B$9:$B$21,Tabellen!$C$9:$C$21,"controleren")</f>
        <v>0.3</v>
      </c>
      <c r="S39" s="1018">
        <f>O39*R39</f>
        <v>0.03</v>
      </c>
      <c r="T39" s="1018">
        <f>O39-S39</f>
        <v>7.0000000000000007E-2</v>
      </c>
      <c r="U39" s="1018">
        <f>S39*Tabellen!$G$2</f>
        <v>2.6999999999999997E-3</v>
      </c>
      <c r="V39" s="1018">
        <f>T39*Tabellen!$H$2</f>
        <v>1.4700000000000001E-2</v>
      </c>
      <c r="W39" s="1018">
        <f>U39+V39</f>
        <v>1.7400000000000002E-2</v>
      </c>
      <c r="X39" s="1018">
        <f>O39+W39</f>
        <v>0.1174</v>
      </c>
      <c r="Y39" s="1019"/>
      <c r="Z39" s="967"/>
      <c r="AA39" s="967"/>
      <c r="AB39" s="967"/>
      <c r="AC39" s="967"/>
      <c r="AD39" s="967"/>
      <c r="AE39" s="967"/>
      <c r="AF39" s="967"/>
      <c r="AG39" s="967"/>
      <c r="AH39" s="967"/>
      <c r="AI39" s="967"/>
      <c r="AJ39" s="967"/>
      <c r="AK39" s="967"/>
      <c r="AL39" s="967"/>
      <c r="AM39" s="967"/>
      <c r="AN39" s="967"/>
      <c r="AO39" s="967"/>
      <c r="AP39" s="967"/>
      <c r="AQ39" s="967"/>
      <c r="AR39" s="967"/>
      <c r="AS39" s="967"/>
      <c r="AT39" s="967"/>
      <c r="AU39" s="967"/>
      <c r="AV39" s="967"/>
      <c r="AW39" s="967"/>
      <c r="AX39" s="967"/>
      <c r="AY39" s="967"/>
      <c r="AZ39" s="967"/>
      <c r="BA39" s="967"/>
      <c r="BB39" s="967"/>
      <c r="BC39" s="967"/>
      <c r="BD39" s="967"/>
      <c r="BE39" s="967"/>
      <c r="BF39" s="967"/>
      <c r="BG39" s="967"/>
      <c r="BH39" s="967"/>
      <c r="BI39" s="967"/>
      <c r="BJ39" s="967"/>
      <c r="BK39" s="967"/>
      <c r="BL39" s="967"/>
      <c r="BM39" s="967"/>
      <c r="BN39" s="967"/>
      <c r="BO39" s="967"/>
      <c r="BP39" s="967"/>
      <c r="BQ39" s="967"/>
      <c r="BR39" s="967"/>
      <c r="BS39" s="967"/>
    </row>
    <row r="40" spans="1:71" s="656" customFormat="1" ht="15.65" customHeight="1" outlineLevel="2" x14ac:dyDescent="0.25">
      <c r="A40" s="934"/>
      <c r="B40" s="662"/>
      <c r="C40" s="791"/>
      <c r="E40" s="672"/>
      <c r="G40" s="654"/>
      <c r="H40" s="654"/>
      <c r="I40" s="893"/>
      <c r="J40" s="893"/>
      <c r="K40" s="893"/>
      <c r="L40" s="894"/>
      <c r="M40" s="895"/>
      <c r="N40" s="796"/>
      <c r="O40" s="1017"/>
      <c r="P40" s="1017"/>
      <c r="Q40" s="1023"/>
      <c r="R40" s="1018"/>
      <c r="S40" s="1024"/>
      <c r="T40" s="1018"/>
      <c r="U40" s="1018"/>
      <c r="V40" s="1018"/>
      <c r="W40" s="1018"/>
      <c r="X40" s="1018"/>
      <c r="Y40" s="1025"/>
      <c r="Z40" s="968"/>
      <c r="AA40" s="967"/>
      <c r="AB40" s="967"/>
      <c r="AC40" s="967"/>
      <c r="AD40" s="967"/>
      <c r="AE40" s="967"/>
      <c r="AF40" s="967"/>
      <c r="AG40" s="967"/>
      <c r="AH40" s="967"/>
      <c r="AI40" s="967"/>
      <c r="AJ40" s="967"/>
      <c r="AK40" s="967"/>
      <c r="AL40" s="967"/>
      <c r="AM40" s="967"/>
      <c r="AN40" s="967"/>
      <c r="AO40" s="967"/>
      <c r="AP40" s="967"/>
      <c r="AQ40" s="967"/>
      <c r="AR40" s="967"/>
      <c r="AS40" s="967"/>
      <c r="AT40" s="967"/>
      <c r="AU40" s="967"/>
      <c r="AV40" s="967"/>
      <c r="AW40" s="967"/>
      <c r="AX40" s="967"/>
      <c r="AY40" s="967"/>
      <c r="AZ40" s="967"/>
      <c r="BA40" s="967"/>
      <c r="BB40" s="967"/>
      <c r="BC40" s="967"/>
      <c r="BD40" s="967"/>
      <c r="BE40" s="967"/>
      <c r="BF40" s="967"/>
      <c r="BG40" s="967"/>
      <c r="BH40" s="967"/>
      <c r="BI40" s="967"/>
      <c r="BJ40" s="967"/>
      <c r="BK40" s="967"/>
      <c r="BL40" s="967"/>
      <c r="BM40" s="967"/>
      <c r="BN40" s="967"/>
      <c r="BO40" s="967"/>
      <c r="BP40" s="967"/>
      <c r="BQ40" s="967"/>
      <c r="BR40" s="967"/>
      <c r="BS40" s="967"/>
    </row>
    <row r="41" spans="1:71" ht="15.65" customHeight="1" outlineLevel="2" x14ac:dyDescent="0.25">
      <c r="B41" s="659"/>
      <c r="E41" s="660"/>
      <c r="G41" s="661"/>
      <c r="H41" s="661"/>
      <c r="N41" s="795"/>
      <c r="O41" s="1017"/>
      <c r="P41" s="1017"/>
      <c r="Q41" s="1017"/>
    </row>
    <row r="42" spans="1:71" ht="9" customHeight="1" outlineLevel="1" x14ac:dyDescent="0.25">
      <c r="B42" s="663"/>
      <c r="D42" s="664"/>
      <c r="E42" s="666"/>
      <c r="F42" s="664"/>
      <c r="G42" s="665"/>
      <c r="H42" s="665"/>
      <c r="I42" s="892"/>
      <c r="J42" s="892"/>
      <c r="K42" s="892"/>
      <c r="L42" s="892"/>
      <c r="M42" s="892"/>
      <c r="N42" s="786"/>
      <c r="O42" s="1021"/>
      <c r="P42" s="1021"/>
      <c r="Q42" s="1021"/>
      <c r="R42" s="1022"/>
      <c r="S42" s="1022"/>
      <c r="T42" s="1022"/>
      <c r="U42" s="1022"/>
      <c r="V42" s="1022"/>
      <c r="W42" s="1022"/>
      <c r="X42" s="1022"/>
      <c r="Y42" s="1021"/>
      <c r="Z42" s="965"/>
      <c r="AA42" s="966"/>
      <c r="AG42" s="963"/>
      <c r="AH42" s="963"/>
    </row>
    <row r="43" spans="1:71" s="912" customFormat="1" ht="15.65" customHeight="1" outlineLevel="1" x14ac:dyDescent="0.25">
      <c r="B43" s="650" t="s">
        <v>893</v>
      </c>
      <c r="C43" s="937"/>
      <c r="D43" s="651" t="s">
        <v>987</v>
      </c>
      <c r="E43" s="658">
        <v>1</v>
      </c>
      <c r="F43" s="651" t="s">
        <v>74</v>
      </c>
      <c r="G43" s="652"/>
      <c r="H43" s="652">
        <f>SUM(H44:H50)</f>
        <v>0</v>
      </c>
      <c r="I43" s="890"/>
      <c r="J43" s="890">
        <f>SUM(J44:J50)</f>
        <v>0</v>
      </c>
      <c r="K43" s="890"/>
      <c r="L43" s="890">
        <f>SUM(L44:L50)</f>
        <v>19</v>
      </c>
      <c r="M43" s="890">
        <f>SUM(M44:M50)</f>
        <v>19</v>
      </c>
      <c r="N43" s="937"/>
      <c r="O43" s="1013">
        <f>SUM(O44:O50)</f>
        <v>19</v>
      </c>
      <c r="P43" s="1014" t="str">
        <f>B43</f>
        <v>V1-1-B1</v>
      </c>
      <c r="Q43" s="1014"/>
      <c r="R43" s="1015"/>
      <c r="S43" s="1015"/>
      <c r="T43" s="1015"/>
      <c r="U43" s="1015"/>
      <c r="V43" s="1015"/>
      <c r="W43" s="1015"/>
      <c r="X43" s="1015">
        <f>SUM(X44:X50)</f>
        <v>22.306000000000001</v>
      </c>
      <c r="Y43" s="1016"/>
      <c r="Z43" s="960"/>
      <c r="AA43" s="960"/>
      <c r="AB43" s="960"/>
      <c r="AC43" s="960"/>
      <c r="AD43" s="960"/>
      <c r="AE43" s="960"/>
      <c r="AF43" s="960"/>
      <c r="AG43" s="960"/>
      <c r="AH43" s="960"/>
      <c r="AI43" s="960"/>
      <c r="AJ43" s="960"/>
      <c r="AK43" s="960"/>
      <c r="AL43" s="960"/>
      <c r="AM43" s="960"/>
      <c r="AN43" s="960"/>
      <c r="AO43" s="960"/>
      <c r="AP43" s="960"/>
      <c r="AQ43" s="960"/>
      <c r="AR43" s="960"/>
      <c r="AS43" s="960"/>
      <c r="AT43" s="960"/>
      <c r="AU43" s="960"/>
      <c r="AV43" s="960"/>
      <c r="AW43" s="960"/>
      <c r="AX43" s="960"/>
      <c r="AY43" s="960"/>
      <c r="AZ43" s="960"/>
      <c r="BA43" s="960"/>
      <c r="BB43" s="960"/>
      <c r="BC43" s="960"/>
      <c r="BD43" s="960"/>
      <c r="BE43" s="960"/>
      <c r="BF43" s="960"/>
      <c r="BG43" s="960"/>
      <c r="BH43" s="960"/>
      <c r="BI43" s="960"/>
      <c r="BJ43" s="960"/>
      <c r="BK43" s="960"/>
      <c r="BL43" s="960"/>
      <c r="BM43" s="960"/>
      <c r="BN43" s="960"/>
      <c r="BO43" s="960"/>
      <c r="BP43" s="960"/>
      <c r="BQ43" s="960"/>
      <c r="BR43" s="960"/>
      <c r="BS43" s="960"/>
    </row>
    <row r="44" spans="1:71" ht="15.65" customHeight="1" outlineLevel="2" x14ac:dyDescent="0.25">
      <c r="B44" s="659"/>
      <c r="D44" s="668" t="s">
        <v>142</v>
      </c>
      <c r="E44" s="660"/>
      <c r="G44" s="661"/>
      <c r="H44" s="661"/>
      <c r="N44" s="795"/>
      <c r="O44" s="1017"/>
      <c r="P44" s="1017"/>
      <c r="Q44" s="1017"/>
    </row>
    <row r="45" spans="1:71" s="656" customFormat="1" ht="15.65" customHeight="1" outlineLevel="2" x14ac:dyDescent="0.25">
      <c r="A45" s="934"/>
      <c r="B45" s="657"/>
      <c r="C45" s="790"/>
      <c r="D45" s="657" t="s">
        <v>1143</v>
      </c>
      <c r="E45" s="660"/>
      <c r="F45" s="657"/>
      <c r="G45" s="661"/>
      <c r="H45" s="661"/>
      <c r="I45" s="891"/>
      <c r="J45" s="891"/>
      <c r="K45" s="891"/>
      <c r="L45" s="891"/>
      <c r="M45" s="891"/>
      <c r="N45" s="796"/>
      <c r="O45" s="1017"/>
      <c r="P45" s="1017"/>
      <c r="Q45" s="1020"/>
      <c r="R45" s="1018"/>
      <c r="S45" s="1018"/>
      <c r="T45" s="1018"/>
      <c r="U45" s="1018"/>
      <c r="V45" s="1018"/>
      <c r="W45" s="1018"/>
      <c r="X45" s="1018"/>
      <c r="Y45" s="1019"/>
      <c r="Z45" s="967"/>
      <c r="AA45" s="967"/>
      <c r="AB45" s="967"/>
      <c r="AC45" s="967"/>
      <c r="AD45" s="967"/>
      <c r="AE45" s="967"/>
      <c r="AF45" s="967"/>
      <c r="AG45" s="967"/>
      <c r="AH45" s="967"/>
      <c r="AI45" s="967"/>
      <c r="AJ45" s="967"/>
      <c r="AK45" s="967"/>
      <c r="AL45" s="967"/>
      <c r="AM45" s="967"/>
      <c r="AN45" s="967"/>
      <c r="AO45" s="967"/>
      <c r="AP45" s="967"/>
      <c r="AQ45" s="967"/>
      <c r="AR45" s="967"/>
      <c r="AS45" s="967"/>
      <c r="AT45" s="967"/>
      <c r="AU45" s="967"/>
      <c r="AV45" s="967"/>
      <c r="AW45" s="967"/>
      <c r="AX45" s="967"/>
      <c r="AY45" s="967"/>
      <c r="AZ45" s="967"/>
      <c r="BA45" s="967"/>
      <c r="BB45" s="967"/>
      <c r="BC45" s="967"/>
      <c r="BD45" s="967"/>
      <c r="BE45" s="967"/>
      <c r="BF45" s="967"/>
      <c r="BG45" s="967"/>
      <c r="BH45" s="967"/>
      <c r="BI45" s="967"/>
      <c r="BJ45" s="967"/>
      <c r="BK45" s="967"/>
      <c r="BL45" s="967"/>
      <c r="BM45" s="967"/>
      <c r="BN45" s="967"/>
      <c r="BO45" s="967"/>
      <c r="BP45" s="967"/>
      <c r="BQ45" s="967"/>
      <c r="BR45" s="967"/>
      <c r="BS45" s="967"/>
    </row>
    <row r="46" spans="1:71" s="656" customFormat="1" ht="15.65" customHeight="1" outlineLevel="2" x14ac:dyDescent="0.25">
      <c r="A46" s="934"/>
      <c r="B46" s="657"/>
      <c r="C46" s="790"/>
      <c r="D46" s="657" t="s">
        <v>1144</v>
      </c>
      <c r="E46" s="660"/>
      <c r="F46" s="657"/>
      <c r="G46" s="661"/>
      <c r="H46" s="661"/>
      <c r="I46" s="891"/>
      <c r="J46" s="891"/>
      <c r="K46" s="891"/>
      <c r="L46" s="891"/>
      <c r="M46" s="891"/>
      <c r="N46" s="796"/>
      <c r="O46" s="1017"/>
      <c r="P46" s="1017"/>
      <c r="Q46" s="1020"/>
      <c r="R46" s="1018"/>
      <c r="S46" s="1018"/>
      <c r="T46" s="1018"/>
      <c r="U46" s="1018"/>
      <c r="V46" s="1018"/>
      <c r="W46" s="1018"/>
      <c r="X46" s="1018"/>
      <c r="Y46" s="1019"/>
      <c r="Z46" s="967"/>
      <c r="AA46" s="967"/>
      <c r="AB46" s="967"/>
      <c r="AC46" s="967"/>
      <c r="AD46" s="967"/>
      <c r="AE46" s="967"/>
      <c r="AF46" s="967"/>
      <c r="AG46" s="967"/>
      <c r="AH46" s="967"/>
      <c r="AI46" s="967"/>
      <c r="AJ46" s="967"/>
      <c r="AK46" s="967"/>
      <c r="AL46" s="967"/>
      <c r="AM46" s="967"/>
      <c r="AN46" s="967"/>
      <c r="AO46" s="967"/>
      <c r="AP46" s="967"/>
      <c r="AQ46" s="967"/>
      <c r="AR46" s="967"/>
      <c r="AS46" s="967"/>
      <c r="AT46" s="967"/>
      <c r="AU46" s="967"/>
      <c r="AV46" s="967"/>
      <c r="AW46" s="967"/>
      <c r="AX46" s="967"/>
      <c r="AY46" s="967"/>
      <c r="AZ46" s="967"/>
      <c r="BA46" s="967"/>
      <c r="BB46" s="967"/>
      <c r="BC46" s="967"/>
      <c r="BD46" s="967"/>
      <c r="BE46" s="967"/>
      <c r="BF46" s="967"/>
      <c r="BG46" s="967"/>
      <c r="BH46" s="967"/>
      <c r="BI46" s="967"/>
      <c r="BJ46" s="967"/>
      <c r="BK46" s="967"/>
      <c r="BL46" s="967"/>
      <c r="BM46" s="967"/>
      <c r="BN46" s="967"/>
      <c r="BO46" s="967"/>
      <c r="BP46" s="967"/>
      <c r="BQ46" s="967"/>
      <c r="BR46" s="967"/>
      <c r="BS46" s="967"/>
    </row>
    <row r="47" spans="1:71" s="656" customFormat="1" ht="15.65" customHeight="1" outlineLevel="2" x14ac:dyDescent="0.25">
      <c r="A47" s="934"/>
      <c r="B47" s="657"/>
      <c r="C47" s="790"/>
      <c r="D47" s="657" t="s">
        <v>1145</v>
      </c>
      <c r="E47" s="660"/>
      <c r="F47" s="657"/>
      <c r="G47" s="661"/>
      <c r="H47" s="661"/>
      <c r="I47" s="891"/>
      <c r="J47" s="891"/>
      <c r="K47" s="891"/>
      <c r="L47" s="891"/>
      <c r="M47" s="891"/>
      <c r="N47" s="796"/>
      <c r="O47" s="1017"/>
      <c r="P47" s="1017"/>
      <c r="Q47" s="1020"/>
      <c r="R47" s="1018"/>
      <c r="S47" s="1018"/>
      <c r="T47" s="1018"/>
      <c r="U47" s="1018"/>
      <c r="V47" s="1018"/>
      <c r="W47" s="1018"/>
      <c r="X47" s="1018"/>
      <c r="Y47" s="1019"/>
      <c r="Z47" s="967"/>
      <c r="AA47" s="967"/>
      <c r="AB47" s="967"/>
      <c r="AC47" s="967"/>
      <c r="AD47" s="967"/>
      <c r="AE47" s="967"/>
      <c r="AF47" s="967"/>
      <c r="AG47" s="967"/>
      <c r="AH47" s="967"/>
      <c r="AI47" s="967"/>
      <c r="AJ47" s="967"/>
      <c r="AK47" s="967"/>
      <c r="AL47" s="967"/>
      <c r="AM47" s="967"/>
      <c r="AN47" s="967"/>
      <c r="AO47" s="967"/>
      <c r="AP47" s="967"/>
      <c r="AQ47" s="967"/>
      <c r="AR47" s="967"/>
      <c r="AS47" s="967"/>
      <c r="AT47" s="967"/>
      <c r="AU47" s="967"/>
      <c r="AV47" s="967"/>
      <c r="AW47" s="967"/>
      <c r="AX47" s="967"/>
      <c r="AY47" s="967"/>
      <c r="AZ47" s="967"/>
      <c r="BA47" s="967"/>
      <c r="BB47" s="967"/>
      <c r="BC47" s="967"/>
      <c r="BD47" s="967"/>
      <c r="BE47" s="967"/>
      <c r="BF47" s="967"/>
      <c r="BG47" s="967"/>
      <c r="BH47" s="967"/>
      <c r="BI47" s="967"/>
      <c r="BJ47" s="967"/>
      <c r="BK47" s="967"/>
      <c r="BL47" s="967"/>
      <c r="BM47" s="967"/>
      <c r="BN47" s="967"/>
      <c r="BO47" s="967"/>
      <c r="BP47" s="967"/>
      <c r="BQ47" s="967"/>
      <c r="BR47" s="967"/>
      <c r="BS47" s="967"/>
    </row>
    <row r="48" spans="1:71" s="656" customFormat="1" ht="15.65" customHeight="1" outlineLevel="2" x14ac:dyDescent="0.25">
      <c r="A48" s="934"/>
      <c r="B48" s="657"/>
      <c r="C48" s="790"/>
      <c r="D48" s="657" t="s">
        <v>1146</v>
      </c>
      <c r="E48" s="660"/>
      <c r="F48" s="657"/>
      <c r="G48" s="661"/>
      <c r="H48" s="661"/>
      <c r="I48" s="891"/>
      <c r="J48" s="891"/>
      <c r="K48" s="891"/>
      <c r="L48" s="891"/>
      <c r="M48" s="891"/>
      <c r="N48" s="796"/>
      <c r="O48" s="1017"/>
      <c r="P48" s="1017"/>
      <c r="Q48" s="1020"/>
      <c r="R48" s="1018"/>
      <c r="S48" s="1018"/>
      <c r="T48" s="1018"/>
      <c r="U48" s="1018"/>
      <c r="V48" s="1018"/>
      <c r="W48" s="1018"/>
      <c r="X48" s="1018"/>
      <c r="Y48" s="1019"/>
      <c r="Z48" s="967"/>
      <c r="AA48" s="967"/>
      <c r="AB48" s="967"/>
      <c r="AC48" s="967"/>
      <c r="AD48" s="967"/>
      <c r="AE48" s="967"/>
      <c r="AF48" s="967"/>
      <c r="AG48" s="967"/>
      <c r="AH48" s="967"/>
      <c r="AI48" s="967"/>
      <c r="AJ48" s="967"/>
      <c r="AK48" s="967"/>
      <c r="AL48" s="967"/>
      <c r="AM48" s="967"/>
      <c r="AN48" s="967"/>
      <c r="AO48" s="967"/>
      <c r="AP48" s="967"/>
      <c r="AQ48" s="967"/>
      <c r="AR48" s="967"/>
      <c r="AS48" s="967"/>
      <c r="AT48" s="967"/>
      <c r="AU48" s="967"/>
      <c r="AV48" s="967"/>
      <c r="AW48" s="967"/>
      <c r="AX48" s="967"/>
      <c r="AY48" s="967"/>
      <c r="AZ48" s="967"/>
      <c r="BA48" s="967"/>
      <c r="BB48" s="967"/>
      <c r="BC48" s="967"/>
      <c r="BD48" s="967"/>
      <c r="BE48" s="967"/>
      <c r="BF48" s="967"/>
      <c r="BG48" s="967"/>
      <c r="BH48" s="967"/>
      <c r="BI48" s="967"/>
      <c r="BJ48" s="967"/>
      <c r="BK48" s="967"/>
      <c r="BL48" s="967"/>
      <c r="BM48" s="967"/>
      <c r="BN48" s="967"/>
      <c r="BO48" s="967"/>
      <c r="BP48" s="967"/>
      <c r="BQ48" s="967"/>
      <c r="BR48" s="967"/>
      <c r="BS48" s="967"/>
    </row>
    <row r="49" spans="1:71" s="656" customFormat="1" ht="15.65" customHeight="1" outlineLevel="2" x14ac:dyDescent="0.25">
      <c r="A49" s="934"/>
      <c r="B49" s="657" t="str">
        <f>B43</f>
        <v>V1-1-B1</v>
      </c>
      <c r="C49" s="791"/>
      <c r="D49" s="657" t="str">
        <f>D43</f>
        <v>Spouwmuurisolatie EPS parels / korrels 60 mm &lt; 45 m²</v>
      </c>
      <c r="E49" s="660">
        <v>1</v>
      </c>
      <c r="F49" s="657" t="s">
        <v>74</v>
      </c>
      <c r="G49" s="661">
        <v>0</v>
      </c>
      <c r="H49" s="661">
        <f>E49*G49</f>
        <v>0</v>
      </c>
      <c r="I49" s="891">
        <v>0</v>
      </c>
      <c r="J49" s="891">
        <f>E49*I49</f>
        <v>0</v>
      </c>
      <c r="K49" s="891">
        <v>19</v>
      </c>
      <c r="L49" s="891">
        <f>E49*K49</f>
        <v>19</v>
      </c>
      <c r="M49" s="891">
        <f>J49+H49*Tabellen!$K$2+L49</f>
        <v>19</v>
      </c>
      <c r="N49" s="796"/>
      <c r="O49" s="1017">
        <f>M49</f>
        <v>19</v>
      </c>
      <c r="P49" s="1017"/>
      <c r="Q49" s="1020" t="s">
        <v>990</v>
      </c>
      <c r="R49" s="1040">
        <f>_xlfn.XLOOKUP(Q49,Tabellen!$B$9:$B$21,Tabellen!$C$9:$C$21,"controleren")</f>
        <v>0.3</v>
      </c>
      <c r="S49" s="1018">
        <f>O49*R49</f>
        <v>5.7</v>
      </c>
      <c r="T49" s="1018">
        <f>O49-S49</f>
        <v>13.3</v>
      </c>
      <c r="U49" s="1018">
        <f>S49*Tabellen!$G$2</f>
        <v>0.51300000000000001</v>
      </c>
      <c r="V49" s="1018">
        <f>T49*Tabellen!$H$2</f>
        <v>2.7930000000000001</v>
      </c>
      <c r="W49" s="1018">
        <f>U49+V49</f>
        <v>3.306</v>
      </c>
      <c r="X49" s="1018">
        <f>O49+W49</f>
        <v>22.306000000000001</v>
      </c>
      <c r="Y49" s="1019"/>
      <c r="Z49" s="967"/>
      <c r="AA49" s="967"/>
      <c r="AB49" s="967"/>
      <c r="AC49" s="967"/>
      <c r="AD49" s="967"/>
      <c r="AE49" s="967"/>
      <c r="AF49" s="967"/>
      <c r="AG49" s="967"/>
      <c r="AH49" s="967"/>
      <c r="AI49" s="967"/>
      <c r="AJ49" s="967"/>
      <c r="AK49" s="967"/>
      <c r="AL49" s="967"/>
      <c r="AM49" s="967"/>
      <c r="AN49" s="967"/>
      <c r="AO49" s="967"/>
      <c r="AP49" s="967"/>
      <c r="AQ49" s="967"/>
      <c r="AR49" s="967"/>
      <c r="AS49" s="967"/>
      <c r="AT49" s="967"/>
      <c r="AU49" s="967"/>
      <c r="AV49" s="967"/>
      <c r="AW49" s="967"/>
      <c r="AX49" s="967"/>
      <c r="AY49" s="967"/>
      <c r="AZ49" s="967"/>
      <c r="BA49" s="967"/>
      <c r="BB49" s="967"/>
      <c r="BC49" s="967"/>
      <c r="BD49" s="967"/>
      <c r="BE49" s="967"/>
      <c r="BF49" s="967"/>
      <c r="BG49" s="967"/>
      <c r="BH49" s="967"/>
      <c r="BI49" s="967"/>
      <c r="BJ49" s="967"/>
      <c r="BK49" s="967"/>
      <c r="BL49" s="967"/>
      <c r="BM49" s="967"/>
      <c r="BN49" s="967"/>
      <c r="BO49" s="967"/>
      <c r="BP49" s="967"/>
      <c r="BQ49" s="967"/>
      <c r="BR49" s="967"/>
      <c r="BS49" s="967"/>
    </row>
    <row r="50" spans="1:71" ht="15.65" customHeight="1" outlineLevel="2" x14ac:dyDescent="0.25">
      <c r="B50" s="659"/>
      <c r="E50" s="660"/>
      <c r="G50" s="661"/>
      <c r="H50" s="661"/>
      <c r="N50" s="795"/>
      <c r="O50" s="1017"/>
      <c r="P50" s="1017"/>
      <c r="Q50" s="1017"/>
    </row>
    <row r="51" spans="1:71" ht="9" customHeight="1" outlineLevel="1" x14ac:dyDescent="0.25">
      <c r="B51" s="663"/>
      <c r="D51" s="664"/>
      <c r="E51" s="666"/>
      <c r="F51" s="664"/>
      <c r="G51" s="665"/>
      <c r="H51" s="665"/>
      <c r="I51" s="892"/>
      <c r="J51" s="892"/>
      <c r="K51" s="892"/>
      <c r="L51" s="892"/>
      <c r="M51" s="892"/>
      <c r="N51" s="786"/>
      <c r="O51" s="1021"/>
      <c r="P51" s="1021"/>
      <c r="Q51" s="1021"/>
      <c r="R51" s="1022"/>
      <c r="S51" s="1022"/>
      <c r="T51" s="1022"/>
      <c r="U51" s="1022"/>
      <c r="V51" s="1022"/>
      <c r="W51" s="1022"/>
      <c r="X51" s="1022"/>
      <c r="Y51" s="1021"/>
      <c r="Z51" s="965"/>
      <c r="AA51" s="966"/>
      <c r="AG51" s="963"/>
      <c r="AH51" s="963"/>
    </row>
    <row r="52" spans="1:71" s="912" customFormat="1" ht="15.65" customHeight="1" outlineLevel="1" x14ac:dyDescent="0.25">
      <c r="B52" s="650" t="s">
        <v>894</v>
      </c>
      <c r="C52" s="937"/>
      <c r="D52" s="651" t="s">
        <v>988</v>
      </c>
      <c r="E52" s="658">
        <v>1</v>
      </c>
      <c r="F52" s="651" t="s">
        <v>74</v>
      </c>
      <c r="G52" s="652"/>
      <c r="H52" s="652">
        <f>SUM(H53:H59)</f>
        <v>0</v>
      </c>
      <c r="I52" s="890"/>
      <c r="J52" s="890">
        <f>SUM(J53:J59)</f>
        <v>0</v>
      </c>
      <c r="K52" s="890"/>
      <c r="L52" s="890">
        <f>SUM(L53:L59)</f>
        <v>18</v>
      </c>
      <c r="M52" s="890">
        <f>SUM(M53:M59)</f>
        <v>18</v>
      </c>
      <c r="N52" s="937"/>
      <c r="O52" s="1013">
        <f>SUM(O53:O59)</f>
        <v>18</v>
      </c>
      <c r="P52" s="1014" t="str">
        <f>B52</f>
        <v>V1-1-B2</v>
      </c>
      <c r="Q52" s="1014"/>
      <c r="R52" s="1015"/>
      <c r="S52" s="1015"/>
      <c r="T52" s="1015"/>
      <c r="U52" s="1015"/>
      <c r="V52" s="1015"/>
      <c r="W52" s="1015"/>
      <c r="X52" s="1015">
        <f>SUM(X53:X59)</f>
        <v>21.132000000000001</v>
      </c>
      <c r="Y52" s="1016"/>
      <c r="Z52" s="960"/>
      <c r="AA52" s="960"/>
      <c r="AB52" s="960"/>
      <c r="AC52" s="960"/>
      <c r="AD52" s="960"/>
      <c r="AE52" s="960"/>
      <c r="AF52" s="960"/>
      <c r="AG52" s="960"/>
      <c r="AH52" s="960"/>
      <c r="AI52" s="960"/>
      <c r="AJ52" s="960"/>
      <c r="AK52" s="960"/>
      <c r="AL52" s="960"/>
      <c r="AM52" s="960"/>
      <c r="AN52" s="960"/>
      <c r="AO52" s="960"/>
      <c r="AP52" s="960"/>
      <c r="AQ52" s="960"/>
      <c r="AR52" s="960"/>
      <c r="AS52" s="960"/>
      <c r="AT52" s="960"/>
      <c r="AU52" s="960"/>
      <c r="AV52" s="960"/>
      <c r="AW52" s="960"/>
      <c r="AX52" s="960"/>
      <c r="AY52" s="960"/>
      <c r="AZ52" s="960"/>
      <c r="BA52" s="960"/>
      <c r="BB52" s="960"/>
      <c r="BC52" s="960"/>
      <c r="BD52" s="960"/>
      <c r="BE52" s="960"/>
      <c r="BF52" s="960"/>
      <c r="BG52" s="960"/>
      <c r="BH52" s="960"/>
      <c r="BI52" s="960"/>
      <c r="BJ52" s="960"/>
      <c r="BK52" s="960"/>
      <c r="BL52" s="960"/>
      <c r="BM52" s="960"/>
      <c r="BN52" s="960"/>
      <c r="BO52" s="960"/>
      <c r="BP52" s="960"/>
      <c r="BQ52" s="960"/>
      <c r="BR52" s="960"/>
      <c r="BS52" s="960"/>
    </row>
    <row r="53" spans="1:71" ht="15.65" customHeight="1" outlineLevel="2" x14ac:dyDescent="0.25">
      <c r="B53" s="659"/>
      <c r="D53" s="668" t="s">
        <v>142</v>
      </c>
      <c r="E53" s="660"/>
      <c r="G53" s="661"/>
      <c r="H53" s="661"/>
      <c r="N53" s="795"/>
      <c r="O53" s="1017"/>
      <c r="P53" s="1017"/>
      <c r="Q53" s="1017"/>
    </row>
    <row r="54" spans="1:71" s="656" customFormat="1" ht="15.65" customHeight="1" outlineLevel="2" x14ac:dyDescent="0.25">
      <c r="A54" s="934"/>
      <c r="B54" s="657"/>
      <c r="C54" s="790"/>
      <c r="D54" s="657" t="s">
        <v>1143</v>
      </c>
      <c r="E54" s="660"/>
      <c r="F54" s="657"/>
      <c r="G54" s="661"/>
      <c r="H54" s="661"/>
      <c r="I54" s="891"/>
      <c r="J54" s="891"/>
      <c r="K54" s="891"/>
      <c r="L54" s="891"/>
      <c r="M54" s="891"/>
      <c r="N54" s="796"/>
      <c r="O54" s="1017"/>
      <c r="P54" s="1017"/>
      <c r="Q54" s="1020"/>
      <c r="R54" s="1018"/>
      <c r="S54" s="1018"/>
      <c r="T54" s="1018"/>
      <c r="U54" s="1018"/>
      <c r="V54" s="1018"/>
      <c r="W54" s="1018"/>
      <c r="X54" s="1018"/>
      <c r="Y54" s="1019"/>
      <c r="Z54" s="967"/>
      <c r="AA54" s="967"/>
      <c r="AB54" s="967"/>
      <c r="AC54" s="967"/>
      <c r="AD54" s="967"/>
      <c r="AE54" s="967"/>
      <c r="AF54" s="967"/>
      <c r="AG54" s="967"/>
      <c r="AH54" s="967"/>
      <c r="AI54" s="967"/>
      <c r="AJ54" s="967"/>
      <c r="AK54" s="967"/>
      <c r="AL54" s="967"/>
      <c r="AM54" s="967"/>
      <c r="AN54" s="967"/>
      <c r="AO54" s="967"/>
      <c r="AP54" s="967"/>
      <c r="AQ54" s="967"/>
      <c r="AR54" s="967"/>
      <c r="AS54" s="967"/>
      <c r="AT54" s="967"/>
      <c r="AU54" s="967"/>
      <c r="AV54" s="967"/>
      <c r="AW54" s="967"/>
      <c r="AX54" s="967"/>
      <c r="AY54" s="967"/>
      <c r="AZ54" s="967"/>
      <c r="BA54" s="967"/>
      <c r="BB54" s="967"/>
      <c r="BC54" s="967"/>
      <c r="BD54" s="967"/>
      <c r="BE54" s="967"/>
      <c r="BF54" s="967"/>
      <c r="BG54" s="967"/>
      <c r="BH54" s="967"/>
      <c r="BI54" s="967"/>
      <c r="BJ54" s="967"/>
      <c r="BK54" s="967"/>
      <c r="BL54" s="967"/>
      <c r="BM54" s="967"/>
      <c r="BN54" s="967"/>
      <c r="BO54" s="967"/>
      <c r="BP54" s="967"/>
      <c r="BQ54" s="967"/>
      <c r="BR54" s="967"/>
      <c r="BS54" s="967"/>
    </row>
    <row r="55" spans="1:71" s="656" customFormat="1" ht="15.65" customHeight="1" outlineLevel="2" x14ac:dyDescent="0.25">
      <c r="A55" s="934"/>
      <c r="B55" s="657"/>
      <c r="C55" s="790"/>
      <c r="D55" s="657" t="s">
        <v>1144</v>
      </c>
      <c r="E55" s="660"/>
      <c r="F55" s="657"/>
      <c r="G55" s="661"/>
      <c r="H55" s="661"/>
      <c r="I55" s="891"/>
      <c r="J55" s="891"/>
      <c r="K55" s="891"/>
      <c r="L55" s="891"/>
      <c r="M55" s="891"/>
      <c r="N55" s="796"/>
      <c r="O55" s="1017"/>
      <c r="P55" s="1017"/>
      <c r="Q55" s="1020"/>
      <c r="R55" s="1018"/>
      <c r="S55" s="1018"/>
      <c r="T55" s="1018"/>
      <c r="U55" s="1018"/>
      <c r="V55" s="1018"/>
      <c r="W55" s="1018"/>
      <c r="X55" s="1018"/>
      <c r="Y55" s="1019"/>
      <c r="Z55" s="967"/>
      <c r="AA55" s="967"/>
      <c r="AB55" s="967"/>
      <c r="AC55" s="967"/>
      <c r="AD55" s="967"/>
      <c r="AE55" s="967"/>
      <c r="AF55" s="967"/>
      <c r="AG55" s="967"/>
      <c r="AH55" s="967"/>
      <c r="AI55" s="967"/>
      <c r="AJ55" s="967"/>
      <c r="AK55" s="967"/>
      <c r="AL55" s="967"/>
      <c r="AM55" s="967"/>
      <c r="AN55" s="967"/>
      <c r="AO55" s="967"/>
      <c r="AP55" s="967"/>
      <c r="AQ55" s="967"/>
      <c r="AR55" s="967"/>
      <c r="AS55" s="967"/>
      <c r="AT55" s="967"/>
      <c r="AU55" s="967"/>
      <c r="AV55" s="967"/>
      <c r="AW55" s="967"/>
      <c r="AX55" s="967"/>
      <c r="AY55" s="967"/>
      <c r="AZ55" s="967"/>
      <c r="BA55" s="967"/>
      <c r="BB55" s="967"/>
      <c r="BC55" s="967"/>
      <c r="BD55" s="967"/>
      <c r="BE55" s="967"/>
      <c r="BF55" s="967"/>
      <c r="BG55" s="967"/>
      <c r="BH55" s="967"/>
      <c r="BI55" s="967"/>
      <c r="BJ55" s="967"/>
      <c r="BK55" s="967"/>
      <c r="BL55" s="967"/>
      <c r="BM55" s="967"/>
      <c r="BN55" s="967"/>
      <c r="BO55" s="967"/>
      <c r="BP55" s="967"/>
      <c r="BQ55" s="967"/>
      <c r="BR55" s="967"/>
      <c r="BS55" s="967"/>
    </row>
    <row r="56" spans="1:71" s="656" customFormat="1" ht="15.65" customHeight="1" outlineLevel="2" x14ac:dyDescent="0.25">
      <c r="A56" s="934"/>
      <c r="B56" s="657"/>
      <c r="C56" s="790"/>
      <c r="D56" s="657" t="s">
        <v>1145</v>
      </c>
      <c r="E56" s="660"/>
      <c r="F56" s="657"/>
      <c r="G56" s="661"/>
      <c r="H56" s="661"/>
      <c r="I56" s="891"/>
      <c r="J56" s="891"/>
      <c r="K56" s="891"/>
      <c r="L56" s="891"/>
      <c r="M56" s="891"/>
      <c r="N56" s="796"/>
      <c r="O56" s="1017"/>
      <c r="P56" s="1017"/>
      <c r="Q56" s="1020"/>
      <c r="R56" s="1018"/>
      <c r="S56" s="1018"/>
      <c r="T56" s="1018"/>
      <c r="U56" s="1018"/>
      <c r="V56" s="1018"/>
      <c r="W56" s="1018"/>
      <c r="X56" s="1018"/>
      <c r="Y56" s="1019"/>
      <c r="Z56" s="967"/>
      <c r="AA56" s="967"/>
      <c r="AB56" s="967"/>
      <c r="AC56" s="967"/>
      <c r="AD56" s="967"/>
      <c r="AE56" s="967"/>
      <c r="AF56" s="967"/>
      <c r="AG56" s="967"/>
      <c r="AH56" s="967"/>
      <c r="AI56" s="967"/>
      <c r="AJ56" s="967"/>
      <c r="AK56" s="967"/>
      <c r="AL56" s="967"/>
      <c r="AM56" s="967"/>
      <c r="AN56" s="967"/>
      <c r="AO56" s="967"/>
      <c r="AP56" s="967"/>
      <c r="AQ56" s="967"/>
      <c r="AR56" s="967"/>
      <c r="AS56" s="967"/>
      <c r="AT56" s="967"/>
      <c r="AU56" s="967"/>
      <c r="AV56" s="967"/>
      <c r="AW56" s="967"/>
      <c r="AX56" s="967"/>
      <c r="AY56" s="967"/>
      <c r="AZ56" s="967"/>
      <c r="BA56" s="967"/>
      <c r="BB56" s="967"/>
      <c r="BC56" s="967"/>
      <c r="BD56" s="967"/>
      <c r="BE56" s="967"/>
      <c r="BF56" s="967"/>
      <c r="BG56" s="967"/>
      <c r="BH56" s="967"/>
      <c r="BI56" s="967"/>
      <c r="BJ56" s="967"/>
      <c r="BK56" s="967"/>
      <c r="BL56" s="967"/>
      <c r="BM56" s="967"/>
      <c r="BN56" s="967"/>
      <c r="BO56" s="967"/>
      <c r="BP56" s="967"/>
      <c r="BQ56" s="967"/>
      <c r="BR56" s="967"/>
      <c r="BS56" s="967"/>
    </row>
    <row r="57" spans="1:71" s="656" customFormat="1" ht="15.65" customHeight="1" outlineLevel="2" x14ac:dyDescent="0.25">
      <c r="A57" s="934"/>
      <c r="B57" s="657"/>
      <c r="C57" s="790"/>
      <c r="D57" s="657" t="s">
        <v>1146</v>
      </c>
      <c r="E57" s="660"/>
      <c r="F57" s="657"/>
      <c r="G57" s="661"/>
      <c r="H57" s="661"/>
      <c r="I57" s="891"/>
      <c r="J57" s="891"/>
      <c r="K57" s="891"/>
      <c r="L57" s="891"/>
      <c r="M57" s="891"/>
      <c r="N57" s="796"/>
      <c r="O57" s="1017"/>
      <c r="P57" s="1017"/>
      <c r="Q57" s="1020"/>
      <c r="R57" s="1018"/>
      <c r="S57" s="1018"/>
      <c r="T57" s="1018"/>
      <c r="U57" s="1018"/>
      <c r="V57" s="1018"/>
      <c r="W57" s="1018"/>
      <c r="X57" s="1018"/>
      <c r="Y57" s="1019"/>
      <c r="Z57" s="967"/>
      <c r="AA57" s="967"/>
      <c r="AB57" s="967"/>
      <c r="AC57" s="967"/>
      <c r="AD57" s="967"/>
      <c r="AE57" s="967"/>
      <c r="AF57" s="967"/>
      <c r="AG57" s="967"/>
      <c r="AH57" s="967"/>
      <c r="AI57" s="967"/>
      <c r="AJ57" s="967"/>
      <c r="AK57" s="967"/>
      <c r="AL57" s="967"/>
      <c r="AM57" s="967"/>
      <c r="AN57" s="967"/>
      <c r="AO57" s="967"/>
      <c r="AP57" s="967"/>
      <c r="AQ57" s="967"/>
      <c r="AR57" s="967"/>
      <c r="AS57" s="967"/>
      <c r="AT57" s="967"/>
      <c r="AU57" s="967"/>
      <c r="AV57" s="967"/>
      <c r="AW57" s="967"/>
      <c r="AX57" s="967"/>
      <c r="AY57" s="967"/>
      <c r="AZ57" s="967"/>
      <c r="BA57" s="967"/>
      <c r="BB57" s="967"/>
      <c r="BC57" s="967"/>
      <c r="BD57" s="967"/>
      <c r="BE57" s="967"/>
      <c r="BF57" s="967"/>
      <c r="BG57" s="967"/>
      <c r="BH57" s="967"/>
      <c r="BI57" s="967"/>
      <c r="BJ57" s="967"/>
      <c r="BK57" s="967"/>
      <c r="BL57" s="967"/>
      <c r="BM57" s="967"/>
      <c r="BN57" s="967"/>
      <c r="BO57" s="967"/>
      <c r="BP57" s="967"/>
      <c r="BQ57" s="967"/>
      <c r="BR57" s="967"/>
      <c r="BS57" s="967"/>
    </row>
    <row r="58" spans="1:71" s="656" customFormat="1" ht="15.65" customHeight="1" outlineLevel="2" x14ac:dyDescent="0.25">
      <c r="A58" s="934"/>
      <c r="B58" s="657" t="str">
        <f>B52</f>
        <v>V1-1-B2</v>
      </c>
      <c r="C58" s="791"/>
      <c r="D58" s="657" t="str">
        <f>D52</f>
        <v>Spouwmuurisolatie EPS parels / korrels 60 mm 46-75 m²</v>
      </c>
      <c r="E58" s="660">
        <v>1</v>
      </c>
      <c r="F58" s="657" t="s">
        <v>74</v>
      </c>
      <c r="G58" s="661">
        <v>0</v>
      </c>
      <c r="H58" s="661">
        <f>E58*G58</f>
        <v>0</v>
      </c>
      <c r="I58" s="891">
        <v>0</v>
      </c>
      <c r="J58" s="891">
        <f>E58*I58</f>
        <v>0</v>
      </c>
      <c r="K58" s="891">
        <v>18</v>
      </c>
      <c r="L58" s="891">
        <f>E58*K58</f>
        <v>18</v>
      </c>
      <c r="M58" s="891">
        <f>J58+H58*Tabellen!$K$2+L58</f>
        <v>18</v>
      </c>
      <c r="N58" s="796"/>
      <c r="O58" s="1017">
        <f>M58</f>
        <v>18</v>
      </c>
      <c r="P58" s="1017"/>
      <c r="Q58" s="1020" t="s">
        <v>990</v>
      </c>
      <c r="R58" s="1040">
        <f>_xlfn.XLOOKUP(Q58,Tabellen!$B$9:$B$21,Tabellen!$C$9:$C$21,"controleren")</f>
        <v>0.3</v>
      </c>
      <c r="S58" s="1018">
        <f>O58*R58</f>
        <v>5.3999999999999995</v>
      </c>
      <c r="T58" s="1018">
        <f>O58-S58</f>
        <v>12.600000000000001</v>
      </c>
      <c r="U58" s="1018">
        <f>S58*Tabellen!$G$2</f>
        <v>0.48599999999999993</v>
      </c>
      <c r="V58" s="1018">
        <f>T58*Tabellen!$H$2</f>
        <v>2.6460000000000004</v>
      </c>
      <c r="W58" s="1018">
        <f>U58+V58</f>
        <v>3.1320000000000001</v>
      </c>
      <c r="X58" s="1018">
        <f>O58+W58</f>
        <v>21.132000000000001</v>
      </c>
      <c r="Y58" s="1019"/>
      <c r="Z58" s="967"/>
      <c r="AA58" s="967"/>
      <c r="AB58" s="967"/>
      <c r="AC58" s="967"/>
      <c r="AD58" s="967"/>
      <c r="AE58" s="967"/>
      <c r="AF58" s="967"/>
      <c r="AG58" s="967"/>
      <c r="AH58" s="967"/>
      <c r="AI58" s="967"/>
      <c r="AJ58" s="967"/>
      <c r="AK58" s="967"/>
      <c r="AL58" s="967"/>
      <c r="AM58" s="967"/>
      <c r="AN58" s="967"/>
      <c r="AO58" s="967"/>
      <c r="AP58" s="967"/>
      <c r="AQ58" s="967"/>
      <c r="AR58" s="967"/>
      <c r="AS58" s="967"/>
      <c r="AT58" s="967"/>
      <c r="AU58" s="967"/>
      <c r="AV58" s="967"/>
      <c r="AW58" s="967"/>
      <c r="AX58" s="967"/>
      <c r="AY58" s="967"/>
      <c r="AZ58" s="967"/>
      <c r="BA58" s="967"/>
      <c r="BB58" s="967"/>
      <c r="BC58" s="967"/>
      <c r="BD58" s="967"/>
      <c r="BE58" s="967"/>
      <c r="BF58" s="967"/>
      <c r="BG58" s="967"/>
      <c r="BH58" s="967"/>
      <c r="BI58" s="967"/>
      <c r="BJ58" s="967"/>
      <c r="BK58" s="967"/>
      <c r="BL58" s="967"/>
      <c r="BM58" s="967"/>
      <c r="BN58" s="967"/>
      <c r="BO58" s="967"/>
      <c r="BP58" s="967"/>
      <c r="BQ58" s="967"/>
      <c r="BR58" s="967"/>
      <c r="BS58" s="967"/>
    </row>
    <row r="59" spans="1:71" ht="15.65" customHeight="1" outlineLevel="2" x14ac:dyDescent="0.25">
      <c r="B59" s="659"/>
      <c r="E59" s="660"/>
      <c r="G59" s="661">
        <v>0</v>
      </c>
      <c r="H59" s="661">
        <f>E59*G59</f>
        <v>0</v>
      </c>
      <c r="I59" s="891">
        <v>0</v>
      </c>
      <c r="J59" s="891">
        <f>E59*I59</f>
        <v>0</v>
      </c>
      <c r="L59" s="891">
        <f>E59*K59</f>
        <v>0</v>
      </c>
      <c r="M59" s="891">
        <f>J59+H59*Tabellen!$K$2+L59</f>
        <v>0</v>
      </c>
      <c r="N59" s="795"/>
      <c r="O59" s="1017"/>
      <c r="P59" s="1017"/>
      <c r="Q59" s="1017"/>
    </row>
    <row r="60" spans="1:71" ht="9" customHeight="1" outlineLevel="1" x14ac:dyDescent="0.25">
      <c r="B60" s="663"/>
      <c r="D60" s="664"/>
      <c r="E60" s="666"/>
      <c r="F60" s="664"/>
      <c r="G60" s="665"/>
      <c r="H60" s="665"/>
      <c r="I60" s="892"/>
      <c r="J60" s="892"/>
      <c r="K60" s="892"/>
      <c r="L60" s="892"/>
      <c r="M60" s="892"/>
      <c r="N60" s="786"/>
      <c r="O60" s="1021"/>
      <c r="P60" s="1021"/>
      <c r="Q60" s="1021"/>
      <c r="R60" s="1022"/>
      <c r="S60" s="1022"/>
      <c r="T60" s="1022"/>
      <c r="U60" s="1022"/>
      <c r="V60" s="1022"/>
      <c r="W60" s="1022"/>
      <c r="X60" s="1022"/>
      <c r="Y60" s="1021"/>
      <c r="Z60" s="965"/>
      <c r="AA60" s="966"/>
      <c r="AG60" s="963"/>
      <c r="AH60" s="963"/>
    </row>
    <row r="61" spans="1:71" s="912" customFormat="1" ht="15.65" customHeight="1" outlineLevel="1" x14ac:dyDescent="0.25">
      <c r="B61" s="650" t="s">
        <v>895</v>
      </c>
      <c r="C61" s="937"/>
      <c r="D61" s="651" t="s">
        <v>989</v>
      </c>
      <c r="E61" s="658">
        <v>1</v>
      </c>
      <c r="F61" s="651" t="s">
        <v>74</v>
      </c>
      <c r="G61" s="652"/>
      <c r="H61" s="652">
        <f>SUM(H62:H68)</f>
        <v>0</v>
      </c>
      <c r="I61" s="890"/>
      <c r="J61" s="890">
        <f>SUM(J62:J68)</f>
        <v>0</v>
      </c>
      <c r="K61" s="890"/>
      <c r="L61" s="890">
        <f>SUM(L62:L68)</f>
        <v>17</v>
      </c>
      <c r="M61" s="890">
        <f>SUM(M62:M68)</f>
        <v>17</v>
      </c>
      <c r="N61" s="937"/>
      <c r="O61" s="1013">
        <f>SUM(O62:O68)</f>
        <v>17</v>
      </c>
      <c r="P61" s="1014" t="str">
        <f>B61</f>
        <v>V1-1-B3</v>
      </c>
      <c r="Q61" s="1014"/>
      <c r="R61" s="1015"/>
      <c r="S61" s="1015"/>
      <c r="T61" s="1015"/>
      <c r="U61" s="1015"/>
      <c r="V61" s="1015"/>
      <c r="W61" s="1015"/>
      <c r="X61" s="1015">
        <f>SUM(X62:X68)</f>
        <v>19.957999999999998</v>
      </c>
      <c r="Y61" s="1016"/>
      <c r="Z61" s="960"/>
      <c r="AA61" s="960"/>
      <c r="AB61" s="960"/>
      <c r="AC61" s="960"/>
      <c r="AD61" s="960"/>
      <c r="AE61" s="960"/>
      <c r="AF61" s="960"/>
      <c r="AG61" s="960"/>
      <c r="AH61" s="960"/>
      <c r="AI61" s="960"/>
      <c r="AJ61" s="960"/>
      <c r="AK61" s="960"/>
      <c r="AL61" s="960"/>
      <c r="AM61" s="960"/>
      <c r="AN61" s="960"/>
      <c r="AO61" s="960"/>
      <c r="AP61" s="960"/>
      <c r="AQ61" s="960"/>
      <c r="AR61" s="960"/>
      <c r="AS61" s="960"/>
      <c r="AT61" s="960"/>
      <c r="AU61" s="960"/>
      <c r="AV61" s="960"/>
      <c r="AW61" s="960"/>
      <c r="AX61" s="960"/>
      <c r="AY61" s="960"/>
      <c r="AZ61" s="960"/>
      <c r="BA61" s="960"/>
      <c r="BB61" s="960"/>
      <c r="BC61" s="960"/>
      <c r="BD61" s="960"/>
      <c r="BE61" s="960"/>
      <c r="BF61" s="960"/>
      <c r="BG61" s="960"/>
      <c r="BH61" s="960"/>
      <c r="BI61" s="960"/>
      <c r="BJ61" s="960"/>
      <c r="BK61" s="960"/>
      <c r="BL61" s="960"/>
      <c r="BM61" s="960"/>
      <c r="BN61" s="960"/>
      <c r="BO61" s="960"/>
      <c r="BP61" s="960"/>
      <c r="BQ61" s="960"/>
      <c r="BR61" s="960"/>
      <c r="BS61" s="960"/>
    </row>
    <row r="62" spans="1:71" ht="15.65" customHeight="1" outlineLevel="2" x14ac:dyDescent="0.25">
      <c r="B62" s="659"/>
      <c r="D62" s="668" t="s">
        <v>142</v>
      </c>
      <c r="E62" s="660"/>
      <c r="G62" s="661"/>
      <c r="H62" s="661"/>
      <c r="N62" s="795"/>
      <c r="O62" s="1017"/>
      <c r="P62" s="1017"/>
      <c r="Q62" s="1017"/>
    </row>
    <row r="63" spans="1:71" s="656" customFormat="1" ht="15.65" customHeight="1" outlineLevel="2" x14ac:dyDescent="0.25">
      <c r="A63" s="934"/>
      <c r="B63" s="657"/>
      <c r="C63" s="790"/>
      <c r="D63" s="657" t="s">
        <v>1143</v>
      </c>
      <c r="E63" s="660"/>
      <c r="F63" s="657"/>
      <c r="G63" s="661"/>
      <c r="H63" s="661"/>
      <c r="I63" s="891"/>
      <c r="J63" s="891"/>
      <c r="K63" s="891"/>
      <c r="L63" s="891"/>
      <c r="M63" s="891"/>
      <c r="N63" s="796"/>
      <c r="O63" s="1017"/>
      <c r="P63" s="1017"/>
      <c r="Q63" s="1020"/>
      <c r="R63" s="1018"/>
      <c r="S63" s="1018"/>
      <c r="T63" s="1018"/>
      <c r="U63" s="1018"/>
      <c r="V63" s="1018"/>
      <c r="W63" s="1018"/>
      <c r="X63" s="1018"/>
      <c r="Y63" s="1019"/>
      <c r="Z63" s="967"/>
      <c r="AA63" s="967"/>
      <c r="AB63" s="967"/>
      <c r="AC63" s="967"/>
      <c r="AD63" s="967"/>
      <c r="AE63" s="967"/>
      <c r="AF63" s="967"/>
      <c r="AG63" s="967"/>
      <c r="AH63" s="967"/>
      <c r="AI63" s="967"/>
      <c r="AJ63" s="967"/>
      <c r="AK63" s="967"/>
      <c r="AL63" s="967"/>
      <c r="AM63" s="967"/>
      <c r="AN63" s="967"/>
      <c r="AO63" s="967"/>
      <c r="AP63" s="967"/>
      <c r="AQ63" s="967"/>
      <c r="AR63" s="967"/>
      <c r="AS63" s="967"/>
      <c r="AT63" s="967"/>
      <c r="AU63" s="967"/>
      <c r="AV63" s="967"/>
      <c r="AW63" s="967"/>
      <c r="AX63" s="967"/>
      <c r="AY63" s="967"/>
      <c r="AZ63" s="967"/>
      <c r="BA63" s="967"/>
      <c r="BB63" s="967"/>
      <c r="BC63" s="967"/>
      <c r="BD63" s="967"/>
      <c r="BE63" s="967"/>
      <c r="BF63" s="967"/>
      <c r="BG63" s="967"/>
      <c r="BH63" s="967"/>
      <c r="BI63" s="967"/>
      <c r="BJ63" s="967"/>
      <c r="BK63" s="967"/>
      <c r="BL63" s="967"/>
      <c r="BM63" s="967"/>
      <c r="BN63" s="967"/>
      <c r="BO63" s="967"/>
      <c r="BP63" s="967"/>
      <c r="BQ63" s="967"/>
      <c r="BR63" s="967"/>
      <c r="BS63" s="967"/>
    </row>
    <row r="64" spans="1:71" s="656" customFormat="1" ht="15.65" customHeight="1" outlineLevel="2" x14ac:dyDescent="0.25">
      <c r="A64" s="934"/>
      <c r="B64" s="657"/>
      <c r="C64" s="790"/>
      <c r="D64" s="657" t="s">
        <v>1144</v>
      </c>
      <c r="E64" s="660"/>
      <c r="F64" s="657"/>
      <c r="G64" s="661"/>
      <c r="H64" s="661"/>
      <c r="I64" s="891"/>
      <c r="J64" s="891"/>
      <c r="K64" s="891"/>
      <c r="L64" s="891"/>
      <c r="M64" s="891"/>
      <c r="N64" s="796"/>
      <c r="O64" s="1017"/>
      <c r="P64" s="1017"/>
      <c r="Q64" s="1020"/>
      <c r="R64" s="1018"/>
      <c r="S64" s="1018"/>
      <c r="T64" s="1018"/>
      <c r="U64" s="1018"/>
      <c r="V64" s="1018"/>
      <c r="W64" s="1018"/>
      <c r="X64" s="1018"/>
      <c r="Y64" s="1019"/>
      <c r="Z64" s="967"/>
      <c r="AA64" s="967"/>
      <c r="AB64" s="967"/>
      <c r="AC64" s="967"/>
      <c r="AD64" s="967"/>
      <c r="AE64" s="967"/>
      <c r="AF64" s="967"/>
      <c r="AG64" s="967"/>
      <c r="AH64" s="967"/>
      <c r="AI64" s="967"/>
      <c r="AJ64" s="967"/>
      <c r="AK64" s="967"/>
      <c r="AL64" s="967"/>
      <c r="AM64" s="967"/>
      <c r="AN64" s="967"/>
      <c r="AO64" s="967"/>
      <c r="AP64" s="967"/>
      <c r="AQ64" s="967"/>
      <c r="AR64" s="967"/>
      <c r="AS64" s="967"/>
      <c r="AT64" s="967"/>
      <c r="AU64" s="967"/>
      <c r="AV64" s="967"/>
      <c r="AW64" s="967"/>
      <c r="AX64" s="967"/>
      <c r="AY64" s="967"/>
      <c r="AZ64" s="967"/>
      <c r="BA64" s="967"/>
      <c r="BB64" s="967"/>
      <c r="BC64" s="967"/>
      <c r="BD64" s="967"/>
      <c r="BE64" s="967"/>
      <c r="BF64" s="967"/>
      <c r="BG64" s="967"/>
      <c r="BH64" s="967"/>
      <c r="BI64" s="967"/>
      <c r="BJ64" s="967"/>
      <c r="BK64" s="967"/>
      <c r="BL64" s="967"/>
      <c r="BM64" s="967"/>
      <c r="BN64" s="967"/>
      <c r="BO64" s="967"/>
      <c r="BP64" s="967"/>
      <c r="BQ64" s="967"/>
      <c r="BR64" s="967"/>
      <c r="BS64" s="967"/>
    </row>
    <row r="65" spans="1:71" s="656" customFormat="1" ht="15.65" customHeight="1" outlineLevel="2" x14ac:dyDescent="0.25">
      <c r="A65" s="934"/>
      <c r="B65" s="657"/>
      <c r="C65" s="790"/>
      <c r="D65" s="657" t="s">
        <v>1145</v>
      </c>
      <c r="E65" s="660"/>
      <c r="F65" s="657"/>
      <c r="G65" s="661"/>
      <c r="H65" s="661"/>
      <c r="I65" s="891"/>
      <c r="J65" s="891"/>
      <c r="K65" s="891"/>
      <c r="L65" s="891"/>
      <c r="M65" s="891"/>
      <c r="N65" s="796"/>
      <c r="O65" s="1017"/>
      <c r="P65" s="1017"/>
      <c r="Q65" s="1020"/>
      <c r="R65" s="1018"/>
      <c r="S65" s="1018"/>
      <c r="T65" s="1018"/>
      <c r="U65" s="1018"/>
      <c r="V65" s="1018"/>
      <c r="W65" s="1018"/>
      <c r="X65" s="1018"/>
      <c r="Y65" s="1019"/>
      <c r="Z65" s="967"/>
      <c r="AA65" s="967"/>
      <c r="AB65" s="967"/>
      <c r="AC65" s="967"/>
      <c r="AD65" s="967"/>
      <c r="AE65" s="967"/>
      <c r="AF65" s="967"/>
      <c r="AG65" s="967"/>
      <c r="AH65" s="967"/>
      <c r="AI65" s="967"/>
      <c r="AJ65" s="967"/>
      <c r="AK65" s="967"/>
      <c r="AL65" s="967"/>
      <c r="AM65" s="967"/>
      <c r="AN65" s="967"/>
      <c r="AO65" s="967"/>
      <c r="AP65" s="967"/>
      <c r="AQ65" s="967"/>
      <c r="AR65" s="967"/>
      <c r="AS65" s="967"/>
      <c r="AT65" s="967"/>
      <c r="AU65" s="967"/>
      <c r="AV65" s="967"/>
      <c r="AW65" s="967"/>
      <c r="AX65" s="967"/>
      <c r="AY65" s="967"/>
      <c r="AZ65" s="967"/>
      <c r="BA65" s="967"/>
      <c r="BB65" s="967"/>
      <c r="BC65" s="967"/>
      <c r="BD65" s="967"/>
      <c r="BE65" s="967"/>
      <c r="BF65" s="967"/>
      <c r="BG65" s="967"/>
      <c r="BH65" s="967"/>
      <c r="BI65" s="967"/>
      <c r="BJ65" s="967"/>
      <c r="BK65" s="967"/>
      <c r="BL65" s="967"/>
      <c r="BM65" s="967"/>
      <c r="BN65" s="967"/>
      <c r="BO65" s="967"/>
      <c r="BP65" s="967"/>
      <c r="BQ65" s="967"/>
      <c r="BR65" s="967"/>
      <c r="BS65" s="967"/>
    </row>
    <row r="66" spans="1:71" s="656" customFormat="1" ht="15.65" customHeight="1" outlineLevel="2" x14ac:dyDescent="0.25">
      <c r="A66" s="934"/>
      <c r="B66" s="657"/>
      <c r="C66" s="790"/>
      <c r="D66" s="657" t="s">
        <v>1146</v>
      </c>
      <c r="E66" s="660"/>
      <c r="F66" s="657"/>
      <c r="G66" s="661"/>
      <c r="H66" s="661"/>
      <c r="I66" s="891"/>
      <c r="J66" s="891"/>
      <c r="K66" s="891"/>
      <c r="L66" s="891"/>
      <c r="M66" s="891"/>
      <c r="N66" s="796"/>
      <c r="O66" s="1017"/>
      <c r="P66" s="1017"/>
      <c r="Q66" s="1020"/>
      <c r="R66" s="1018"/>
      <c r="S66" s="1018"/>
      <c r="T66" s="1018"/>
      <c r="U66" s="1018"/>
      <c r="V66" s="1018"/>
      <c r="W66" s="1018"/>
      <c r="X66" s="1018"/>
      <c r="Y66" s="1019"/>
      <c r="Z66" s="967"/>
      <c r="AA66" s="967"/>
      <c r="AB66" s="967"/>
      <c r="AC66" s="967"/>
      <c r="AD66" s="967"/>
      <c r="AE66" s="967"/>
      <c r="AF66" s="967"/>
      <c r="AG66" s="967"/>
      <c r="AH66" s="967"/>
      <c r="AI66" s="967"/>
      <c r="AJ66" s="967"/>
      <c r="AK66" s="967"/>
      <c r="AL66" s="967"/>
      <c r="AM66" s="967"/>
      <c r="AN66" s="967"/>
      <c r="AO66" s="967"/>
      <c r="AP66" s="967"/>
      <c r="AQ66" s="967"/>
      <c r="AR66" s="967"/>
      <c r="AS66" s="967"/>
      <c r="AT66" s="967"/>
      <c r="AU66" s="967"/>
      <c r="AV66" s="967"/>
      <c r="AW66" s="967"/>
      <c r="AX66" s="967"/>
      <c r="AY66" s="967"/>
      <c r="AZ66" s="967"/>
      <c r="BA66" s="967"/>
      <c r="BB66" s="967"/>
      <c r="BC66" s="967"/>
      <c r="BD66" s="967"/>
      <c r="BE66" s="967"/>
      <c r="BF66" s="967"/>
      <c r="BG66" s="967"/>
      <c r="BH66" s="967"/>
      <c r="BI66" s="967"/>
      <c r="BJ66" s="967"/>
      <c r="BK66" s="967"/>
      <c r="BL66" s="967"/>
      <c r="BM66" s="967"/>
      <c r="BN66" s="967"/>
      <c r="BO66" s="967"/>
      <c r="BP66" s="967"/>
      <c r="BQ66" s="967"/>
      <c r="BR66" s="967"/>
      <c r="BS66" s="967"/>
    </row>
    <row r="67" spans="1:71" s="656" customFormat="1" ht="15.65" customHeight="1" outlineLevel="2" x14ac:dyDescent="0.25">
      <c r="A67" s="934"/>
      <c r="B67" s="657" t="str">
        <f>B61</f>
        <v>V1-1-B3</v>
      </c>
      <c r="C67" s="791"/>
      <c r="D67" s="657" t="str">
        <f>D61</f>
        <v>Spouwmuurisolatie EPS parels / korrels 60 mm &gt; 75 m²</v>
      </c>
      <c r="E67" s="660">
        <v>1</v>
      </c>
      <c r="F67" s="657" t="s">
        <v>74</v>
      </c>
      <c r="G67" s="661">
        <v>0</v>
      </c>
      <c r="H67" s="661">
        <f>E67*G67</f>
        <v>0</v>
      </c>
      <c r="I67" s="891">
        <v>0</v>
      </c>
      <c r="J67" s="891">
        <f>E67*I67</f>
        <v>0</v>
      </c>
      <c r="K67" s="891">
        <v>17</v>
      </c>
      <c r="L67" s="891">
        <f>E67*K67</f>
        <v>17</v>
      </c>
      <c r="M67" s="891">
        <f>J67+H67*Tabellen!$K$2+L67</f>
        <v>17</v>
      </c>
      <c r="N67" s="796"/>
      <c r="O67" s="1017">
        <f>M67</f>
        <v>17</v>
      </c>
      <c r="P67" s="1017"/>
      <c r="Q67" s="1020" t="s">
        <v>990</v>
      </c>
      <c r="R67" s="1040">
        <f>_xlfn.XLOOKUP(Q67,Tabellen!$B$9:$B$21,Tabellen!$C$9:$C$21,"controleren")</f>
        <v>0.3</v>
      </c>
      <c r="S67" s="1018">
        <f>O67*R67</f>
        <v>5.0999999999999996</v>
      </c>
      <c r="T67" s="1018">
        <f>O67-S67</f>
        <v>11.9</v>
      </c>
      <c r="U67" s="1018">
        <f>S67*Tabellen!$G$2</f>
        <v>0.45899999999999996</v>
      </c>
      <c r="V67" s="1018">
        <f>T67*Tabellen!$H$2</f>
        <v>2.4990000000000001</v>
      </c>
      <c r="W67" s="1018">
        <f>U67+V67</f>
        <v>2.9580000000000002</v>
      </c>
      <c r="X67" s="1018">
        <f>O67+W67</f>
        <v>19.957999999999998</v>
      </c>
      <c r="Y67" s="1019"/>
      <c r="Z67" s="967"/>
      <c r="AA67" s="967"/>
      <c r="AB67" s="967"/>
      <c r="AC67" s="967"/>
      <c r="AD67" s="967"/>
      <c r="AE67" s="967"/>
      <c r="AF67" s="967"/>
      <c r="AG67" s="967"/>
      <c r="AH67" s="967"/>
      <c r="AI67" s="967"/>
      <c r="AJ67" s="967"/>
      <c r="AK67" s="967"/>
      <c r="AL67" s="967"/>
      <c r="AM67" s="967"/>
      <c r="AN67" s="967"/>
      <c r="AO67" s="967"/>
      <c r="AP67" s="967"/>
      <c r="AQ67" s="967"/>
      <c r="AR67" s="967"/>
      <c r="AS67" s="967"/>
      <c r="AT67" s="967"/>
      <c r="AU67" s="967"/>
      <c r="AV67" s="967"/>
      <c r="AW67" s="967"/>
      <c r="AX67" s="967"/>
      <c r="AY67" s="967"/>
      <c r="AZ67" s="967"/>
      <c r="BA67" s="967"/>
      <c r="BB67" s="967"/>
      <c r="BC67" s="967"/>
      <c r="BD67" s="967"/>
      <c r="BE67" s="967"/>
      <c r="BF67" s="967"/>
      <c r="BG67" s="967"/>
      <c r="BH67" s="967"/>
      <c r="BI67" s="967"/>
      <c r="BJ67" s="967"/>
      <c r="BK67" s="967"/>
      <c r="BL67" s="967"/>
      <c r="BM67" s="967"/>
      <c r="BN67" s="967"/>
      <c r="BO67" s="967"/>
      <c r="BP67" s="967"/>
      <c r="BQ67" s="967"/>
      <c r="BR67" s="967"/>
      <c r="BS67" s="967"/>
    </row>
    <row r="68" spans="1:71" ht="15.65" customHeight="1" outlineLevel="2" x14ac:dyDescent="0.25">
      <c r="B68" s="659"/>
      <c r="E68" s="660"/>
      <c r="G68" s="661">
        <v>0</v>
      </c>
      <c r="H68" s="661">
        <f>E68*G68</f>
        <v>0</v>
      </c>
      <c r="I68" s="891">
        <v>0</v>
      </c>
      <c r="J68" s="891">
        <f>E68*I68</f>
        <v>0</v>
      </c>
      <c r="L68" s="891">
        <f>E68*K68</f>
        <v>0</v>
      </c>
      <c r="M68" s="891">
        <f>J68+H68*Tabellen!$K$2+L68</f>
        <v>0</v>
      </c>
      <c r="N68" s="795"/>
      <c r="O68" s="1017"/>
      <c r="P68" s="1017"/>
      <c r="Q68" s="1017"/>
    </row>
    <row r="69" spans="1:71" ht="9" customHeight="1" outlineLevel="1" x14ac:dyDescent="0.25">
      <c r="B69" s="663"/>
      <c r="D69" s="664"/>
      <c r="E69" s="666"/>
      <c r="F69" s="664"/>
      <c r="G69" s="665"/>
      <c r="H69" s="665"/>
      <c r="I69" s="892"/>
      <c r="J69" s="892"/>
      <c r="K69" s="892"/>
      <c r="L69" s="892"/>
      <c r="M69" s="892"/>
      <c r="N69" s="786"/>
      <c r="O69" s="1021"/>
      <c r="P69" s="1021"/>
      <c r="Q69" s="1021"/>
      <c r="R69" s="1022"/>
      <c r="S69" s="1022"/>
      <c r="T69" s="1022"/>
      <c r="U69" s="1022"/>
      <c r="V69" s="1022"/>
      <c r="W69" s="1022"/>
      <c r="X69" s="1022"/>
      <c r="Y69" s="1021"/>
      <c r="Z69" s="965"/>
      <c r="AA69" s="966"/>
      <c r="AG69" s="963"/>
      <c r="AH69" s="963"/>
    </row>
    <row r="70" spans="1:71" s="912" customFormat="1" ht="15.65" customHeight="1" outlineLevel="1" x14ac:dyDescent="0.25">
      <c r="B70" s="650" t="s">
        <v>896</v>
      </c>
      <c r="C70" s="937"/>
      <c r="D70" s="651" t="s">
        <v>1358</v>
      </c>
      <c r="E70" s="658">
        <v>1</v>
      </c>
      <c r="F70" s="651" t="s">
        <v>74</v>
      </c>
      <c r="G70" s="652"/>
      <c r="H70" s="652">
        <f>SUM(H71:H74)</f>
        <v>0</v>
      </c>
      <c r="I70" s="890"/>
      <c r="J70" s="890">
        <f>SUM(J71:J74)</f>
        <v>0</v>
      </c>
      <c r="K70" s="890"/>
      <c r="L70" s="890">
        <f>SUM(L71:L74)</f>
        <v>0.1</v>
      </c>
      <c r="M70" s="890">
        <f>SUM(M71:M72)</f>
        <v>0.1</v>
      </c>
      <c r="N70" s="937"/>
      <c r="O70" s="1013">
        <f>SUM(O71:O74)</f>
        <v>0.1</v>
      </c>
      <c r="P70" s="1014" t="str">
        <f>B70</f>
        <v>V1-1-B4</v>
      </c>
      <c r="Q70" s="1014"/>
      <c r="R70" s="1015"/>
      <c r="S70" s="1015"/>
      <c r="T70" s="1015"/>
      <c r="U70" s="1015"/>
      <c r="V70" s="1015"/>
      <c r="W70" s="1015"/>
      <c r="X70" s="1015">
        <f>SUM(X71:X74)</f>
        <v>0.1174</v>
      </c>
      <c r="Y70" s="1016"/>
      <c r="Z70" s="960"/>
      <c r="AA70" s="960"/>
      <c r="AB70" s="960"/>
      <c r="AC70" s="960"/>
      <c r="AD70" s="960"/>
      <c r="AE70" s="960"/>
      <c r="AF70" s="960"/>
      <c r="AG70" s="960"/>
      <c r="AH70" s="960"/>
      <c r="AI70" s="960"/>
      <c r="AJ70" s="960"/>
      <c r="AK70" s="960"/>
      <c r="AL70" s="960"/>
      <c r="AM70" s="960"/>
      <c r="AN70" s="960"/>
      <c r="AO70" s="960"/>
      <c r="AP70" s="960"/>
      <c r="AQ70" s="960"/>
      <c r="AR70" s="960"/>
      <c r="AS70" s="960"/>
      <c r="AT70" s="960"/>
      <c r="AU70" s="960"/>
      <c r="AV70" s="960"/>
      <c r="AW70" s="960"/>
      <c r="AX70" s="960"/>
      <c r="AY70" s="960"/>
      <c r="AZ70" s="960"/>
      <c r="BA70" s="960"/>
      <c r="BB70" s="960"/>
      <c r="BC70" s="960"/>
      <c r="BD70" s="960"/>
      <c r="BE70" s="960"/>
      <c r="BF70" s="960"/>
      <c r="BG70" s="960"/>
      <c r="BH70" s="960"/>
      <c r="BI70" s="960"/>
      <c r="BJ70" s="960"/>
      <c r="BK70" s="960"/>
      <c r="BL70" s="960"/>
      <c r="BM70" s="960"/>
      <c r="BN70" s="960"/>
      <c r="BO70" s="960"/>
      <c r="BP70" s="960"/>
      <c r="BQ70" s="960"/>
      <c r="BR70" s="960"/>
      <c r="BS70" s="960"/>
    </row>
    <row r="71" spans="1:71" ht="15.65" customHeight="1" outlineLevel="2" x14ac:dyDescent="0.25">
      <c r="B71" s="659"/>
      <c r="D71" s="668" t="s">
        <v>1108</v>
      </c>
      <c r="E71" s="660"/>
      <c r="G71" s="661"/>
      <c r="H71" s="661"/>
      <c r="N71" s="795"/>
      <c r="O71" s="1017"/>
      <c r="P71" s="1017"/>
      <c r="Q71" s="1017"/>
    </row>
    <row r="72" spans="1:71" s="656" customFormat="1" ht="15.65" customHeight="1" outlineLevel="2" x14ac:dyDescent="0.25">
      <c r="A72" s="934"/>
      <c r="B72" s="664" t="str">
        <f>B70</f>
        <v>V1-1-B4</v>
      </c>
      <c r="C72" s="791"/>
      <c r="D72" s="657" t="str">
        <f>D70</f>
        <v>╚ EPS meer-/minderprijs per mm</v>
      </c>
      <c r="E72" s="660">
        <v>1</v>
      </c>
      <c r="F72" s="657" t="s">
        <v>74</v>
      </c>
      <c r="G72" s="661">
        <v>0</v>
      </c>
      <c r="H72" s="661">
        <f>E72*G72</f>
        <v>0</v>
      </c>
      <c r="I72" s="891">
        <v>0</v>
      </c>
      <c r="J72" s="891">
        <f>E72*I72</f>
        <v>0</v>
      </c>
      <c r="K72" s="891">
        <v>0.1</v>
      </c>
      <c r="L72" s="891">
        <f>E72*K72</f>
        <v>0.1</v>
      </c>
      <c r="M72" s="891">
        <f>J72+H72*Tabellen!$K$2+L72</f>
        <v>0.1</v>
      </c>
      <c r="N72" s="796"/>
      <c r="O72" s="1017">
        <f>M72</f>
        <v>0.1</v>
      </c>
      <c r="P72" s="1017"/>
      <c r="Q72" s="1020" t="s">
        <v>990</v>
      </c>
      <c r="R72" s="1040">
        <f>_xlfn.XLOOKUP(Q72,Tabellen!$B$9:$B$21,Tabellen!$C$9:$C$21,"controleren")</f>
        <v>0.3</v>
      </c>
      <c r="S72" s="1018">
        <f>O72*R72</f>
        <v>0.03</v>
      </c>
      <c r="T72" s="1018">
        <f>O72-S72</f>
        <v>7.0000000000000007E-2</v>
      </c>
      <c r="U72" s="1018">
        <f>S72*Tabellen!$G$2</f>
        <v>2.6999999999999997E-3</v>
      </c>
      <c r="V72" s="1018">
        <f>T72*Tabellen!$H$2</f>
        <v>1.4700000000000001E-2</v>
      </c>
      <c r="W72" s="1018">
        <f>U72+V72</f>
        <v>1.7400000000000002E-2</v>
      </c>
      <c r="X72" s="1018">
        <f>O72+W72</f>
        <v>0.1174</v>
      </c>
      <c r="Y72" s="1019"/>
      <c r="Z72" s="967"/>
      <c r="AA72" s="967"/>
      <c r="AB72" s="967"/>
      <c r="AC72" s="967"/>
      <c r="AD72" s="967"/>
      <c r="AE72" s="967"/>
      <c r="AF72" s="967"/>
      <c r="AG72" s="967"/>
      <c r="AH72" s="967"/>
      <c r="AI72" s="967"/>
      <c r="AJ72" s="967"/>
      <c r="AK72" s="967"/>
      <c r="AL72" s="967"/>
      <c r="AM72" s="967"/>
      <c r="AN72" s="967"/>
      <c r="AO72" s="967"/>
      <c r="AP72" s="967"/>
      <c r="AQ72" s="967"/>
      <c r="AR72" s="967"/>
      <c r="AS72" s="967"/>
      <c r="AT72" s="967"/>
      <c r="AU72" s="967"/>
      <c r="AV72" s="967"/>
      <c r="AW72" s="967"/>
      <c r="AX72" s="967"/>
      <c r="AY72" s="967"/>
      <c r="AZ72" s="967"/>
      <c r="BA72" s="967"/>
      <c r="BB72" s="967"/>
      <c r="BC72" s="967"/>
      <c r="BD72" s="967"/>
      <c r="BE72" s="967"/>
      <c r="BF72" s="967"/>
      <c r="BG72" s="967"/>
      <c r="BH72" s="967"/>
      <c r="BI72" s="967"/>
      <c r="BJ72" s="967"/>
      <c r="BK72" s="967"/>
      <c r="BL72" s="967"/>
      <c r="BM72" s="967"/>
      <c r="BN72" s="967"/>
      <c r="BO72" s="967"/>
      <c r="BP72" s="967"/>
      <c r="BQ72" s="967"/>
      <c r="BR72" s="967"/>
      <c r="BS72" s="967"/>
    </row>
    <row r="73" spans="1:71" s="656" customFormat="1" ht="15.65" customHeight="1" outlineLevel="2" x14ac:dyDescent="0.25">
      <c r="A73" s="934"/>
      <c r="B73" s="657"/>
      <c r="C73" s="791"/>
      <c r="D73" s="657"/>
      <c r="E73" s="660"/>
      <c r="F73" s="657"/>
      <c r="G73" s="661"/>
      <c r="H73" s="661"/>
      <c r="I73" s="891"/>
      <c r="J73" s="891"/>
      <c r="K73" s="891"/>
      <c r="L73" s="891"/>
      <c r="M73" s="891"/>
      <c r="N73" s="796"/>
      <c r="O73" s="1017"/>
      <c r="P73" s="1017"/>
      <c r="Q73" s="1020"/>
      <c r="R73" s="1018"/>
      <c r="S73" s="1018"/>
      <c r="T73" s="1018"/>
      <c r="U73" s="1018"/>
      <c r="V73" s="1018"/>
      <c r="W73" s="1018"/>
      <c r="X73" s="1018"/>
      <c r="Y73" s="1019"/>
      <c r="Z73" s="967"/>
      <c r="AA73" s="967"/>
      <c r="AB73" s="967"/>
      <c r="AC73" s="967"/>
      <c r="AD73" s="967"/>
      <c r="AE73" s="967"/>
      <c r="AF73" s="967"/>
      <c r="AG73" s="967"/>
      <c r="AH73" s="967"/>
      <c r="AI73" s="967"/>
      <c r="AJ73" s="967"/>
      <c r="AK73" s="967"/>
      <c r="AL73" s="967"/>
      <c r="AM73" s="967"/>
      <c r="AN73" s="967"/>
      <c r="AO73" s="967"/>
      <c r="AP73" s="967"/>
      <c r="AQ73" s="967"/>
      <c r="AR73" s="967"/>
      <c r="AS73" s="967"/>
      <c r="AT73" s="967"/>
      <c r="AU73" s="967"/>
      <c r="AV73" s="967"/>
      <c r="AW73" s="967"/>
      <c r="AX73" s="967"/>
      <c r="AY73" s="967"/>
      <c r="AZ73" s="967"/>
      <c r="BA73" s="967"/>
      <c r="BB73" s="967"/>
      <c r="BC73" s="967"/>
      <c r="BD73" s="967"/>
      <c r="BE73" s="967"/>
      <c r="BF73" s="967"/>
      <c r="BG73" s="967"/>
      <c r="BH73" s="967"/>
      <c r="BI73" s="967"/>
      <c r="BJ73" s="967"/>
      <c r="BK73" s="967"/>
      <c r="BL73" s="967"/>
      <c r="BM73" s="967"/>
      <c r="BN73" s="967"/>
      <c r="BO73" s="967"/>
      <c r="BP73" s="967"/>
      <c r="BQ73" s="967"/>
      <c r="BR73" s="967"/>
      <c r="BS73" s="967"/>
    </row>
    <row r="74" spans="1:71" ht="15.65" customHeight="1" outlineLevel="2" x14ac:dyDescent="0.25">
      <c r="B74" s="659"/>
      <c r="E74" s="660"/>
      <c r="G74" s="661">
        <v>0</v>
      </c>
      <c r="H74" s="661">
        <f>E74*G74</f>
        <v>0</v>
      </c>
      <c r="I74" s="891">
        <v>0</v>
      </c>
      <c r="J74" s="891">
        <f>E74*I74</f>
        <v>0</v>
      </c>
      <c r="L74" s="891">
        <f>E74*K74</f>
        <v>0</v>
      </c>
      <c r="M74" s="891">
        <f>J74+H74*Tabellen!$K$2+L74</f>
        <v>0</v>
      </c>
      <c r="N74" s="795"/>
      <c r="O74" s="1017"/>
      <c r="P74" s="1017"/>
      <c r="Q74" s="1017"/>
    </row>
    <row r="75" spans="1:71" ht="9" customHeight="1" outlineLevel="1" x14ac:dyDescent="0.25">
      <c r="B75" s="663"/>
      <c r="D75" s="664"/>
      <c r="E75" s="666"/>
      <c r="F75" s="664"/>
      <c r="G75" s="665"/>
      <c r="H75" s="665"/>
      <c r="I75" s="892"/>
      <c r="J75" s="892"/>
      <c r="K75" s="892"/>
      <c r="L75" s="892"/>
      <c r="M75" s="892"/>
      <c r="N75" s="786"/>
      <c r="O75" s="1021"/>
      <c r="P75" s="1021"/>
      <c r="Q75" s="1021"/>
      <c r="R75" s="1022"/>
      <c r="S75" s="1022"/>
      <c r="T75" s="1022"/>
      <c r="U75" s="1022"/>
      <c r="V75" s="1022"/>
      <c r="W75" s="1022"/>
      <c r="X75" s="1022"/>
      <c r="Y75" s="1021"/>
      <c r="Z75" s="965"/>
      <c r="AA75" s="966"/>
      <c r="AG75" s="963"/>
      <c r="AH75" s="963"/>
    </row>
    <row r="76" spans="1:71" s="912" customFormat="1" ht="15.65" customHeight="1" outlineLevel="1" x14ac:dyDescent="0.25">
      <c r="B76" s="650" t="s">
        <v>897</v>
      </c>
      <c r="C76" s="937"/>
      <c r="D76" s="651" t="s">
        <v>881</v>
      </c>
      <c r="E76" s="658">
        <v>1</v>
      </c>
      <c r="F76" s="651" t="s">
        <v>74</v>
      </c>
      <c r="G76" s="652"/>
      <c r="H76" s="652">
        <f>SUM(H77:H83)</f>
        <v>0</v>
      </c>
      <c r="I76" s="890"/>
      <c r="J76" s="890">
        <f>SUM(J77:J83)</f>
        <v>0</v>
      </c>
      <c r="K76" s="890"/>
      <c r="L76" s="890">
        <f>SUM(L77:L83)</f>
        <v>24</v>
      </c>
      <c r="M76" s="890">
        <f>SUM(M77:M83)</f>
        <v>24</v>
      </c>
      <c r="N76" s="937"/>
      <c r="O76" s="1013">
        <f>SUM(O77:O83)</f>
        <v>24</v>
      </c>
      <c r="P76" s="1014" t="str">
        <f>B76</f>
        <v>V1-1-C1</v>
      </c>
      <c r="Q76" s="1014"/>
      <c r="R76" s="1015"/>
      <c r="S76" s="1015"/>
      <c r="T76" s="1015"/>
      <c r="U76" s="1015"/>
      <c r="V76" s="1015"/>
      <c r="W76" s="1015"/>
      <c r="X76" s="1015">
        <f>SUM(X77:X83)</f>
        <v>28.176000000000002</v>
      </c>
      <c r="Y76" s="1016"/>
      <c r="Z76" s="960"/>
      <c r="AA76" s="960"/>
      <c r="AB76" s="960"/>
      <c r="AC76" s="960"/>
      <c r="AD76" s="960"/>
      <c r="AE76" s="960"/>
      <c r="AF76" s="960"/>
      <c r="AG76" s="960"/>
      <c r="AH76" s="960"/>
      <c r="AI76" s="960"/>
      <c r="AJ76" s="960"/>
      <c r="AK76" s="960"/>
      <c r="AL76" s="960"/>
      <c r="AM76" s="960"/>
      <c r="AN76" s="960"/>
      <c r="AO76" s="960"/>
      <c r="AP76" s="960"/>
      <c r="AQ76" s="960"/>
      <c r="AR76" s="960"/>
      <c r="AS76" s="960"/>
      <c r="AT76" s="960"/>
      <c r="AU76" s="960"/>
      <c r="AV76" s="960"/>
      <c r="AW76" s="960"/>
      <c r="AX76" s="960"/>
      <c r="AY76" s="960"/>
      <c r="AZ76" s="960"/>
      <c r="BA76" s="960"/>
      <c r="BB76" s="960"/>
      <c r="BC76" s="960"/>
      <c r="BD76" s="960"/>
      <c r="BE76" s="960"/>
      <c r="BF76" s="960"/>
      <c r="BG76" s="960"/>
      <c r="BH76" s="960"/>
      <c r="BI76" s="960"/>
      <c r="BJ76" s="960"/>
      <c r="BK76" s="960"/>
      <c r="BL76" s="960"/>
      <c r="BM76" s="960"/>
      <c r="BN76" s="960"/>
      <c r="BO76" s="960"/>
      <c r="BP76" s="960"/>
      <c r="BQ76" s="960"/>
      <c r="BR76" s="960"/>
      <c r="BS76" s="960"/>
    </row>
    <row r="77" spans="1:71" ht="15.65" customHeight="1" outlineLevel="2" x14ac:dyDescent="0.25">
      <c r="B77" s="659"/>
      <c r="D77" s="668" t="s">
        <v>142</v>
      </c>
      <c r="E77" s="660"/>
      <c r="G77" s="661"/>
      <c r="H77" s="661"/>
      <c r="N77" s="795"/>
      <c r="O77" s="1017"/>
      <c r="P77" s="1017"/>
      <c r="Q77" s="1017"/>
    </row>
    <row r="78" spans="1:71" s="656" customFormat="1" ht="15.65" customHeight="1" outlineLevel="2" x14ac:dyDescent="0.25">
      <c r="A78" s="934"/>
      <c r="B78" s="657"/>
      <c r="C78" s="790"/>
      <c r="D78" s="657" t="s">
        <v>1143</v>
      </c>
      <c r="E78" s="660"/>
      <c r="F78" s="657"/>
      <c r="G78" s="661"/>
      <c r="H78" s="661"/>
      <c r="I78" s="891"/>
      <c r="J78" s="891"/>
      <c r="K78" s="891"/>
      <c r="L78" s="891"/>
      <c r="M78" s="891"/>
      <c r="N78" s="796"/>
      <c r="O78" s="1017"/>
      <c r="P78" s="1017"/>
      <c r="Q78" s="1020"/>
      <c r="R78" s="1018"/>
      <c r="S78" s="1018"/>
      <c r="T78" s="1018"/>
      <c r="U78" s="1018"/>
      <c r="V78" s="1018"/>
      <c r="W78" s="1018"/>
      <c r="X78" s="1018"/>
      <c r="Y78" s="1019"/>
      <c r="Z78" s="967"/>
      <c r="AA78" s="967"/>
      <c r="AB78" s="967"/>
      <c r="AC78" s="967"/>
      <c r="AD78" s="967"/>
      <c r="AE78" s="967"/>
      <c r="AF78" s="967"/>
      <c r="AG78" s="967"/>
      <c r="AH78" s="967"/>
      <c r="AI78" s="967"/>
      <c r="AJ78" s="967"/>
      <c r="AK78" s="967"/>
      <c r="AL78" s="967"/>
      <c r="AM78" s="967"/>
      <c r="AN78" s="967"/>
      <c r="AO78" s="967"/>
      <c r="AP78" s="967"/>
      <c r="AQ78" s="967"/>
      <c r="AR78" s="967"/>
      <c r="AS78" s="967"/>
      <c r="AT78" s="967"/>
      <c r="AU78" s="967"/>
      <c r="AV78" s="967"/>
      <c r="AW78" s="967"/>
      <c r="AX78" s="967"/>
      <c r="AY78" s="967"/>
      <c r="AZ78" s="967"/>
      <c r="BA78" s="967"/>
      <c r="BB78" s="967"/>
      <c r="BC78" s="967"/>
      <c r="BD78" s="967"/>
      <c r="BE78" s="967"/>
      <c r="BF78" s="967"/>
      <c r="BG78" s="967"/>
      <c r="BH78" s="967"/>
      <c r="BI78" s="967"/>
      <c r="BJ78" s="967"/>
      <c r="BK78" s="967"/>
      <c r="BL78" s="967"/>
      <c r="BM78" s="967"/>
      <c r="BN78" s="967"/>
      <c r="BO78" s="967"/>
      <c r="BP78" s="967"/>
      <c r="BQ78" s="967"/>
      <c r="BR78" s="967"/>
      <c r="BS78" s="967"/>
    </row>
    <row r="79" spans="1:71" s="656" customFormat="1" ht="15.65" customHeight="1" outlineLevel="2" x14ac:dyDescent="0.25">
      <c r="A79" s="934"/>
      <c r="B79" s="657"/>
      <c r="C79" s="790"/>
      <c r="D79" s="657" t="s">
        <v>1144</v>
      </c>
      <c r="E79" s="660"/>
      <c r="F79" s="657"/>
      <c r="G79" s="661"/>
      <c r="H79" s="661"/>
      <c r="I79" s="891"/>
      <c r="J79" s="891"/>
      <c r="K79" s="891"/>
      <c r="L79" s="891"/>
      <c r="M79" s="891"/>
      <c r="N79" s="796"/>
      <c r="O79" s="1017"/>
      <c r="P79" s="1017"/>
      <c r="Q79" s="1020"/>
      <c r="R79" s="1018"/>
      <c r="S79" s="1018"/>
      <c r="T79" s="1018"/>
      <c r="U79" s="1018"/>
      <c r="V79" s="1018"/>
      <c r="W79" s="1018"/>
      <c r="X79" s="1018"/>
      <c r="Y79" s="1019"/>
      <c r="Z79" s="967"/>
      <c r="AA79" s="967"/>
      <c r="AB79" s="967"/>
      <c r="AC79" s="967"/>
      <c r="AD79" s="967"/>
      <c r="AE79" s="967"/>
      <c r="AF79" s="967"/>
      <c r="AG79" s="967"/>
      <c r="AH79" s="967"/>
      <c r="AI79" s="967"/>
      <c r="AJ79" s="967"/>
      <c r="AK79" s="967"/>
      <c r="AL79" s="967"/>
      <c r="AM79" s="967"/>
      <c r="AN79" s="967"/>
      <c r="AO79" s="967"/>
      <c r="AP79" s="967"/>
      <c r="AQ79" s="967"/>
      <c r="AR79" s="967"/>
      <c r="AS79" s="967"/>
      <c r="AT79" s="967"/>
      <c r="AU79" s="967"/>
      <c r="AV79" s="967"/>
      <c r="AW79" s="967"/>
      <c r="AX79" s="967"/>
      <c r="AY79" s="967"/>
      <c r="AZ79" s="967"/>
      <c r="BA79" s="967"/>
      <c r="BB79" s="967"/>
      <c r="BC79" s="967"/>
      <c r="BD79" s="967"/>
      <c r="BE79" s="967"/>
      <c r="BF79" s="967"/>
      <c r="BG79" s="967"/>
      <c r="BH79" s="967"/>
      <c r="BI79" s="967"/>
      <c r="BJ79" s="967"/>
      <c r="BK79" s="967"/>
      <c r="BL79" s="967"/>
      <c r="BM79" s="967"/>
      <c r="BN79" s="967"/>
      <c r="BO79" s="967"/>
      <c r="BP79" s="967"/>
      <c r="BQ79" s="967"/>
      <c r="BR79" s="967"/>
      <c r="BS79" s="967"/>
    </row>
    <row r="80" spans="1:71" s="656" customFormat="1" ht="15.65" customHeight="1" outlineLevel="2" x14ac:dyDescent="0.25">
      <c r="A80" s="934"/>
      <c r="B80" s="657"/>
      <c r="C80" s="790"/>
      <c r="D80" s="657" t="s">
        <v>1145</v>
      </c>
      <c r="E80" s="660"/>
      <c r="F80" s="657"/>
      <c r="G80" s="661"/>
      <c r="H80" s="661"/>
      <c r="I80" s="891"/>
      <c r="J80" s="891"/>
      <c r="K80" s="891"/>
      <c r="L80" s="891"/>
      <c r="M80" s="891"/>
      <c r="N80" s="796"/>
      <c r="O80" s="1017"/>
      <c r="P80" s="1017"/>
      <c r="Q80" s="1020"/>
      <c r="R80" s="1018"/>
      <c r="S80" s="1018"/>
      <c r="T80" s="1018"/>
      <c r="U80" s="1018"/>
      <c r="V80" s="1018"/>
      <c r="W80" s="1018"/>
      <c r="X80" s="1018"/>
      <c r="Y80" s="1019"/>
      <c r="Z80" s="967"/>
      <c r="AA80" s="967"/>
      <c r="AB80" s="967"/>
      <c r="AC80" s="967"/>
      <c r="AD80" s="967"/>
      <c r="AE80" s="967"/>
      <c r="AF80" s="967"/>
      <c r="AG80" s="967"/>
      <c r="AH80" s="967"/>
      <c r="AI80" s="967"/>
      <c r="AJ80" s="967"/>
      <c r="AK80" s="967"/>
      <c r="AL80" s="967"/>
      <c r="AM80" s="967"/>
      <c r="AN80" s="967"/>
      <c r="AO80" s="967"/>
      <c r="AP80" s="967"/>
      <c r="AQ80" s="967"/>
      <c r="AR80" s="967"/>
      <c r="AS80" s="967"/>
      <c r="AT80" s="967"/>
      <c r="AU80" s="967"/>
      <c r="AV80" s="967"/>
      <c r="AW80" s="967"/>
      <c r="AX80" s="967"/>
      <c r="AY80" s="967"/>
      <c r="AZ80" s="967"/>
      <c r="BA80" s="967"/>
      <c r="BB80" s="967"/>
      <c r="BC80" s="967"/>
      <c r="BD80" s="967"/>
      <c r="BE80" s="967"/>
      <c r="BF80" s="967"/>
      <c r="BG80" s="967"/>
      <c r="BH80" s="967"/>
      <c r="BI80" s="967"/>
      <c r="BJ80" s="967"/>
      <c r="BK80" s="967"/>
      <c r="BL80" s="967"/>
      <c r="BM80" s="967"/>
      <c r="BN80" s="967"/>
      <c r="BO80" s="967"/>
      <c r="BP80" s="967"/>
      <c r="BQ80" s="967"/>
      <c r="BR80" s="967"/>
      <c r="BS80" s="967"/>
    </row>
    <row r="81" spans="1:71" s="656" customFormat="1" ht="15.65" customHeight="1" outlineLevel="2" x14ac:dyDescent="0.25">
      <c r="A81" s="934"/>
      <c r="B81" s="657"/>
      <c r="C81" s="790"/>
      <c r="D81" s="657" t="s">
        <v>1146</v>
      </c>
      <c r="E81" s="660"/>
      <c r="F81" s="657"/>
      <c r="G81" s="661"/>
      <c r="H81" s="661"/>
      <c r="I81" s="891"/>
      <c r="J81" s="891"/>
      <c r="K81" s="891"/>
      <c r="L81" s="891"/>
      <c r="M81" s="891"/>
      <c r="N81" s="796"/>
      <c r="O81" s="1017"/>
      <c r="P81" s="1017"/>
      <c r="Q81" s="1020"/>
      <c r="R81" s="1018"/>
      <c r="S81" s="1018"/>
      <c r="T81" s="1018"/>
      <c r="U81" s="1018"/>
      <c r="V81" s="1018"/>
      <c r="W81" s="1018"/>
      <c r="X81" s="1018"/>
      <c r="Y81" s="1019"/>
      <c r="Z81" s="967"/>
      <c r="AA81" s="967"/>
      <c r="AB81" s="967"/>
      <c r="AC81" s="967"/>
      <c r="AD81" s="967"/>
      <c r="AE81" s="967"/>
      <c r="AF81" s="967"/>
      <c r="AG81" s="967"/>
      <c r="AH81" s="967"/>
      <c r="AI81" s="967"/>
      <c r="AJ81" s="967"/>
      <c r="AK81" s="967"/>
      <c r="AL81" s="967"/>
      <c r="AM81" s="967"/>
      <c r="AN81" s="967"/>
      <c r="AO81" s="967"/>
      <c r="AP81" s="967"/>
      <c r="AQ81" s="967"/>
      <c r="AR81" s="967"/>
      <c r="AS81" s="967"/>
      <c r="AT81" s="967"/>
      <c r="AU81" s="967"/>
      <c r="AV81" s="967"/>
      <c r="AW81" s="967"/>
      <c r="AX81" s="967"/>
      <c r="AY81" s="967"/>
      <c r="AZ81" s="967"/>
      <c r="BA81" s="967"/>
      <c r="BB81" s="967"/>
      <c r="BC81" s="967"/>
      <c r="BD81" s="967"/>
      <c r="BE81" s="967"/>
      <c r="BF81" s="967"/>
      <c r="BG81" s="967"/>
      <c r="BH81" s="967"/>
      <c r="BI81" s="967"/>
      <c r="BJ81" s="967"/>
      <c r="BK81" s="967"/>
      <c r="BL81" s="967"/>
      <c r="BM81" s="967"/>
      <c r="BN81" s="967"/>
      <c r="BO81" s="967"/>
      <c r="BP81" s="967"/>
      <c r="BQ81" s="967"/>
      <c r="BR81" s="967"/>
      <c r="BS81" s="967"/>
    </row>
    <row r="82" spans="1:71" s="656" customFormat="1" ht="15.65" customHeight="1" outlineLevel="2" x14ac:dyDescent="0.25">
      <c r="A82" s="934"/>
      <c r="B82" s="657" t="str">
        <f>B76</f>
        <v>V1-1-C1</v>
      </c>
      <c r="C82" s="791"/>
      <c r="D82" s="657" t="str">
        <f>D76</f>
        <v>Spouwmuurisolatie PUR schuim 60 mm &lt; 70 m²</v>
      </c>
      <c r="E82" s="660">
        <v>1</v>
      </c>
      <c r="F82" s="657" t="s">
        <v>74</v>
      </c>
      <c r="G82" s="661">
        <v>0</v>
      </c>
      <c r="H82" s="661">
        <f>E82*G82</f>
        <v>0</v>
      </c>
      <c r="I82" s="891"/>
      <c r="J82" s="891">
        <f>E82*I82</f>
        <v>0</v>
      </c>
      <c r="K82" s="891">
        <v>24</v>
      </c>
      <c r="L82" s="891">
        <f>E82*K82</f>
        <v>24</v>
      </c>
      <c r="M82" s="891">
        <f>J82+H82*Tabellen!$K$2+L82</f>
        <v>24</v>
      </c>
      <c r="N82" s="796"/>
      <c r="O82" s="1017">
        <f>M82</f>
        <v>24</v>
      </c>
      <c r="P82" s="1017"/>
      <c r="Q82" s="1020" t="s">
        <v>990</v>
      </c>
      <c r="R82" s="1040">
        <f>_xlfn.XLOOKUP(Q82,Tabellen!$B$9:$B$21,Tabellen!$C$9:$C$21,"controleren")</f>
        <v>0.3</v>
      </c>
      <c r="S82" s="1018">
        <f>O82*R82</f>
        <v>7.1999999999999993</v>
      </c>
      <c r="T82" s="1018">
        <f>O82-S82</f>
        <v>16.8</v>
      </c>
      <c r="U82" s="1018">
        <f>S82*Tabellen!$G$2</f>
        <v>0.64799999999999991</v>
      </c>
      <c r="V82" s="1018">
        <f>T82*Tabellen!$H$2</f>
        <v>3.528</v>
      </c>
      <c r="W82" s="1018">
        <f>U82+V82</f>
        <v>4.1760000000000002</v>
      </c>
      <c r="X82" s="1018">
        <f>O82+W82</f>
        <v>28.176000000000002</v>
      </c>
      <c r="Y82" s="1019"/>
      <c r="Z82" s="967"/>
      <c r="AA82" s="967"/>
      <c r="AB82" s="967"/>
      <c r="AC82" s="967"/>
      <c r="AD82" s="967"/>
      <c r="AE82" s="967"/>
      <c r="AF82" s="967"/>
      <c r="AG82" s="967"/>
      <c r="AH82" s="967"/>
      <c r="AI82" s="967"/>
      <c r="AJ82" s="967"/>
      <c r="AK82" s="967"/>
      <c r="AL82" s="967"/>
      <c r="AM82" s="967"/>
      <c r="AN82" s="967"/>
      <c r="AO82" s="967"/>
      <c r="AP82" s="967"/>
      <c r="AQ82" s="967"/>
      <c r="AR82" s="967"/>
      <c r="AS82" s="967"/>
      <c r="AT82" s="967"/>
      <c r="AU82" s="967"/>
      <c r="AV82" s="967"/>
      <c r="AW82" s="967"/>
      <c r="AX82" s="967"/>
      <c r="AY82" s="967"/>
      <c r="AZ82" s="967"/>
      <c r="BA82" s="967"/>
      <c r="BB82" s="967"/>
      <c r="BC82" s="967"/>
      <c r="BD82" s="967"/>
      <c r="BE82" s="967"/>
      <c r="BF82" s="967"/>
      <c r="BG82" s="967"/>
      <c r="BH82" s="967"/>
      <c r="BI82" s="967"/>
      <c r="BJ82" s="967"/>
      <c r="BK82" s="967"/>
      <c r="BL82" s="967"/>
      <c r="BM82" s="967"/>
      <c r="BN82" s="967"/>
      <c r="BO82" s="967"/>
      <c r="BP82" s="967"/>
      <c r="BQ82" s="967"/>
      <c r="BR82" s="967"/>
      <c r="BS82" s="967"/>
    </row>
    <row r="83" spans="1:71" ht="15.65" customHeight="1" outlineLevel="2" x14ac:dyDescent="0.25">
      <c r="B83" s="659"/>
      <c r="E83" s="660"/>
      <c r="G83" s="661">
        <v>0</v>
      </c>
      <c r="H83" s="661">
        <f>E83*G83</f>
        <v>0</v>
      </c>
      <c r="I83" s="891">
        <v>0</v>
      </c>
      <c r="J83" s="891">
        <f>E83*I83</f>
        <v>0</v>
      </c>
      <c r="L83" s="891">
        <f>E83*K83</f>
        <v>0</v>
      </c>
      <c r="M83" s="891">
        <f>J83+H83*Tabellen!$K$2+L83</f>
        <v>0</v>
      </c>
      <c r="N83" s="795"/>
      <c r="O83" s="1017"/>
      <c r="P83" s="1017"/>
      <c r="Q83" s="1017"/>
    </row>
    <row r="84" spans="1:71" ht="9" customHeight="1" outlineLevel="1" x14ac:dyDescent="0.25">
      <c r="B84" s="663"/>
      <c r="D84" s="664"/>
      <c r="E84" s="666"/>
      <c r="F84" s="664"/>
      <c r="G84" s="665"/>
      <c r="H84" s="665"/>
      <c r="I84" s="892"/>
      <c r="J84" s="892"/>
      <c r="K84" s="892"/>
      <c r="L84" s="892"/>
      <c r="M84" s="892"/>
      <c r="N84" s="786"/>
      <c r="O84" s="1021"/>
      <c r="P84" s="1021"/>
      <c r="Q84" s="1021"/>
      <c r="R84" s="1022"/>
      <c r="S84" s="1022"/>
      <c r="T84" s="1022"/>
      <c r="U84" s="1022"/>
      <c r="V84" s="1022"/>
      <c r="W84" s="1022"/>
      <c r="X84" s="1022"/>
      <c r="Y84" s="1021"/>
      <c r="Z84" s="965"/>
      <c r="AA84" s="966"/>
      <c r="AG84" s="963"/>
      <c r="AH84" s="963"/>
    </row>
    <row r="85" spans="1:71" s="912" customFormat="1" ht="15.65" customHeight="1" outlineLevel="1" x14ac:dyDescent="0.25">
      <c r="B85" s="650" t="s">
        <v>898</v>
      </c>
      <c r="C85" s="937"/>
      <c r="D85" s="651" t="s">
        <v>882</v>
      </c>
      <c r="E85" s="658">
        <v>1</v>
      </c>
      <c r="F85" s="651" t="s">
        <v>74</v>
      </c>
      <c r="G85" s="652"/>
      <c r="H85" s="652">
        <f>SUM(H86:H92)</f>
        <v>0</v>
      </c>
      <c r="I85" s="890"/>
      <c r="J85" s="890">
        <f>SUM(J86:J92)</f>
        <v>0</v>
      </c>
      <c r="K85" s="890"/>
      <c r="L85" s="890">
        <f>SUM(L86:L92)</f>
        <v>23</v>
      </c>
      <c r="M85" s="890">
        <f>SUM(M86:M92)</f>
        <v>23</v>
      </c>
      <c r="N85" s="937"/>
      <c r="O85" s="1013">
        <f>SUM(O86:O92)</f>
        <v>23</v>
      </c>
      <c r="P85" s="1014" t="str">
        <f>B85</f>
        <v>V1-1-C2</v>
      </c>
      <c r="Q85" s="1014"/>
      <c r="R85" s="1015"/>
      <c r="S85" s="1015"/>
      <c r="T85" s="1015"/>
      <c r="U85" s="1015"/>
      <c r="V85" s="1015"/>
      <c r="W85" s="1015"/>
      <c r="X85" s="1015">
        <f>SUM(X86:X92)</f>
        <v>27.001999999999999</v>
      </c>
      <c r="Y85" s="1016"/>
      <c r="Z85" s="960"/>
      <c r="AA85" s="960"/>
      <c r="AB85" s="960"/>
      <c r="AC85" s="960"/>
      <c r="AD85" s="960"/>
      <c r="AE85" s="960"/>
      <c r="AF85" s="960"/>
      <c r="AG85" s="960"/>
      <c r="AH85" s="960"/>
      <c r="AI85" s="960"/>
      <c r="AJ85" s="960"/>
      <c r="AK85" s="960"/>
      <c r="AL85" s="960"/>
      <c r="AM85" s="960"/>
      <c r="AN85" s="960"/>
      <c r="AO85" s="960"/>
      <c r="AP85" s="960"/>
      <c r="AQ85" s="960"/>
      <c r="AR85" s="960"/>
      <c r="AS85" s="960"/>
      <c r="AT85" s="960"/>
      <c r="AU85" s="960"/>
      <c r="AV85" s="960"/>
      <c r="AW85" s="960"/>
      <c r="AX85" s="960"/>
      <c r="AY85" s="960"/>
      <c r="AZ85" s="960"/>
      <c r="BA85" s="960"/>
      <c r="BB85" s="960"/>
      <c r="BC85" s="960"/>
      <c r="BD85" s="960"/>
      <c r="BE85" s="960"/>
      <c r="BF85" s="960"/>
      <c r="BG85" s="960"/>
      <c r="BH85" s="960"/>
      <c r="BI85" s="960"/>
      <c r="BJ85" s="960"/>
      <c r="BK85" s="960"/>
      <c r="BL85" s="960"/>
      <c r="BM85" s="960"/>
      <c r="BN85" s="960"/>
      <c r="BO85" s="960"/>
      <c r="BP85" s="960"/>
      <c r="BQ85" s="960"/>
      <c r="BR85" s="960"/>
      <c r="BS85" s="960"/>
    </row>
    <row r="86" spans="1:71" ht="15.65" customHeight="1" outlineLevel="2" x14ac:dyDescent="0.25">
      <c r="B86" s="659"/>
      <c r="D86" s="668" t="s">
        <v>142</v>
      </c>
      <c r="E86" s="660"/>
      <c r="G86" s="661"/>
      <c r="H86" s="661"/>
      <c r="N86" s="795"/>
      <c r="O86" s="1017"/>
      <c r="P86" s="1017"/>
      <c r="Q86" s="1017"/>
    </row>
    <row r="87" spans="1:71" s="656" customFormat="1" ht="15.65" customHeight="1" outlineLevel="2" x14ac:dyDescent="0.25">
      <c r="A87" s="934"/>
      <c r="B87" s="657"/>
      <c r="C87" s="790"/>
      <c r="D87" s="657" t="s">
        <v>1143</v>
      </c>
      <c r="E87" s="660"/>
      <c r="F87" s="657"/>
      <c r="G87" s="661"/>
      <c r="H87" s="661"/>
      <c r="I87" s="891"/>
      <c r="J87" s="891"/>
      <c r="K87" s="891"/>
      <c r="L87" s="891"/>
      <c r="M87" s="891"/>
      <c r="N87" s="796"/>
      <c r="O87" s="1017"/>
      <c r="P87" s="1017"/>
      <c r="Q87" s="1020"/>
      <c r="R87" s="1018"/>
      <c r="S87" s="1018"/>
      <c r="T87" s="1018"/>
      <c r="U87" s="1018"/>
      <c r="V87" s="1018"/>
      <c r="W87" s="1018"/>
      <c r="X87" s="1018"/>
      <c r="Y87" s="1019"/>
      <c r="Z87" s="967"/>
      <c r="AA87" s="967"/>
      <c r="AB87" s="967"/>
      <c r="AC87" s="967"/>
      <c r="AD87" s="967"/>
      <c r="AE87" s="967"/>
      <c r="AF87" s="967"/>
      <c r="AG87" s="967"/>
      <c r="AH87" s="967"/>
      <c r="AI87" s="967"/>
      <c r="AJ87" s="967"/>
      <c r="AK87" s="967"/>
      <c r="AL87" s="967"/>
      <c r="AM87" s="967"/>
      <c r="AN87" s="967"/>
      <c r="AO87" s="967"/>
      <c r="AP87" s="967"/>
      <c r="AQ87" s="967"/>
      <c r="AR87" s="967"/>
      <c r="AS87" s="967"/>
      <c r="AT87" s="967"/>
      <c r="AU87" s="967"/>
      <c r="AV87" s="967"/>
      <c r="AW87" s="967"/>
      <c r="AX87" s="967"/>
      <c r="AY87" s="967"/>
      <c r="AZ87" s="967"/>
      <c r="BA87" s="967"/>
      <c r="BB87" s="967"/>
      <c r="BC87" s="967"/>
      <c r="BD87" s="967"/>
      <c r="BE87" s="967"/>
      <c r="BF87" s="967"/>
      <c r="BG87" s="967"/>
      <c r="BH87" s="967"/>
      <c r="BI87" s="967"/>
      <c r="BJ87" s="967"/>
      <c r="BK87" s="967"/>
      <c r="BL87" s="967"/>
      <c r="BM87" s="967"/>
      <c r="BN87" s="967"/>
      <c r="BO87" s="967"/>
      <c r="BP87" s="967"/>
      <c r="BQ87" s="967"/>
      <c r="BR87" s="967"/>
      <c r="BS87" s="967"/>
    </row>
    <row r="88" spans="1:71" s="656" customFormat="1" ht="15.65" customHeight="1" outlineLevel="2" x14ac:dyDescent="0.25">
      <c r="A88" s="934"/>
      <c r="B88" s="657"/>
      <c r="C88" s="790"/>
      <c r="D88" s="657" t="s">
        <v>1144</v>
      </c>
      <c r="E88" s="660"/>
      <c r="F88" s="657"/>
      <c r="G88" s="661"/>
      <c r="H88" s="661"/>
      <c r="I88" s="891"/>
      <c r="J88" s="891"/>
      <c r="K88" s="891"/>
      <c r="L88" s="891"/>
      <c r="M88" s="891"/>
      <c r="N88" s="796"/>
      <c r="O88" s="1017"/>
      <c r="P88" s="1017"/>
      <c r="Q88" s="1020"/>
      <c r="R88" s="1018"/>
      <c r="S88" s="1018"/>
      <c r="T88" s="1018"/>
      <c r="U88" s="1018"/>
      <c r="V88" s="1018"/>
      <c r="W88" s="1018"/>
      <c r="X88" s="1018"/>
      <c r="Y88" s="1019"/>
      <c r="Z88" s="967"/>
      <c r="AA88" s="967"/>
      <c r="AB88" s="967"/>
      <c r="AC88" s="967"/>
      <c r="AD88" s="967"/>
      <c r="AE88" s="967"/>
      <c r="AF88" s="967"/>
      <c r="AG88" s="967"/>
      <c r="AH88" s="967"/>
      <c r="AI88" s="967"/>
      <c r="AJ88" s="967"/>
      <c r="AK88" s="967"/>
      <c r="AL88" s="967"/>
      <c r="AM88" s="967"/>
      <c r="AN88" s="967"/>
      <c r="AO88" s="967"/>
      <c r="AP88" s="967"/>
      <c r="AQ88" s="967"/>
      <c r="AR88" s="967"/>
      <c r="AS88" s="967"/>
      <c r="AT88" s="967"/>
      <c r="AU88" s="967"/>
      <c r="AV88" s="967"/>
      <c r="AW88" s="967"/>
      <c r="AX88" s="967"/>
      <c r="AY88" s="967"/>
      <c r="AZ88" s="967"/>
      <c r="BA88" s="967"/>
      <c r="BB88" s="967"/>
      <c r="BC88" s="967"/>
      <c r="BD88" s="967"/>
      <c r="BE88" s="967"/>
      <c r="BF88" s="967"/>
      <c r="BG88" s="967"/>
      <c r="BH88" s="967"/>
      <c r="BI88" s="967"/>
      <c r="BJ88" s="967"/>
      <c r="BK88" s="967"/>
      <c r="BL88" s="967"/>
      <c r="BM88" s="967"/>
      <c r="BN88" s="967"/>
      <c r="BO88" s="967"/>
      <c r="BP88" s="967"/>
      <c r="BQ88" s="967"/>
      <c r="BR88" s="967"/>
      <c r="BS88" s="967"/>
    </row>
    <row r="89" spans="1:71" s="656" customFormat="1" ht="15.65" customHeight="1" outlineLevel="2" x14ac:dyDescent="0.25">
      <c r="A89" s="934"/>
      <c r="B89" s="657"/>
      <c r="C89" s="790"/>
      <c r="D89" s="657" t="s">
        <v>1145</v>
      </c>
      <c r="E89" s="660"/>
      <c r="F89" s="657"/>
      <c r="G89" s="661"/>
      <c r="H89" s="661"/>
      <c r="I89" s="891"/>
      <c r="J89" s="891"/>
      <c r="K89" s="891"/>
      <c r="L89" s="891"/>
      <c r="M89" s="891"/>
      <c r="N89" s="796"/>
      <c r="O89" s="1017"/>
      <c r="P89" s="1017"/>
      <c r="Q89" s="1020"/>
      <c r="R89" s="1018"/>
      <c r="S89" s="1018"/>
      <c r="T89" s="1018"/>
      <c r="U89" s="1018"/>
      <c r="V89" s="1018"/>
      <c r="W89" s="1018"/>
      <c r="X89" s="1018"/>
      <c r="Y89" s="1019"/>
      <c r="Z89" s="967"/>
      <c r="AA89" s="967"/>
      <c r="AB89" s="967"/>
      <c r="AC89" s="967"/>
      <c r="AD89" s="967"/>
      <c r="AE89" s="967"/>
      <c r="AF89" s="967"/>
      <c r="AG89" s="967"/>
      <c r="AH89" s="967"/>
      <c r="AI89" s="967"/>
      <c r="AJ89" s="967"/>
      <c r="AK89" s="967"/>
      <c r="AL89" s="967"/>
      <c r="AM89" s="967"/>
      <c r="AN89" s="967"/>
      <c r="AO89" s="967"/>
      <c r="AP89" s="967"/>
      <c r="AQ89" s="967"/>
      <c r="AR89" s="967"/>
      <c r="AS89" s="967"/>
      <c r="AT89" s="967"/>
      <c r="AU89" s="967"/>
      <c r="AV89" s="967"/>
      <c r="AW89" s="967"/>
      <c r="AX89" s="967"/>
      <c r="AY89" s="967"/>
      <c r="AZ89" s="967"/>
      <c r="BA89" s="967"/>
      <c r="BB89" s="967"/>
      <c r="BC89" s="967"/>
      <c r="BD89" s="967"/>
      <c r="BE89" s="967"/>
      <c r="BF89" s="967"/>
      <c r="BG89" s="967"/>
      <c r="BH89" s="967"/>
      <c r="BI89" s="967"/>
      <c r="BJ89" s="967"/>
      <c r="BK89" s="967"/>
      <c r="BL89" s="967"/>
      <c r="BM89" s="967"/>
      <c r="BN89" s="967"/>
      <c r="BO89" s="967"/>
      <c r="BP89" s="967"/>
      <c r="BQ89" s="967"/>
      <c r="BR89" s="967"/>
      <c r="BS89" s="967"/>
    </row>
    <row r="90" spans="1:71" s="656" customFormat="1" ht="15.65" customHeight="1" outlineLevel="2" x14ac:dyDescent="0.25">
      <c r="A90" s="934"/>
      <c r="B90" s="657"/>
      <c r="C90" s="790"/>
      <c r="D90" s="657" t="s">
        <v>1146</v>
      </c>
      <c r="E90" s="660"/>
      <c r="F90" s="657"/>
      <c r="G90" s="661"/>
      <c r="H90" s="661"/>
      <c r="I90" s="891"/>
      <c r="J90" s="891"/>
      <c r="K90" s="891"/>
      <c r="L90" s="891"/>
      <c r="M90" s="891"/>
      <c r="N90" s="796"/>
      <c r="O90" s="1017"/>
      <c r="P90" s="1017"/>
      <c r="Q90" s="1020"/>
      <c r="R90" s="1018"/>
      <c r="S90" s="1018"/>
      <c r="T90" s="1018"/>
      <c r="U90" s="1018"/>
      <c r="V90" s="1018"/>
      <c r="W90" s="1018"/>
      <c r="X90" s="1018"/>
      <c r="Y90" s="1019"/>
      <c r="Z90" s="967"/>
      <c r="AA90" s="967"/>
      <c r="AB90" s="967"/>
      <c r="AC90" s="967"/>
      <c r="AD90" s="967"/>
      <c r="AE90" s="967"/>
      <c r="AF90" s="967"/>
      <c r="AG90" s="967"/>
      <c r="AH90" s="967"/>
      <c r="AI90" s="967"/>
      <c r="AJ90" s="967"/>
      <c r="AK90" s="967"/>
      <c r="AL90" s="967"/>
      <c r="AM90" s="967"/>
      <c r="AN90" s="967"/>
      <c r="AO90" s="967"/>
      <c r="AP90" s="967"/>
      <c r="AQ90" s="967"/>
      <c r="AR90" s="967"/>
      <c r="AS90" s="967"/>
      <c r="AT90" s="967"/>
      <c r="AU90" s="967"/>
      <c r="AV90" s="967"/>
      <c r="AW90" s="967"/>
      <c r="AX90" s="967"/>
      <c r="AY90" s="967"/>
      <c r="AZ90" s="967"/>
      <c r="BA90" s="967"/>
      <c r="BB90" s="967"/>
      <c r="BC90" s="967"/>
      <c r="BD90" s="967"/>
      <c r="BE90" s="967"/>
      <c r="BF90" s="967"/>
      <c r="BG90" s="967"/>
      <c r="BH90" s="967"/>
      <c r="BI90" s="967"/>
      <c r="BJ90" s="967"/>
      <c r="BK90" s="967"/>
      <c r="BL90" s="967"/>
      <c r="BM90" s="967"/>
      <c r="BN90" s="967"/>
      <c r="BO90" s="967"/>
      <c r="BP90" s="967"/>
      <c r="BQ90" s="967"/>
      <c r="BR90" s="967"/>
      <c r="BS90" s="967"/>
    </row>
    <row r="91" spans="1:71" s="656" customFormat="1" ht="15.65" customHeight="1" outlineLevel="2" x14ac:dyDescent="0.25">
      <c r="A91" s="934"/>
      <c r="B91" s="657" t="str">
        <f>B85</f>
        <v>V1-1-C2</v>
      </c>
      <c r="C91" s="791"/>
      <c r="D91" s="657" t="str">
        <f>D85</f>
        <v>Spouwmuurisolatie PUR schuim 60 mm 70-130 m²</v>
      </c>
      <c r="E91" s="660">
        <v>1</v>
      </c>
      <c r="F91" s="657" t="s">
        <v>74</v>
      </c>
      <c r="G91" s="661">
        <v>0</v>
      </c>
      <c r="H91" s="661">
        <f>E91*G91</f>
        <v>0</v>
      </c>
      <c r="I91" s="891"/>
      <c r="J91" s="891">
        <f>E91*I91</f>
        <v>0</v>
      </c>
      <c r="K91" s="891">
        <v>23</v>
      </c>
      <c r="L91" s="891">
        <f>E91*K91</f>
        <v>23</v>
      </c>
      <c r="M91" s="891">
        <f>J91+H91*Tabellen!$K$2+L91</f>
        <v>23</v>
      </c>
      <c r="N91" s="796"/>
      <c r="O91" s="1017">
        <f>M91</f>
        <v>23</v>
      </c>
      <c r="P91" s="1017"/>
      <c r="Q91" s="1020" t="s">
        <v>990</v>
      </c>
      <c r="R91" s="1040">
        <f>_xlfn.XLOOKUP(Q91,Tabellen!$B$9:$B$21,Tabellen!$C$9:$C$21,"controleren")</f>
        <v>0.3</v>
      </c>
      <c r="S91" s="1018">
        <f>O91*R91</f>
        <v>6.8999999999999995</v>
      </c>
      <c r="T91" s="1018">
        <f>O91-S91</f>
        <v>16.100000000000001</v>
      </c>
      <c r="U91" s="1018">
        <f>S91*Tabellen!$G$2</f>
        <v>0.62099999999999989</v>
      </c>
      <c r="V91" s="1018">
        <f>T91*Tabellen!$H$2</f>
        <v>3.3810000000000002</v>
      </c>
      <c r="W91" s="1018">
        <f>U91+V91</f>
        <v>4.0019999999999998</v>
      </c>
      <c r="X91" s="1018">
        <f>O91+W91</f>
        <v>27.001999999999999</v>
      </c>
      <c r="Y91" s="1019"/>
      <c r="Z91" s="967"/>
      <c r="AA91" s="967"/>
      <c r="AB91" s="967"/>
      <c r="AC91" s="967"/>
      <c r="AD91" s="967"/>
      <c r="AE91" s="967"/>
      <c r="AF91" s="967"/>
      <c r="AG91" s="967"/>
      <c r="AH91" s="967"/>
      <c r="AI91" s="967"/>
      <c r="AJ91" s="967"/>
      <c r="AK91" s="967"/>
      <c r="AL91" s="967"/>
      <c r="AM91" s="967"/>
      <c r="AN91" s="967"/>
      <c r="AO91" s="967"/>
      <c r="AP91" s="967"/>
      <c r="AQ91" s="967"/>
      <c r="AR91" s="967"/>
      <c r="AS91" s="967"/>
      <c r="AT91" s="967"/>
      <c r="AU91" s="967"/>
      <c r="AV91" s="967"/>
      <c r="AW91" s="967"/>
      <c r="AX91" s="967"/>
      <c r="AY91" s="967"/>
      <c r="AZ91" s="967"/>
      <c r="BA91" s="967"/>
      <c r="BB91" s="967"/>
      <c r="BC91" s="967"/>
      <c r="BD91" s="967"/>
      <c r="BE91" s="967"/>
      <c r="BF91" s="967"/>
      <c r="BG91" s="967"/>
      <c r="BH91" s="967"/>
      <c r="BI91" s="967"/>
      <c r="BJ91" s="967"/>
      <c r="BK91" s="967"/>
      <c r="BL91" s="967"/>
      <c r="BM91" s="967"/>
      <c r="BN91" s="967"/>
      <c r="BO91" s="967"/>
      <c r="BP91" s="967"/>
      <c r="BQ91" s="967"/>
      <c r="BR91" s="967"/>
      <c r="BS91" s="967"/>
    </row>
    <row r="92" spans="1:71" ht="15.65" customHeight="1" outlineLevel="2" x14ac:dyDescent="0.25">
      <c r="B92" s="659"/>
      <c r="E92" s="660"/>
      <c r="G92" s="661">
        <v>0</v>
      </c>
      <c r="H92" s="661">
        <f>E92*G92</f>
        <v>0</v>
      </c>
      <c r="I92" s="891">
        <v>0</v>
      </c>
      <c r="J92" s="891">
        <f>E92*I92</f>
        <v>0</v>
      </c>
      <c r="L92" s="891">
        <f>E92*K92</f>
        <v>0</v>
      </c>
      <c r="M92" s="891">
        <f>J92+H92*Tabellen!$K$2+L92</f>
        <v>0</v>
      </c>
      <c r="N92" s="795"/>
      <c r="O92" s="1017"/>
      <c r="P92" s="1017"/>
      <c r="Q92" s="1017"/>
    </row>
    <row r="93" spans="1:71" ht="9" customHeight="1" outlineLevel="1" x14ac:dyDescent="0.25">
      <c r="B93" s="663"/>
      <c r="D93" s="664"/>
      <c r="E93" s="666"/>
      <c r="F93" s="664"/>
      <c r="G93" s="665"/>
      <c r="H93" s="665"/>
      <c r="I93" s="892"/>
      <c r="J93" s="892"/>
      <c r="K93" s="892"/>
      <c r="L93" s="892"/>
      <c r="M93" s="892"/>
      <c r="N93" s="786"/>
      <c r="O93" s="1021"/>
      <c r="P93" s="1021"/>
      <c r="Q93" s="1021"/>
      <c r="R93" s="1022"/>
      <c r="S93" s="1022"/>
      <c r="T93" s="1022"/>
      <c r="U93" s="1022"/>
      <c r="V93" s="1022"/>
      <c r="W93" s="1022"/>
      <c r="X93" s="1022"/>
      <c r="Y93" s="1021"/>
      <c r="Z93" s="965"/>
      <c r="AA93" s="966"/>
      <c r="AG93" s="963"/>
      <c r="AH93" s="963"/>
    </row>
    <row r="94" spans="1:71" s="912" customFormat="1" ht="15.65" customHeight="1" outlineLevel="1" x14ac:dyDescent="0.25">
      <c r="B94" s="650" t="s">
        <v>899</v>
      </c>
      <c r="C94" s="937"/>
      <c r="D94" s="651" t="s">
        <v>883</v>
      </c>
      <c r="E94" s="658">
        <v>1</v>
      </c>
      <c r="F94" s="651" t="s">
        <v>74</v>
      </c>
      <c r="G94" s="652"/>
      <c r="H94" s="652">
        <f>SUM(H95:H101)</f>
        <v>0</v>
      </c>
      <c r="I94" s="890"/>
      <c r="J94" s="890">
        <f>SUM(J95:J101)</f>
        <v>0</v>
      </c>
      <c r="K94" s="890"/>
      <c r="L94" s="890">
        <f>SUM(L95:L101)</f>
        <v>22</v>
      </c>
      <c r="M94" s="890">
        <f>SUM(M95:M101)</f>
        <v>22</v>
      </c>
      <c r="N94" s="937"/>
      <c r="O94" s="1013">
        <f>SUM(O95:O101)</f>
        <v>22</v>
      </c>
      <c r="P94" s="1014" t="str">
        <f>B94</f>
        <v>V1-1-C3</v>
      </c>
      <c r="Q94" s="1014"/>
      <c r="R94" s="1015"/>
      <c r="S94" s="1015"/>
      <c r="T94" s="1015"/>
      <c r="U94" s="1015"/>
      <c r="V94" s="1015"/>
      <c r="W94" s="1015"/>
      <c r="X94" s="1015">
        <f>SUM(X95:X101)</f>
        <v>25.827999999999999</v>
      </c>
      <c r="Y94" s="1016"/>
      <c r="Z94" s="960"/>
      <c r="AA94" s="960"/>
      <c r="AB94" s="960"/>
      <c r="AC94" s="960"/>
      <c r="AD94" s="960"/>
      <c r="AE94" s="960"/>
      <c r="AF94" s="960"/>
      <c r="AG94" s="960"/>
      <c r="AH94" s="960"/>
      <c r="AI94" s="960"/>
      <c r="AJ94" s="960"/>
      <c r="AK94" s="960"/>
      <c r="AL94" s="960"/>
      <c r="AM94" s="960"/>
      <c r="AN94" s="960"/>
      <c r="AO94" s="960"/>
      <c r="AP94" s="960"/>
      <c r="AQ94" s="960"/>
      <c r="AR94" s="960"/>
      <c r="AS94" s="960"/>
      <c r="AT94" s="960"/>
      <c r="AU94" s="960"/>
      <c r="AV94" s="960"/>
      <c r="AW94" s="960"/>
      <c r="AX94" s="960"/>
      <c r="AY94" s="960"/>
      <c r="AZ94" s="960"/>
      <c r="BA94" s="960"/>
      <c r="BB94" s="960"/>
      <c r="BC94" s="960"/>
      <c r="BD94" s="960"/>
      <c r="BE94" s="960"/>
      <c r="BF94" s="960"/>
      <c r="BG94" s="960"/>
      <c r="BH94" s="960"/>
      <c r="BI94" s="960"/>
      <c r="BJ94" s="960"/>
      <c r="BK94" s="960"/>
      <c r="BL94" s="960"/>
      <c r="BM94" s="960"/>
      <c r="BN94" s="960"/>
      <c r="BO94" s="960"/>
      <c r="BP94" s="960"/>
      <c r="BQ94" s="960"/>
      <c r="BR94" s="960"/>
      <c r="BS94" s="960"/>
    </row>
    <row r="95" spans="1:71" ht="15.65" customHeight="1" outlineLevel="2" x14ac:dyDescent="0.25">
      <c r="B95" s="659"/>
      <c r="D95" s="668" t="s">
        <v>142</v>
      </c>
      <c r="E95" s="660"/>
      <c r="G95" s="661"/>
      <c r="H95" s="661"/>
      <c r="N95" s="795"/>
      <c r="O95" s="1017"/>
      <c r="P95" s="1017"/>
      <c r="Q95" s="1017"/>
    </row>
    <row r="96" spans="1:71" s="656" customFormat="1" ht="15.65" customHeight="1" outlineLevel="2" x14ac:dyDescent="0.25">
      <c r="A96" s="934"/>
      <c r="B96" s="657"/>
      <c r="C96" s="790"/>
      <c r="D96" s="657" t="s">
        <v>1143</v>
      </c>
      <c r="E96" s="660"/>
      <c r="F96" s="657"/>
      <c r="G96" s="661"/>
      <c r="H96" s="661"/>
      <c r="I96" s="891"/>
      <c r="J96" s="891"/>
      <c r="K96" s="891"/>
      <c r="L96" s="891"/>
      <c r="M96" s="891"/>
      <c r="N96" s="796"/>
      <c r="O96" s="1017"/>
      <c r="P96" s="1017"/>
      <c r="Q96" s="1020"/>
      <c r="R96" s="1018"/>
      <c r="S96" s="1018"/>
      <c r="T96" s="1018"/>
      <c r="U96" s="1018"/>
      <c r="V96" s="1018"/>
      <c r="W96" s="1018"/>
      <c r="X96" s="1018"/>
      <c r="Y96" s="1019"/>
      <c r="Z96" s="967"/>
      <c r="AA96" s="967"/>
      <c r="AB96" s="967"/>
      <c r="AC96" s="967"/>
      <c r="AD96" s="967"/>
      <c r="AE96" s="967"/>
      <c r="AF96" s="967"/>
      <c r="AG96" s="967"/>
      <c r="AH96" s="967"/>
      <c r="AI96" s="967"/>
      <c r="AJ96" s="967"/>
      <c r="AK96" s="967"/>
      <c r="AL96" s="967"/>
      <c r="AM96" s="967"/>
      <c r="AN96" s="967"/>
      <c r="AO96" s="967"/>
      <c r="AP96" s="967"/>
      <c r="AQ96" s="967"/>
      <c r="AR96" s="967"/>
      <c r="AS96" s="967"/>
      <c r="AT96" s="967"/>
      <c r="AU96" s="967"/>
      <c r="AV96" s="967"/>
      <c r="AW96" s="967"/>
      <c r="AX96" s="967"/>
      <c r="AY96" s="967"/>
      <c r="AZ96" s="967"/>
      <c r="BA96" s="967"/>
      <c r="BB96" s="967"/>
      <c r="BC96" s="967"/>
      <c r="BD96" s="967"/>
      <c r="BE96" s="967"/>
      <c r="BF96" s="967"/>
      <c r="BG96" s="967"/>
      <c r="BH96" s="967"/>
      <c r="BI96" s="967"/>
      <c r="BJ96" s="967"/>
      <c r="BK96" s="967"/>
      <c r="BL96" s="967"/>
      <c r="BM96" s="967"/>
      <c r="BN96" s="967"/>
      <c r="BO96" s="967"/>
      <c r="BP96" s="967"/>
      <c r="BQ96" s="967"/>
      <c r="BR96" s="967"/>
      <c r="BS96" s="967"/>
    </row>
    <row r="97" spans="1:71" s="656" customFormat="1" ht="15.65" customHeight="1" outlineLevel="2" x14ac:dyDescent="0.25">
      <c r="A97" s="934"/>
      <c r="B97" s="657"/>
      <c r="C97" s="790"/>
      <c r="D97" s="657" t="s">
        <v>1144</v>
      </c>
      <c r="E97" s="660"/>
      <c r="F97" s="657"/>
      <c r="G97" s="661"/>
      <c r="H97" s="661"/>
      <c r="I97" s="891"/>
      <c r="J97" s="891"/>
      <c r="K97" s="891"/>
      <c r="L97" s="891"/>
      <c r="M97" s="891"/>
      <c r="N97" s="796"/>
      <c r="O97" s="1017"/>
      <c r="P97" s="1017"/>
      <c r="Q97" s="1020"/>
      <c r="R97" s="1018"/>
      <c r="S97" s="1018"/>
      <c r="T97" s="1018"/>
      <c r="U97" s="1018"/>
      <c r="V97" s="1018"/>
      <c r="W97" s="1018"/>
      <c r="X97" s="1018"/>
      <c r="Y97" s="1019"/>
      <c r="Z97" s="967"/>
      <c r="AA97" s="967"/>
      <c r="AB97" s="967"/>
      <c r="AC97" s="967"/>
      <c r="AD97" s="967"/>
      <c r="AE97" s="967"/>
      <c r="AF97" s="967"/>
      <c r="AG97" s="967"/>
      <c r="AH97" s="967"/>
      <c r="AI97" s="967"/>
      <c r="AJ97" s="967"/>
      <c r="AK97" s="967"/>
      <c r="AL97" s="967"/>
      <c r="AM97" s="967"/>
      <c r="AN97" s="967"/>
      <c r="AO97" s="967"/>
      <c r="AP97" s="967"/>
      <c r="AQ97" s="967"/>
      <c r="AR97" s="967"/>
      <c r="AS97" s="967"/>
      <c r="AT97" s="967"/>
      <c r="AU97" s="967"/>
      <c r="AV97" s="967"/>
      <c r="AW97" s="967"/>
      <c r="AX97" s="967"/>
      <c r="AY97" s="967"/>
      <c r="AZ97" s="967"/>
      <c r="BA97" s="967"/>
      <c r="BB97" s="967"/>
      <c r="BC97" s="967"/>
      <c r="BD97" s="967"/>
      <c r="BE97" s="967"/>
      <c r="BF97" s="967"/>
      <c r="BG97" s="967"/>
      <c r="BH97" s="967"/>
      <c r="BI97" s="967"/>
      <c r="BJ97" s="967"/>
      <c r="BK97" s="967"/>
      <c r="BL97" s="967"/>
      <c r="BM97" s="967"/>
      <c r="BN97" s="967"/>
      <c r="BO97" s="967"/>
      <c r="BP97" s="967"/>
      <c r="BQ97" s="967"/>
      <c r="BR97" s="967"/>
      <c r="BS97" s="967"/>
    </row>
    <row r="98" spans="1:71" s="656" customFormat="1" ht="15.65" customHeight="1" outlineLevel="2" x14ac:dyDescent="0.25">
      <c r="A98" s="934"/>
      <c r="B98" s="657"/>
      <c r="C98" s="790"/>
      <c r="D98" s="657" t="s">
        <v>1145</v>
      </c>
      <c r="E98" s="660"/>
      <c r="F98" s="657"/>
      <c r="G98" s="661"/>
      <c r="H98" s="661"/>
      <c r="I98" s="891"/>
      <c r="J98" s="891"/>
      <c r="K98" s="891"/>
      <c r="L98" s="891"/>
      <c r="M98" s="891"/>
      <c r="N98" s="796"/>
      <c r="O98" s="1017"/>
      <c r="P98" s="1017"/>
      <c r="Q98" s="1020"/>
      <c r="R98" s="1018"/>
      <c r="S98" s="1018"/>
      <c r="T98" s="1018"/>
      <c r="U98" s="1018"/>
      <c r="V98" s="1018"/>
      <c r="W98" s="1018"/>
      <c r="X98" s="1018"/>
      <c r="Y98" s="1019"/>
      <c r="Z98" s="967"/>
      <c r="AA98" s="967"/>
      <c r="AB98" s="967"/>
      <c r="AC98" s="967"/>
      <c r="AD98" s="967"/>
      <c r="AE98" s="967"/>
      <c r="AF98" s="967"/>
      <c r="AG98" s="967"/>
      <c r="AH98" s="967"/>
      <c r="AI98" s="967"/>
      <c r="AJ98" s="967"/>
      <c r="AK98" s="967"/>
      <c r="AL98" s="967"/>
      <c r="AM98" s="967"/>
      <c r="AN98" s="967"/>
      <c r="AO98" s="967"/>
      <c r="AP98" s="967"/>
      <c r="AQ98" s="967"/>
      <c r="AR98" s="967"/>
      <c r="AS98" s="967"/>
      <c r="AT98" s="967"/>
      <c r="AU98" s="967"/>
      <c r="AV98" s="967"/>
      <c r="AW98" s="967"/>
      <c r="AX98" s="967"/>
      <c r="AY98" s="967"/>
      <c r="AZ98" s="967"/>
      <c r="BA98" s="967"/>
      <c r="BB98" s="967"/>
      <c r="BC98" s="967"/>
      <c r="BD98" s="967"/>
      <c r="BE98" s="967"/>
      <c r="BF98" s="967"/>
      <c r="BG98" s="967"/>
      <c r="BH98" s="967"/>
      <c r="BI98" s="967"/>
      <c r="BJ98" s="967"/>
      <c r="BK98" s="967"/>
      <c r="BL98" s="967"/>
      <c r="BM98" s="967"/>
      <c r="BN98" s="967"/>
      <c r="BO98" s="967"/>
      <c r="BP98" s="967"/>
      <c r="BQ98" s="967"/>
      <c r="BR98" s="967"/>
      <c r="BS98" s="967"/>
    </row>
    <row r="99" spans="1:71" s="656" customFormat="1" ht="15.65" customHeight="1" outlineLevel="2" x14ac:dyDescent="0.25">
      <c r="A99" s="934"/>
      <c r="B99" s="657"/>
      <c r="C99" s="790"/>
      <c r="D99" s="657" t="s">
        <v>1146</v>
      </c>
      <c r="E99" s="660"/>
      <c r="F99" s="657"/>
      <c r="G99" s="661"/>
      <c r="H99" s="661"/>
      <c r="I99" s="891"/>
      <c r="J99" s="891"/>
      <c r="K99" s="891"/>
      <c r="L99" s="891"/>
      <c r="M99" s="891"/>
      <c r="N99" s="796"/>
      <c r="O99" s="1017"/>
      <c r="P99" s="1017"/>
      <c r="Q99" s="1020"/>
      <c r="R99" s="1018"/>
      <c r="S99" s="1018"/>
      <c r="T99" s="1018"/>
      <c r="U99" s="1018"/>
      <c r="V99" s="1018"/>
      <c r="W99" s="1018"/>
      <c r="X99" s="1018"/>
      <c r="Y99" s="1019"/>
      <c r="Z99" s="967"/>
      <c r="AA99" s="967"/>
      <c r="AB99" s="967"/>
      <c r="AC99" s="967"/>
      <c r="AD99" s="967"/>
      <c r="AE99" s="967"/>
      <c r="AF99" s="967"/>
      <c r="AG99" s="967"/>
      <c r="AH99" s="967"/>
      <c r="AI99" s="967"/>
      <c r="AJ99" s="967"/>
      <c r="AK99" s="967"/>
      <c r="AL99" s="967"/>
      <c r="AM99" s="967"/>
      <c r="AN99" s="967"/>
      <c r="AO99" s="967"/>
      <c r="AP99" s="967"/>
      <c r="AQ99" s="967"/>
      <c r="AR99" s="967"/>
      <c r="AS99" s="967"/>
      <c r="AT99" s="967"/>
      <c r="AU99" s="967"/>
      <c r="AV99" s="967"/>
      <c r="AW99" s="967"/>
      <c r="AX99" s="967"/>
      <c r="AY99" s="967"/>
      <c r="AZ99" s="967"/>
      <c r="BA99" s="967"/>
      <c r="BB99" s="967"/>
      <c r="BC99" s="967"/>
      <c r="BD99" s="967"/>
      <c r="BE99" s="967"/>
      <c r="BF99" s="967"/>
      <c r="BG99" s="967"/>
      <c r="BH99" s="967"/>
      <c r="BI99" s="967"/>
      <c r="BJ99" s="967"/>
      <c r="BK99" s="967"/>
      <c r="BL99" s="967"/>
      <c r="BM99" s="967"/>
      <c r="BN99" s="967"/>
      <c r="BO99" s="967"/>
      <c r="BP99" s="967"/>
      <c r="BQ99" s="967"/>
      <c r="BR99" s="967"/>
      <c r="BS99" s="967"/>
    </row>
    <row r="100" spans="1:71" s="656" customFormat="1" ht="15.65" customHeight="1" outlineLevel="2" x14ac:dyDescent="0.25">
      <c r="A100" s="934"/>
      <c r="B100" s="657" t="str">
        <f>B94</f>
        <v>V1-1-C3</v>
      </c>
      <c r="C100" s="791"/>
      <c r="D100" s="657" t="str">
        <f>D94</f>
        <v>Spouwmuurisolatie PUR schuim 60 mm &gt; 130 m²</v>
      </c>
      <c r="E100" s="660">
        <v>1</v>
      </c>
      <c r="F100" s="657" t="s">
        <v>74</v>
      </c>
      <c r="G100" s="661">
        <v>0</v>
      </c>
      <c r="H100" s="661">
        <f>E100*G100</f>
        <v>0</v>
      </c>
      <c r="I100" s="891"/>
      <c r="J100" s="891">
        <f>E100*I100</f>
        <v>0</v>
      </c>
      <c r="K100" s="891">
        <v>22</v>
      </c>
      <c r="L100" s="891">
        <f>E100*K100</f>
        <v>22</v>
      </c>
      <c r="M100" s="891">
        <f>J100+H100*Tabellen!$K$2+L100</f>
        <v>22</v>
      </c>
      <c r="N100" s="796"/>
      <c r="O100" s="1017">
        <f>M100</f>
        <v>22</v>
      </c>
      <c r="P100" s="1017"/>
      <c r="Q100" s="1020" t="s">
        <v>990</v>
      </c>
      <c r="R100" s="1040">
        <f>_xlfn.XLOOKUP(Q100,Tabellen!$B$9:$B$21,Tabellen!$C$9:$C$21,"controleren")</f>
        <v>0.3</v>
      </c>
      <c r="S100" s="1018">
        <f>O100*R100</f>
        <v>6.6</v>
      </c>
      <c r="T100" s="1018">
        <f>O100-S100</f>
        <v>15.4</v>
      </c>
      <c r="U100" s="1018">
        <f>S100*Tabellen!$G$2</f>
        <v>0.59399999999999997</v>
      </c>
      <c r="V100" s="1018">
        <f>T100*Tabellen!$H$2</f>
        <v>3.234</v>
      </c>
      <c r="W100" s="1018">
        <f>U100+V100</f>
        <v>3.8279999999999998</v>
      </c>
      <c r="X100" s="1018">
        <f>O100+W100</f>
        <v>25.827999999999999</v>
      </c>
      <c r="Y100" s="1019"/>
      <c r="Z100" s="967"/>
      <c r="AA100" s="967"/>
      <c r="AB100" s="967"/>
      <c r="AC100" s="967"/>
      <c r="AD100" s="967"/>
      <c r="AE100" s="967"/>
      <c r="AF100" s="967"/>
      <c r="AG100" s="967"/>
      <c r="AH100" s="967"/>
      <c r="AI100" s="967"/>
      <c r="AJ100" s="967"/>
      <c r="AK100" s="967"/>
      <c r="AL100" s="967"/>
      <c r="AM100" s="967"/>
      <c r="AN100" s="967"/>
      <c r="AO100" s="967"/>
      <c r="AP100" s="967"/>
      <c r="AQ100" s="967"/>
      <c r="AR100" s="967"/>
      <c r="AS100" s="967"/>
      <c r="AT100" s="967"/>
      <c r="AU100" s="967"/>
      <c r="AV100" s="967"/>
      <c r="AW100" s="967"/>
      <c r="AX100" s="967"/>
      <c r="AY100" s="967"/>
      <c r="AZ100" s="967"/>
      <c r="BA100" s="967"/>
      <c r="BB100" s="967"/>
      <c r="BC100" s="967"/>
      <c r="BD100" s="967"/>
      <c r="BE100" s="967"/>
      <c r="BF100" s="967"/>
      <c r="BG100" s="967"/>
      <c r="BH100" s="967"/>
      <c r="BI100" s="967"/>
      <c r="BJ100" s="967"/>
      <c r="BK100" s="967"/>
      <c r="BL100" s="967"/>
      <c r="BM100" s="967"/>
      <c r="BN100" s="967"/>
      <c r="BO100" s="967"/>
      <c r="BP100" s="967"/>
      <c r="BQ100" s="967"/>
      <c r="BR100" s="967"/>
      <c r="BS100" s="967"/>
    </row>
    <row r="101" spans="1:71" ht="15.65" customHeight="1" outlineLevel="2" x14ac:dyDescent="0.25">
      <c r="B101" s="659"/>
      <c r="E101" s="660"/>
      <c r="G101" s="661">
        <v>0</v>
      </c>
      <c r="H101" s="661">
        <f>E101*G101</f>
        <v>0</v>
      </c>
      <c r="I101" s="891">
        <v>0</v>
      </c>
      <c r="J101" s="891">
        <f>E101*I101</f>
        <v>0</v>
      </c>
      <c r="L101" s="891">
        <f>E101*K101</f>
        <v>0</v>
      </c>
      <c r="M101" s="891">
        <f>J101+H101*Tabellen!$K$2+L101</f>
        <v>0</v>
      </c>
      <c r="N101" s="795"/>
      <c r="O101" s="1017"/>
      <c r="P101" s="1017"/>
      <c r="Q101" s="1017"/>
    </row>
    <row r="102" spans="1:71" ht="9" customHeight="1" outlineLevel="1" x14ac:dyDescent="0.25">
      <c r="B102" s="663"/>
      <c r="D102" s="664"/>
      <c r="E102" s="666"/>
      <c r="F102" s="664"/>
      <c r="G102" s="665"/>
      <c r="H102" s="665"/>
      <c r="I102" s="892"/>
      <c r="J102" s="892"/>
      <c r="K102" s="892"/>
      <c r="L102" s="892"/>
      <c r="M102" s="892"/>
      <c r="N102" s="786"/>
      <c r="O102" s="1021"/>
      <c r="P102" s="1021"/>
      <c r="Q102" s="1021"/>
      <c r="R102" s="1022"/>
      <c r="S102" s="1022"/>
      <c r="T102" s="1022"/>
      <c r="U102" s="1022"/>
      <c r="V102" s="1022"/>
      <c r="W102" s="1022"/>
      <c r="X102" s="1022"/>
      <c r="Y102" s="1021"/>
      <c r="Z102" s="965"/>
      <c r="AA102" s="966"/>
      <c r="AG102" s="963"/>
      <c r="AH102" s="963"/>
    </row>
    <row r="103" spans="1:71" s="912" customFormat="1" ht="15.65" customHeight="1" outlineLevel="1" x14ac:dyDescent="0.25">
      <c r="B103" s="650" t="s">
        <v>900</v>
      </c>
      <c r="C103" s="937"/>
      <c r="D103" s="651" t="s">
        <v>1359</v>
      </c>
      <c r="E103" s="658">
        <v>1</v>
      </c>
      <c r="F103" s="651" t="s">
        <v>74</v>
      </c>
      <c r="G103" s="652"/>
      <c r="H103" s="652">
        <f>SUM(H104:H107)</f>
        <v>0</v>
      </c>
      <c r="I103" s="890"/>
      <c r="J103" s="890">
        <f>SUM(J104:J107)</f>
        <v>0</v>
      </c>
      <c r="K103" s="890"/>
      <c r="L103" s="890">
        <f>SUM(L104:L107)</f>
        <v>0.22500000000000001</v>
      </c>
      <c r="M103" s="890">
        <f>SUM(M104:M105)</f>
        <v>0.22500000000000001</v>
      </c>
      <c r="N103" s="937"/>
      <c r="O103" s="1013">
        <f>SUM(O104:O107)</f>
        <v>0.22500000000000001</v>
      </c>
      <c r="P103" s="1014" t="str">
        <f>B103</f>
        <v>V1-1-C4</v>
      </c>
      <c r="Q103" s="1014"/>
      <c r="R103" s="1015"/>
      <c r="S103" s="1015"/>
      <c r="T103" s="1015"/>
      <c r="U103" s="1015"/>
      <c r="V103" s="1015"/>
      <c r="W103" s="1015"/>
      <c r="X103" s="1015">
        <f>SUM(X104:X107)</f>
        <v>0.26415</v>
      </c>
      <c r="Y103" s="1016"/>
      <c r="Z103" s="960"/>
      <c r="AA103" s="960"/>
      <c r="AB103" s="960"/>
      <c r="AC103" s="960"/>
      <c r="AD103" s="960"/>
      <c r="AE103" s="960"/>
      <c r="AF103" s="960"/>
      <c r="AG103" s="960"/>
      <c r="AH103" s="960"/>
      <c r="AI103" s="960"/>
      <c r="AJ103" s="960"/>
      <c r="AK103" s="960"/>
      <c r="AL103" s="960"/>
      <c r="AM103" s="960"/>
      <c r="AN103" s="960"/>
      <c r="AO103" s="960"/>
      <c r="AP103" s="960"/>
      <c r="AQ103" s="960"/>
      <c r="AR103" s="960"/>
      <c r="AS103" s="960"/>
      <c r="AT103" s="960"/>
      <c r="AU103" s="960"/>
      <c r="AV103" s="960"/>
      <c r="AW103" s="960"/>
      <c r="AX103" s="960"/>
      <c r="AY103" s="960"/>
      <c r="AZ103" s="960"/>
      <c r="BA103" s="960"/>
      <c r="BB103" s="960"/>
      <c r="BC103" s="960"/>
      <c r="BD103" s="960"/>
      <c r="BE103" s="960"/>
      <c r="BF103" s="960"/>
      <c r="BG103" s="960"/>
      <c r="BH103" s="960"/>
      <c r="BI103" s="960"/>
      <c r="BJ103" s="960"/>
      <c r="BK103" s="960"/>
      <c r="BL103" s="960"/>
      <c r="BM103" s="960"/>
      <c r="BN103" s="960"/>
      <c r="BO103" s="960"/>
      <c r="BP103" s="960"/>
      <c r="BQ103" s="960"/>
      <c r="BR103" s="960"/>
      <c r="BS103" s="960"/>
    </row>
    <row r="104" spans="1:71" ht="15.65" customHeight="1" outlineLevel="2" x14ac:dyDescent="0.25">
      <c r="B104" s="659"/>
      <c r="D104" s="668" t="s">
        <v>1109</v>
      </c>
      <c r="E104" s="660"/>
      <c r="G104" s="661"/>
      <c r="H104" s="661"/>
      <c r="N104" s="795"/>
      <c r="O104" s="1017"/>
      <c r="P104" s="1017"/>
      <c r="Q104" s="1017"/>
    </row>
    <row r="105" spans="1:71" s="656" customFormat="1" ht="15.65" customHeight="1" outlineLevel="2" x14ac:dyDescent="0.25">
      <c r="A105" s="934"/>
      <c r="B105" s="657" t="str">
        <f>B103</f>
        <v>V1-1-C4</v>
      </c>
      <c r="C105" s="791"/>
      <c r="D105" s="657" t="str">
        <f>D103</f>
        <v>╚ PUR meer-/minderprijs per mm</v>
      </c>
      <c r="E105" s="660">
        <v>1</v>
      </c>
      <c r="F105" s="657" t="s">
        <v>74</v>
      </c>
      <c r="G105" s="661">
        <v>0</v>
      </c>
      <c r="H105" s="661">
        <f>E105*G105</f>
        <v>0</v>
      </c>
      <c r="I105" s="891">
        <v>0</v>
      </c>
      <c r="J105" s="891">
        <f>E105*I105</f>
        <v>0</v>
      </c>
      <c r="K105" s="891">
        <v>0.22500000000000001</v>
      </c>
      <c r="L105" s="891">
        <f>E105*K105</f>
        <v>0.22500000000000001</v>
      </c>
      <c r="M105" s="891">
        <f>J105+H105*Tabellen!$K$2+L105</f>
        <v>0.22500000000000001</v>
      </c>
      <c r="N105" s="796"/>
      <c r="O105" s="1017">
        <f>M105</f>
        <v>0.22500000000000001</v>
      </c>
      <c r="P105" s="1017"/>
      <c r="Q105" s="1020" t="s">
        <v>990</v>
      </c>
      <c r="R105" s="1040">
        <f>_xlfn.XLOOKUP(Q105,Tabellen!$B$9:$B$21,Tabellen!$C$9:$C$21,"controleren")</f>
        <v>0.3</v>
      </c>
      <c r="S105" s="1018">
        <f>O105*R105</f>
        <v>6.7500000000000004E-2</v>
      </c>
      <c r="T105" s="1018">
        <f>O105-S105</f>
        <v>0.1575</v>
      </c>
      <c r="U105" s="1018">
        <f>S105*Tabellen!$G$2</f>
        <v>6.0750000000000005E-3</v>
      </c>
      <c r="V105" s="1018">
        <f>T105*Tabellen!$H$2</f>
        <v>3.3075E-2</v>
      </c>
      <c r="W105" s="1018">
        <f>U105+V105</f>
        <v>3.9150000000000004E-2</v>
      </c>
      <c r="X105" s="1018">
        <f>O105+W105</f>
        <v>0.26415</v>
      </c>
      <c r="Y105" s="1019"/>
      <c r="Z105" s="967"/>
      <c r="AA105" s="967"/>
      <c r="AB105" s="967"/>
      <c r="AC105" s="967"/>
      <c r="AD105" s="967"/>
      <c r="AE105" s="967"/>
      <c r="AF105" s="967"/>
      <c r="AG105" s="967"/>
      <c r="AH105" s="967"/>
      <c r="AI105" s="967"/>
      <c r="AJ105" s="967"/>
      <c r="AK105" s="967"/>
      <c r="AL105" s="967"/>
      <c r="AM105" s="967"/>
      <c r="AN105" s="967"/>
      <c r="AO105" s="967"/>
      <c r="AP105" s="967"/>
      <c r="AQ105" s="967"/>
      <c r="AR105" s="967"/>
      <c r="AS105" s="967"/>
      <c r="AT105" s="967"/>
      <c r="AU105" s="967"/>
      <c r="AV105" s="967"/>
      <c r="AW105" s="967"/>
      <c r="AX105" s="967"/>
      <c r="AY105" s="967"/>
      <c r="AZ105" s="967"/>
      <c r="BA105" s="967"/>
      <c r="BB105" s="967"/>
      <c r="BC105" s="967"/>
      <c r="BD105" s="967"/>
      <c r="BE105" s="967"/>
      <c r="BF105" s="967"/>
      <c r="BG105" s="967"/>
      <c r="BH105" s="967"/>
      <c r="BI105" s="967"/>
      <c r="BJ105" s="967"/>
      <c r="BK105" s="967"/>
      <c r="BL105" s="967"/>
      <c r="BM105" s="967"/>
      <c r="BN105" s="967"/>
      <c r="BO105" s="967"/>
      <c r="BP105" s="967"/>
      <c r="BQ105" s="967"/>
      <c r="BR105" s="967"/>
      <c r="BS105" s="967"/>
    </row>
    <row r="106" spans="1:71" s="656" customFormat="1" ht="15.65" customHeight="1" outlineLevel="2" x14ac:dyDescent="0.25">
      <c r="A106" s="934"/>
      <c r="B106" s="657"/>
      <c r="C106" s="791"/>
      <c r="D106" s="657"/>
      <c r="E106" s="660"/>
      <c r="F106" s="657"/>
      <c r="G106" s="661"/>
      <c r="H106" s="661"/>
      <c r="I106" s="891"/>
      <c r="J106" s="891"/>
      <c r="K106" s="891"/>
      <c r="L106" s="891"/>
      <c r="M106" s="891"/>
      <c r="N106" s="796"/>
      <c r="O106" s="1017"/>
      <c r="P106" s="1017"/>
      <c r="Q106" s="1020"/>
      <c r="R106" s="1018"/>
      <c r="S106" s="1018"/>
      <c r="T106" s="1018"/>
      <c r="U106" s="1018"/>
      <c r="V106" s="1018"/>
      <c r="W106" s="1018"/>
      <c r="X106" s="1018"/>
      <c r="Y106" s="1019"/>
      <c r="Z106" s="967"/>
      <c r="AA106" s="967"/>
      <c r="AB106" s="967"/>
      <c r="AC106" s="967"/>
      <c r="AD106" s="967"/>
      <c r="AE106" s="967"/>
      <c r="AF106" s="967"/>
      <c r="AG106" s="967"/>
      <c r="AH106" s="967"/>
      <c r="AI106" s="967"/>
      <c r="AJ106" s="967"/>
      <c r="AK106" s="967"/>
      <c r="AL106" s="967"/>
      <c r="AM106" s="967"/>
      <c r="AN106" s="967"/>
      <c r="AO106" s="967"/>
      <c r="AP106" s="967"/>
      <c r="AQ106" s="967"/>
      <c r="AR106" s="967"/>
      <c r="AS106" s="967"/>
      <c r="AT106" s="967"/>
      <c r="AU106" s="967"/>
      <c r="AV106" s="967"/>
      <c r="AW106" s="967"/>
      <c r="AX106" s="967"/>
      <c r="AY106" s="967"/>
      <c r="AZ106" s="967"/>
      <c r="BA106" s="967"/>
      <c r="BB106" s="967"/>
      <c r="BC106" s="967"/>
      <c r="BD106" s="967"/>
      <c r="BE106" s="967"/>
      <c r="BF106" s="967"/>
      <c r="BG106" s="967"/>
      <c r="BH106" s="967"/>
      <c r="BI106" s="967"/>
      <c r="BJ106" s="967"/>
      <c r="BK106" s="967"/>
      <c r="BL106" s="967"/>
      <c r="BM106" s="967"/>
      <c r="BN106" s="967"/>
      <c r="BO106" s="967"/>
      <c r="BP106" s="967"/>
      <c r="BQ106" s="967"/>
      <c r="BR106" s="967"/>
      <c r="BS106" s="967"/>
    </row>
    <row r="107" spans="1:71" ht="15.65" customHeight="1" outlineLevel="2" x14ac:dyDescent="0.25">
      <c r="B107" s="659"/>
      <c r="E107" s="660"/>
      <c r="G107" s="661">
        <v>0</v>
      </c>
      <c r="H107" s="661">
        <f>E107*G107</f>
        <v>0</v>
      </c>
      <c r="I107" s="891">
        <v>0</v>
      </c>
      <c r="J107" s="891">
        <f>E107*I107</f>
        <v>0</v>
      </c>
      <c r="L107" s="891">
        <f>E107*K107</f>
        <v>0</v>
      </c>
      <c r="M107" s="891">
        <f>J107+H107*Tabellen!$K$2+L107</f>
        <v>0</v>
      </c>
      <c r="N107" s="795"/>
      <c r="O107" s="1017"/>
      <c r="P107" s="1017"/>
      <c r="Q107" s="1017"/>
    </row>
    <row r="108" spans="1:71" ht="9" customHeight="1" outlineLevel="1" x14ac:dyDescent="0.25">
      <c r="B108" s="663"/>
      <c r="D108" s="664"/>
      <c r="E108" s="666"/>
      <c r="F108" s="664"/>
      <c r="G108" s="665"/>
      <c r="H108" s="665"/>
      <c r="I108" s="892"/>
      <c r="J108" s="892"/>
      <c r="K108" s="892"/>
      <c r="L108" s="892"/>
      <c r="M108" s="892"/>
      <c r="N108" s="786"/>
      <c r="O108" s="1021"/>
      <c r="P108" s="1021"/>
      <c r="Q108" s="1021"/>
      <c r="R108" s="1022"/>
      <c r="S108" s="1022"/>
      <c r="T108" s="1022"/>
      <c r="U108" s="1022"/>
      <c r="V108" s="1022"/>
      <c r="W108" s="1022"/>
      <c r="X108" s="1022"/>
      <c r="Y108" s="1021"/>
      <c r="Z108" s="965"/>
      <c r="AA108" s="966"/>
      <c r="AG108" s="963"/>
      <c r="AH108" s="963"/>
    </row>
    <row r="109" spans="1:71" s="912" customFormat="1" ht="15.65" customHeight="1" outlineLevel="1" x14ac:dyDescent="0.25">
      <c r="B109" s="650" t="s">
        <v>901</v>
      </c>
      <c r="C109" s="937"/>
      <c r="D109" s="651" t="s">
        <v>143</v>
      </c>
      <c r="E109" s="658">
        <v>1</v>
      </c>
      <c r="F109" s="651" t="s">
        <v>74</v>
      </c>
      <c r="G109" s="652"/>
      <c r="H109" s="652">
        <f>SUM(H110:H112)</f>
        <v>0</v>
      </c>
      <c r="I109" s="890"/>
      <c r="J109" s="890">
        <f>SUM(J110:J112)</f>
        <v>0</v>
      </c>
      <c r="K109" s="890"/>
      <c r="L109" s="890">
        <f>SUM(L110:L112)</f>
        <v>0</v>
      </c>
      <c r="M109" s="890">
        <f>SUM(M110:M112)</f>
        <v>0</v>
      </c>
      <c r="N109" s="937"/>
      <c r="O109" s="1013">
        <f>SUM(O110:O112)</f>
        <v>0</v>
      </c>
      <c r="P109" s="1014" t="str">
        <f>B109</f>
        <v>V1-1-D1</v>
      </c>
      <c r="Q109" s="1014"/>
      <c r="R109" s="1015"/>
      <c r="S109" s="1015"/>
      <c r="T109" s="1015"/>
      <c r="U109" s="1015"/>
      <c r="V109" s="1015"/>
      <c r="W109" s="1015"/>
      <c r="X109" s="1028"/>
      <c r="Y109" s="1016"/>
      <c r="Z109" s="960"/>
      <c r="AA109" s="960"/>
      <c r="AB109" s="960"/>
      <c r="AC109" s="960"/>
      <c r="AD109" s="960"/>
      <c r="AE109" s="960"/>
      <c r="AF109" s="960"/>
      <c r="AG109" s="960"/>
      <c r="AH109" s="960"/>
      <c r="AI109" s="960"/>
      <c r="AJ109" s="960"/>
      <c r="AK109" s="960"/>
      <c r="AL109" s="960"/>
      <c r="AM109" s="960"/>
      <c r="AN109" s="960"/>
      <c r="AO109" s="960"/>
      <c r="AP109" s="960"/>
      <c r="AQ109" s="960"/>
      <c r="AR109" s="960"/>
      <c r="AS109" s="960"/>
      <c r="AT109" s="960"/>
      <c r="AU109" s="960"/>
      <c r="AV109" s="960"/>
      <c r="AW109" s="960"/>
      <c r="AX109" s="960"/>
      <c r="AY109" s="960"/>
      <c r="AZ109" s="960"/>
      <c r="BA109" s="960"/>
      <c r="BB109" s="960"/>
      <c r="BC109" s="960"/>
      <c r="BD109" s="960"/>
      <c r="BE109" s="960"/>
      <c r="BF109" s="960"/>
      <c r="BG109" s="960"/>
      <c r="BH109" s="960"/>
      <c r="BI109" s="960"/>
      <c r="BJ109" s="960"/>
      <c r="BK109" s="960"/>
      <c r="BL109" s="960"/>
      <c r="BM109" s="960"/>
      <c r="BN109" s="960"/>
      <c r="BO109" s="960"/>
      <c r="BP109" s="960"/>
      <c r="BQ109" s="960"/>
      <c r="BR109" s="960"/>
      <c r="BS109" s="960"/>
    </row>
    <row r="110" spans="1:71" ht="15.65" customHeight="1" outlineLevel="2" x14ac:dyDescent="0.25">
      <c r="B110" s="659"/>
      <c r="D110" s="668" t="s">
        <v>1356</v>
      </c>
      <c r="E110" s="660"/>
      <c r="F110" s="669"/>
      <c r="G110" s="670"/>
      <c r="H110" s="670"/>
      <c r="I110" s="897"/>
      <c r="J110" s="897"/>
      <c r="K110" s="897"/>
      <c r="N110" s="795"/>
      <c r="O110" s="1017"/>
      <c r="P110" s="1017"/>
      <c r="Q110" s="1017"/>
    </row>
    <row r="111" spans="1:71" s="656" customFormat="1" ht="15.65" customHeight="1" outlineLevel="2" x14ac:dyDescent="0.25">
      <c r="A111" s="934"/>
      <c r="B111" s="662"/>
      <c r="C111" s="791"/>
      <c r="D111" s="656" t="s">
        <v>1459</v>
      </c>
      <c r="E111" s="671"/>
      <c r="G111" s="654">
        <v>0</v>
      </c>
      <c r="H111" s="654">
        <f>E111*G111</f>
        <v>0</v>
      </c>
      <c r="I111" s="893"/>
      <c r="J111" s="893">
        <f>E111*I111</f>
        <v>0</v>
      </c>
      <c r="K111" s="893"/>
      <c r="L111" s="893">
        <f>E111*K111</f>
        <v>0</v>
      </c>
      <c r="M111" s="893">
        <f>J111+H111*Tabellen!$K$2+L111</f>
        <v>0</v>
      </c>
      <c r="N111" s="796"/>
      <c r="O111" s="1017"/>
      <c r="P111" s="1017"/>
      <c r="Q111" s="1020" t="s">
        <v>990</v>
      </c>
      <c r="R111" s="1040">
        <f>_xlfn.XLOOKUP(Q111,Tabellen!$B$9:$B$21,Tabellen!$C$9:$C$21,"controleren")</f>
        <v>0.3</v>
      </c>
      <c r="S111" s="1018">
        <f>O111*R111</f>
        <v>0</v>
      </c>
      <c r="T111" s="1018">
        <f>O111-S111</f>
        <v>0</v>
      </c>
      <c r="U111" s="1018">
        <f>S111*Tabellen!$G$2</f>
        <v>0</v>
      </c>
      <c r="V111" s="1018">
        <f>T111*Tabellen!$H$2</f>
        <v>0</v>
      </c>
      <c r="W111" s="1018">
        <f>U111+V111</f>
        <v>0</v>
      </c>
      <c r="X111" s="1018">
        <f>O111+W111</f>
        <v>0</v>
      </c>
      <c r="Y111" s="1017"/>
      <c r="Z111" s="968"/>
      <c r="AA111" s="967"/>
      <c r="AB111" s="967"/>
      <c r="AC111" s="967"/>
      <c r="AD111" s="967"/>
      <c r="AE111" s="967"/>
      <c r="AF111" s="967"/>
      <c r="AG111" s="967"/>
      <c r="AH111" s="967"/>
      <c r="AI111" s="967"/>
      <c r="AJ111" s="967"/>
      <c r="AK111" s="967"/>
      <c r="AL111" s="967"/>
      <c r="AM111" s="967"/>
      <c r="AN111" s="967"/>
      <c r="AO111" s="967"/>
      <c r="AP111" s="967"/>
      <c r="AQ111" s="967"/>
      <c r="AR111" s="967"/>
      <c r="AS111" s="967"/>
      <c r="AT111" s="967"/>
      <c r="AU111" s="967"/>
      <c r="AV111" s="967"/>
      <c r="AW111" s="967"/>
      <c r="AX111" s="967"/>
      <c r="AY111" s="967"/>
      <c r="AZ111" s="967"/>
      <c r="BA111" s="967"/>
      <c r="BB111" s="967"/>
      <c r="BC111" s="967"/>
      <c r="BD111" s="967"/>
      <c r="BE111" s="967"/>
      <c r="BF111" s="967"/>
      <c r="BG111" s="967"/>
      <c r="BH111" s="967"/>
      <c r="BI111" s="967"/>
      <c r="BJ111" s="967"/>
      <c r="BK111" s="967"/>
      <c r="BL111" s="967"/>
      <c r="BM111" s="967"/>
      <c r="BN111" s="967"/>
      <c r="BO111" s="967"/>
      <c r="BP111" s="967"/>
      <c r="BQ111" s="967"/>
      <c r="BR111" s="967"/>
      <c r="BS111" s="967"/>
    </row>
    <row r="112" spans="1:71" ht="15.65" customHeight="1" outlineLevel="2" x14ac:dyDescent="0.25">
      <c r="B112" s="659"/>
      <c r="E112" s="660"/>
      <c r="G112" s="661">
        <v>0</v>
      </c>
      <c r="H112" s="661">
        <f>E112*G112</f>
        <v>0</v>
      </c>
      <c r="I112" s="891">
        <v>0</v>
      </c>
      <c r="J112" s="891">
        <f>E112*I112</f>
        <v>0</v>
      </c>
      <c r="L112" s="891">
        <f>E112*K112</f>
        <v>0</v>
      </c>
      <c r="M112" s="891">
        <f>J112+H112*Tabellen!$K$2+L112</f>
        <v>0</v>
      </c>
      <c r="N112" s="795"/>
      <c r="O112" s="1017"/>
      <c r="P112" s="1017"/>
      <c r="Q112" s="1017"/>
      <c r="Y112" s="1017"/>
      <c r="Z112" s="964"/>
    </row>
    <row r="113" spans="1:71" ht="9" customHeight="1" outlineLevel="1" x14ac:dyDescent="0.25">
      <c r="B113" s="663"/>
      <c r="D113" s="664"/>
      <c r="E113" s="666"/>
      <c r="F113" s="664"/>
      <c r="G113" s="665"/>
      <c r="H113" s="665"/>
      <c r="I113" s="892"/>
      <c r="J113" s="892"/>
      <c r="K113" s="892"/>
      <c r="L113" s="892"/>
      <c r="M113" s="892"/>
      <c r="N113" s="786"/>
      <c r="O113" s="1021"/>
      <c r="P113" s="1021"/>
      <c r="Q113" s="1021"/>
      <c r="R113" s="1022"/>
      <c r="S113" s="1022"/>
      <c r="T113" s="1022"/>
      <c r="U113" s="1022"/>
      <c r="V113" s="1022"/>
      <c r="W113" s="1022"/>
      <c r="X113" s="1022"/>
      <c r="Y113" s="1021"/>
      <c r="Z113" s="965"/>
      <c r="AA113" s="966"/>
      <c r="AG113" s="963"/>
      <c r="AH113" s="963"/>
    </row>
    <row r="114" spans="1:71" s="912" customFormat="1" ht="15.65" customHeight="1" outlineLevel="1" x14ac:dyDescent="0.25">
      <c r="B114" s="650" t="s">
        <v>144</v>
      </c>
      <c r="C114" s="937"/>
      <c r="D114" s="651" t="s">
        <v>843</v>
      </c>
      <c r="E114" s="658">
        <v>1</v>
      </c>
      <c r="F114" s="651" t="s">
        <v>72</v>
      </c>
      <c r="G114" s="652"/>
      <c r="H114" s="652"/>
      <c r="I114" s="890"/>
      <c r="J114" s="890"/>
      <c r="K114" s="890"/>
      <c r="L114" s="890"/>
      <c r="M114" s="890"/>
      <c r="N114" s="937"/>
      <c r="O114" s="1013"/>
      <c r="P114" s="1014" t="str">
        <f>B114</f>
        <v>V1-1-X</v>
      </c>
      <c r="Q114" s="1014"/>
      <c r="R114" s="1015"/>
      <c r="S114" s="1015"/>
      <c r="T114" s="1015"/>
      <c r="U114" s="1015"/>
      <c r="V114" s="1015"/>
      <c r="W114" s="1015"/>
      <c r="X114" s="1015"/>
      <c r="Y114" s="1029"/>
      <c r="Z114" s="975"/>
      <c r="AA114" s="960"/>
      <c r="AB114" s="960"/>
      <c r="AC114" s="960"/>
      <c r="AD114" s="960"/>
      <c r="AE114" s="960"/>
      <c r="AF114" s="960"/>
      <c r="AG114" s="960"/>
      <c r="AH114" s="960"/>
      <c r="AI114" s="960"/>
      <c r="AJ114" s="960"/>
      <c r="AK114" s="960"/>
      <c r="AL114" s="960"/>
      <c r="AM114" s="960"/>
      <c r="AN114" s="960"/>
      <c r="AO114" s="960"/>
      <c r="AP114" s="960"/>
      <c r="AQ114" s="960"/>
      <c r="AR114" s="960"/>
      <c r="AS114" s="960"/>
      <c r="AT114" s="960"/>
      <c r="AU114" s="960"/>
      <c r="AV114" s="960"/>
      <c r="AW114" s="960"/>
      <c r="AX114" s="960"/>
      <c r="AY114" s="960"/>
      <c r="AZ114" s="960"/>
      <c r="BA114" s="960"/>
      <c r="BB114" s="960"/>
      <c r="BC114" s="960"/>
      <c r="BD114" s="960"/>
      <c r="BE114" s="960"/>
      <c r="BF114" s="960"/>
      <c r="BG114" s="960"/>
      <c r="BH114" s="960"/>
      <c r="BI114" s="960"/>
      <c r="BJ114" s="960"/>
      <c r="BK114" s="960"/>
      <c r="BL114" s="960"/>
      <c r="BM114" s="960"/>
      <c r="BN114" s="960"/>
      <c r="BO114" s="960"/>
      <c r="BP114" s="960"/>
      <c r="BQ114" s="960"/>
      <c r="BR114" s="960"/>
      <c r="BS114" s="960"/>
    </row>
    <row r="115" spans="1:71" ht="15.65" customHeight="1" outlineLevel="2" x14ac:dyDescent="0.25">
      <c r="B115" s="659"/>
      <c r="D115" s="668" t="s">
        <v>156</v>
      </c>
      <c r="E115" s="660"/>
      <c r="G115" s="661"/>
      <c r="H115" s="661"/>
      <c r="N115" s="795"/>
      <c r="O115" s="1017"/>
      <c r="P115" s="1017"/>
      <c r="Q115" s="1017"/>
      <c r="Y115" s="1017"/>
      <c r="Z115" s="964"/>
    </row>
    <row r="116" spans="1:71" ht="15.65" customHeight="1" outlineLevel="2" x14ac:dyDescent="0.25">
      <c r="B116" s="664" t="s">
        <v>902</v>
      </c>
      <c r="D116" s="659" t="s">
        <v>973</v>
      </c>
      <c r="E116" s="682">
        <v>1</v>
      </c>
      <c r="F116" s="682" t="s">
        <v>846</v>
      </c>
      <c r="G116" s="682"/>
      <c r="H116" s="682">
        <f t="shared" ref="H116:H132" si="0">E116*G116</f>
        <v>0</v>
      </c>
      <c r="I116" s="898"/>
      <c r="J116" s="898">
        <f t="shared" ref="J116:J132" si="1">E116*I116</f>
        <v>0</v>
      </c>
      <c r="K116" s="898">
        <v>750</v>
      </c>
      <c r="L116" s="898">
        <f t="shared" ref="L116:L132" si="2">E116*K116</f>
        <v>750</v>
      </c>
      <c r="M116" s="898">
        <f>J116+H116*Tabellen!$K$2+L116</f>
        <v>750</v>
      </c>
      <c r="N116" s="795"/>
      <c r="O116" s="1017">
        <f t="shared" ref="O116:O136" si="3">M116</f>
        <v>750</v>
      </c>
      <c r="P116" s="1017"/>
      <c r="Q116" s="1020" t="s">
        <v>990</v>
      </c>
      <c r="R116" s="1040">
        <f>_xlfn.XLOOKUP(Q116,Tabellen!$B$9:$B$21,Tabellen!$C$9:$C$21,"controleren")</f>
        <v>0.3</v>
      </c>
      <c r="S116" s="1018">
        <f t="shared" ref="S116:S132" si="4">O116*R116</f>
        <v>225</v>
      </c>
      <c r="T116" s="1018">
        <f t="shared" ref="T116:T132" si="5">O116-S116</f>
        <v>525</v>
      </c>
      <c r="U116" s="1018">
        <f>S116*Tabellen!$G$2</f>
        <v>20.25</v>
      </c>
      <c r="V116" s="1018">
        <f>T116*Tabellen!$H$2</f>
        <v>110.25</v>
      </c>
      <c r="W116" s="1018">
        <f t="shared" ref="W116:W132" si="6">U116+V116</f>
        <v>130.5</v>
      </c>
      <c r="X116" s="1018">
        <f t="shared" ref="X116:X132" si="7">O116+W116</f>
        <v>880.5</v>
      </c>
    </row>
    <row r="117" spans="1:71" ht="15.65" customHeight="1" outlineLevel="2" x14ac:dyDescent="0.25">
      <c r="D117" s="659"/>
      <c r="E117" s="682"/>
      <c r="F117" s="682"/>
      <c r="G117" s="682"/>
      <c r="H117" s="682"/>
      <c r="I117" s="898"/>
      <c r="J117" s="898"/>
      <c r="K117" s="898"/>
      <c r="L117" s="898"/>
      <c r="M117" s="898"/>
      <c r="N117" s="795"/>
      <c r="O117" s="1017"/>
      <c r="P117" s="1017"/>
      <c r="Q117" s="1020"/>
      <c r="R117" s="1040"/>
    </row>
    <row r="118" spans="1:71" ht="15.65" customHeight="1" outlineLevel="2" x14ac:dyDescent="0.25">
      <c r="B118" s="664" t="s">
        <v>903</v>
      </c>
      <c r="D118" s="659" t="s">
        <v>862</v>
      </c>
      <c r="E118" s="682">
        <v>1</v>
      </c>
      <c r="F118" s="682" t="s">
        <v>846</v>
      </c>
      <c r="G118" s="682"/>
      <c r="H118" s="682">
        <f t="shared" ref="H118" si="8">E118*G118</f>
        <v>0</v>
      </c>
      <c r="I118" s="898"/>
      <c r="J118" s="898">
        <f t="shared" ref="J118" si="9">E118*I118</f>
        <v>0</v>
      </c>
      <c r="K118" s="898">
        <v>150</v>
      </c>
      <c r="L118" s="898">
        <f t="shared" ref="L118" si="10">E118*K118</f>
        <v>150</v>
      </c>
      <c r="M118" s="898">
        <f>J118+H118*Tabellen!$K$2+L118</f>
        <v>150</v>
      </c>
      <c r="N118" s="795"/>
      <c r="O118" s="1017">
        <f t="shared" ref="O118" si="11">M118</f>
        <v>150</v>
      </c>
      <c r="P118" s="1017"/>
      <c r="Q118" s="1020" t="s">
        <v>990</v>
      </c>
      <c r="R118" s="1040">
        <f>_xlfn.XLOOKUP(Q118,Tabellen!$B$9:$B$21,Tabellen!$C$9:$C$21,"controleren")</f>
        <v>0.3</v>
      </c>
      <c r="S118" s="1018">
        <f t="shared" ref="S118" si="12">O118*R118</f>
        <v>45</v>
      </c>
      <c r="T118" s="1018">
        <f t="shared" ref="T118" si="13">O118-S118</f>
        <v>105</v>
      </c>
      <c r="U118" s="1018">
        <f>S118*Tabellen!$G$2</f>
        <v>4.05</v>
      </c>
      <c r="V118" s="1018">
        <f>T118*Tabellen!$H$2</f>
        <v>22.05</v>
      </c>
      <c r="W118" s="1018">
        <f t="shared" ref="W118" si="14">U118+V118</f>
        <v>26.1</v>
      </c>
      <c r="X118" s="1018">
        <f t="shared" ref="X118" si="15">O118+W118</f>
        <v>176.1</v>
      </c>
    </row>
    <row r="119" spans="1:71" ht="15.65" customHeight="1" outlineLevel="2" x14ac:dyDescent="0.25">
      <c r="D119" s="659"/>
      <c r="E119" s="682"/>
      <c r="F119" s="682"/>
      <c r="G119" s="682"/>
      <c r="H119" s="682"/>
      <c r="I119" s="898"/>
      <c r="J119" s="898"/>
      <c r="K119" s="898"/>
      <c r="L119" s="898"/>
      <c r="M119" s="898"/>
      <c r="N119" s="795"/>
      <c r="O119" s="1017"/>
      <c r="P119" s="1017"/>
      <c r="Q119" s="1020"/>
      <c r="R119" s="1040"/>
    </row>
    <row r="120" spans="1:71" ht="15.65" customHeight="1" outlineLevel="2" x14ac:dyDescent="0.25">
      <c r="B120" s="664" t="s">
        <v>904</v>
      </c>
      <c r="D120" s="659" t="s">
        <v>1831</v>
      </c>
      <c r="E120" s="682">
        <v>1</v>
      </c>
      <c r="F120" s="682" t="s">
        <v>846</v>
      </c>
      <c r="G120" s="682"/>
      <c r="H120" s="682">
        <f t="shared" si="0"/>
        <v>0</v>
      </c>
      <c r="I120" s="898"/>
      <c r="J120" s="898">
        <f t="shared" si="1"/>
        <v>0</v>
      </c>
      <c r="K120" s="898">
        <v>75</v>
      </c>
      <c r="L120" s="898">
        <f t="shared" si="2"/>
        <v>75</v>
      </c>
      <c r="M120" s="898">
        <f>J120+H120*Tabellen!$K$2+L120</f>
        <v>75</v>
      </c>
      <c r="N120" s="795"/>
      <c r="O120" s="1017">
        <f t="shared" si="3"/>
        <v>75</v>
      </c>
      <c r="P120" s="1017"/>
      <c r="Q120" s="1020" t="s">
        <v>990</v>
      </c>
      <c r="R120" s="1040">
        <f>_xlfn.XLOOKUP(Q120,Tabellen!$B$9:$B$21,Tabellen!$C$9:$C$21,"controleren")</f>
        <v>0.3</v>
      </c>
      <c r="S120" s="1018">
        <f t="shared" si="4"/>
        <v>22.5</v>
      </c>
      <c r="T120" s="1018">
        <f t="shared" si="5"/>
        <v>52.5</v>
      </c>
      <c r="U120" s="1018">
        <f>S120*Tabellen!$G$2</f>
        <v>2.0249999999999999</v>
      </c>
      <c r="V120" s="1018">
        <f>T120*Tabellen!$H$2</f>
        <v>11.025</v>
      </c>
      <c r="W120" s="1018">
        <f t="shared" si="6"/>
        <v>13.05</v>
      </c>
      <c r="X120" s="1018">
        <f t="shared" si="7"/>
        <v>88.05</v>
      </c>
    </row>
    <row r="121" spans="1:71" ht="15.65" customHeight="1" outlineLevel="2" x14ac:dyDescent="0.25">
      <c r="D121" s="659"/>
      <c r="E121" s="682"/>
      <c r="F121" s="682"/>
      <c r="G121" s="682"/>
      <c r="H121" s="682"/>
      <c r="I121" s="898"/>
      <c r="J121" s="898"/>
      <c r="K121" s="898"/>
      <c r="L121" s="898"/>
      <c r="M121" s="898"/>
      <c r="N121" s="795"/>
      <c r="O121" s="1017"/>
      <c r="P121" s="1017"/>
      <c r="Q121" s="1020"/>
      <c r="R121" s="1040"/>
    </row>
    <row r="122" spans="1:71" s="656" customFormat="1" ht="15.65" customHeight="1" outlineLevel="2" x14ac:dyDescent="0.25">
      <c r="A122" s="934"/>
      <c r="B122" s="664" t="s">
        <v>905</v>
      </c>
      <c r="C122" s="791"/>
      <c r="D122" s="817" t="s">
        <v>1780</v>
      </c>
      <c r="E122" s="1115">
        <v>1</v>
      </c>
      <c r="F122" s="669" t="s">
        <v>126</v>
      </c>
      <c r="G122" s="670">
        <v>0</v>
      </c>
      <c r="H122" s="670">
        <f t="shared" ref="H122" si="16">E122*G122</f>
        <v>0</v>
      </c>
      <c r="I122" s="1116">
        <v>454.54899999999998</v>
      </c>
      <c r="J122" s="899">
        <f t="shared" ref="J122" si="17">E122*I122</f>
        <v>454.54899999999998</v>
      </c>
      <c r="K122" s="897"/>
      <c r="L122" s="897">
        <f t="shared" ref="L122" si="18">E122*K122</f>
        <v>0</v>
      </c>
      <c r="M122" s="897">
        <f>J122+H122*Tabellen!$K$2+L122</f>
        <v>454.54899999999998</v>
      </c>
      <c r="N122" s="796"/>
      <c r="O122" s="1018">
        <f t="shared" ref="O122" si="19">R122+T122</f>
        <v>550.00428999999997</v>
      </c>
      <c r="P122" s="1031"/>
      <c r="Q122" s="1023" t="s">
        <v>1025</v>
      </c>
      <c r="R122" s="1018">
        <f>H122*Tabellen!$K$2*Tabellen!$F$2</f>
        <v>0</v>
      </c>
      <c r="S122" s="1024" t="s">
        <v>1116</v>
      </c>
      <c r="T122" s="1018">
        <f>J122*Tabellen!$F$2</f>
        <v>550.00428999999997</v>
      </c>
      <c r="U122" s="1018">
        <f>R122*Tabellen!$G$2</f>
        <v>0</v>
      </c>
      <c r="V122" s="1018">
        <f>T122*Tabellen!$H$2</f>
        <v>115.50090089999999</v>
      </c>
      <c r="W122" s="1018">
        <f t="shared" ref="W122" si="20">U122+V122</f>
        <v>115.50090089999999</v>
      </c>
      <c r="X122" s="1018">
        <f t="shared" ref="X122" si="21">O122+W122</f>
        <v>665.5051909</v>
      </c>
      <c r="Y122" s="1017"/>
      <c r="Z122" s="968"/>
      <c r="AA122" s="967"/>
      <c r="AB122" s="967"/>
      <c r="AC122" s="967"/>
      <c r="AD122" s="967"/>
      <c r="AE122" s="967"/>
      <c r="AF122" s="967"/>
      <c r="AG122" s="967"/>
      <c r="AH122" s="967"/>
      <c r="AI122" s="967"/>
      <c r="AJ122" s="967"/>
      <c r="AK122" s="967"/>
      <c r="AL122" s="967"/>
      <c r="AM122" s="967"/>
      <c r="AN122" s="967"/>
      <c r="AO122" s="967"/>
      <c r="AP122" s="967"/>
      <c r="AQ122" s="967"/>
      <c r="AR122" s="967"/>
      <c r="AS122" s="967"/>
      <c r="AT122" s="967"/>
      <c r="AU122" s="967"/>
      <c r="AV122" s="967"/>
      <c r="AW122" s="967"/>
      <c r="AX122" s="967"/>
      <c r="AY122" s="967"/>
      <c r="AZ122" s="967"/>
      <c r="BA122" s="967"/>
      <c r="BB122" s="967"/>
      <c r="BC122" s="967"/>
      <c r="BD122" s="967"/>
      <c r="BE122" s="967"/>
      <c r="BF122" s="967"/>
      <c r="BG122" s="967"/>
      <c r="BH122" s="967"/>
      <c r="BI122" s="967"/>
      <c r="BJ122" s="967"/>
      <c r="BK122" s="967"/>
      <c r="BL122" s="967"/>
      <c r="BM122" s="967"/>
      <c r="BN122" s="967"/>
      <c r="BO122" s="967"/>
      <c r="BP122" s="967"/>
      <c r="BQ122" s="967"/>
      <c r="BR122" s="967"/>
      <c r="BS122" s="967"/>
    </row>
    <row r="123" spans="1:71" s="656" customFormat="1" ht="15.65" customHeight="1" outlineLevel="2" x14ac:dyDescent="0.25">
      <c r="A123" s="934"/>
      <c r="B123" s="657"/>
      <c r="C123" s="791"/>
      <c r="D123" s="659"/>
      <c r="E123" s="660"/>
      <c r="F123" s="657"/>
      <c r="G123" s="661"/>
      <c r="H123" s="661"/>
      <c r="I123" s="891"/>
      <c r="J123" s="891"/>
      <c r="K123" s="891"/>
      <c r="L123" s="891"/>
      <c r="M123" s="891"/>
      <c r="N123" s="796"/>
      <c r="O123" s="1017"/>
      <c r="P123" s="1017"/>
      <c r="Q123" s="1020"/>
      <c r="R123" s="1040"/>
      <c r="S123" s="1018"/>
      <c r="T123" s="1018"/>
      <c r="U123" s="1018"/>
      <c r="V123" s="1018"/>
      <c r="W123" s="1018"/>
      <c r="X123" s="1018"/>
      <c r="Y123" s="1017"/>
      <c r="Z123" s="968"/>
      <c r="AA123" s="967"/>
      <c r="AB123" s="967"/>
      <c r="AC123" s="967"/>
      <c r="AD123" s="967"/>
      <c r="AE123" s="967"/>
      <c r="AF123" s="967"/>
      <c r="AG123" s="967"/>
      <c r="AH123" s="967"/>
      <c r="AI123" s="967"/>
      <c r="AJ123" s="967"/>
      <c r="AK123" s="967"/>
      <c r="AL123" s="967"/>
      <c r="AM123" s="967"/>
      <c r="AN123" s="967"/>
      <c r="AO123" s="967"/>
      <c r="AP123" s="967"/>
      <c r="AQ123" s="967"/>
      <c r="AR123" s="967"/>
      <c r="AS123" s="967"/>
      <c r="AT123" s="967"/>
      <c r="AU123" s="967"/>
      <c r="AV123" s="967"/>
      <c r="AW123" s="967"/>
      <c r="AX123" s="967"/>
      <c r="AY123" s="967"/>
      <c r="AZ123" s="967"/>
      <c r="BA123" s="967"/>
      <c r="BB123" s="967"/>
      <c r="BC123" s="967"/>
      <c r="BD123" s="967"/>
      <c r="BE123" s="967"/>
      <c r="BF123" s="967"/>
      <c r="BG123" s="967"/>
      <c r="BH123" s="967"/>
      <c r="BI123" s="967"/>
      <c r="BJ123" s="967"/>
      <c r="BK123" s="967"/>
      <c r="BL123" s="967"/>
      <c r="BM123" s="967"/>
      <c r="BN123" s="967"/>
      <c r="BO123" s="967"/>
      <c r="BP123" s="967"/>
      <c r="BQ123" s="967"/>
      <c r="BR123" s="967"/>
      <c r="BS123" s="967"/>
    </row>
    <row r="124" spans="1:71" s="656" customFormat="1" ht="15.65" customHeight="1" outlineLevel="2" x14ac:dyDescent="0.25">
      <c r="A124" s="934"/>
      <c r="B124" s="664" t="s">
        <v>906</v>
      </c>
      <c r="C124" s="791"/>
      <c r="D124" s="659" t="s">
        <v>844</v>
      </c>
      <c r="E124" s="660">
        <v>1</v>
      </c>
      <c r="F124" s="657" t="s">
        <v>74</v>
      </c>
      <c r="G124" s="661">
        <v>0</v>
      </c>
      <c r="H124" s="661">
        <f t="shared" si="0"/>
        <v>0</v>
      </c>
      <c r="I124" s="891">
        <v>0</v>
      </c>
      <c r="J124" s="891">
        <f t="shared" si="1"/>
        <v>0</v>
      </c>
      <c r="K124" s="891">
        <v>7.5</v>
      </c>
      <c r="L124" s="891">
        <f t="shared" si="2"/>
        <v>7.5</v>
      </c>
      <c r="M124" s="891">
        <f>J124+H124*Tabellen!$K$2+L124</f>
        <v>7.5</v>
      </c>
      <c r="N124" s="796"/>
      <c r="O124" s="1017">
        <f t="shared" si="3"/>
        <v>7.5</v>
      </c>
      <c r="P124" s="1017"/>
      <c r="Q124" s="1020" t="s">
        <v>990</v>
      </c>
      <c r="R124" s="1040">
        <f>_xlfn.XLOOKUP(Q124,Tabellen!$B$9:$B$21,Tabellen!$C$9:$C$21,"controleren")</f>
        <v>0.3</v>
      </c>
      <c r="S124" s="1018">
        <f t="shared" si="4"/>
        <v>2.25</v>
      </c>
      <c r="T124" s="1018">
        <f t="shared" si="5"/>
        <v>5.25</v>
      </c>
      <c r="U124" s="1018">
        <f>S124*Tabellen!$G$2</f>
        <v>0.20249999999999999</v>
      </c>
      <c r="V124" s="1018">
        <f>T124*Tabellen!$H$2</f>
        <v>1.1025</v>
      </c>
      <c r="W124" s="1018">
        <f t="shared" si="6"/>
        <v>1.3049999999999999</v>
      </c>
      <c r="X124" s="1018">
        <f t="shared" si="7"/>
        <v>8.8049999999999997</v>
      </c>
      <c r="Y124" s="1017"/>
      <c r="Z124" s="968"/>
      <c r="AA124" s="967"/>
      <c r="AB124" s="967"/>
      <c r="AC124" s="967"/>
      <c r="AD124" s="967"/>
      <c r="AE124" s="967"/>
      <c r="AF124" s="967"/>
      <c r="AG124" s="967"/>
      <c r="AH124" s="967"/>
      <c r="AI124" s="967"/>
      <c r="AJ124" s="967"/>
      <c r="AK124" s="967"/>
      <c r="AL124" s="967"/>
      <c r="AM124" s="967"/>
      <c r="AN124" s="967"/>
      <c r="AO124" s="967"/>
      <c r="AP124" s="967"/>
      <c r="AQ124" s="967"/>
      <c r="AR124" s="967"/>
      <c r="AS124" s="967"/>
      <c r="AT124" s="967"/>
      <c r="AU124" s="967"/>
      <c r="AV124" s="967"/>
      <c r="AW124" s="967"/>
      <c r="AX124" s="967"/>
      <c r="AY124" s="967"/>
      <c r="AZ124" s="967"/>
      <c r="BA124" s="967"/>
      <c r="BB124" s="967"/>
      <c r="BC124" s="967"/>
      <c r="BD124" s="967"/>
      <c r="BE124" s="967"/>
      <c r="BF124" s="967"/>
      <c r="BG124" s="967"/>
      <c r="BH124" s="967"/>
      <c r="BI124" s="967"/>
      <c r="BJ124" s="967"/>
      <c r="BK124" s="967"/>
      <c r="BL124" s="967"/>
      <c r="BM124" s="967"/>
      <c r="BN124" s="967"/>
      <c r="BO124" s="967"/>
      <c r="BP124" s="967"/>
      <c r="BQ124" s="967"/>
      <c r="BR124" s="967"/>
      <c r="BS124" s="967"/>
    </row>
    <row r="125" spans="1:71" s="656" customFormat="1" ht="15.65" customHeight="1" outlineLevel="2" x14ac:dyDescent="0.25">
      <c r="A125" s="934"/>
      <c r="B125" s="657"/>
      <c r="C125" s="791"/>
      <c r="D125" s="659"/>
      <c r="E125" s="660"/>
      <c r="F125" s="657"/>
      <c r="G125" s="661"/>
      <c r="H125" s="661"/>
      <c r="I125" s="891"/>
      <c r="J125" s="891"/>
      <c r="K125" s="891"/>
      <c r="L125" s="891"/>
      <c r="M125" s="891"/>
      <c r="N125" s="796"/>
      <c r="O125" s="1017"/>
      <c r="P125" s="1017"/>
      <c r="Q125" s="1020"/>
      <c r="R125" s="1040"/>
      <c r="S125" s="1018"/>
      <c r="T125" s="1018"/>
      <c r="U125" s="1018"/>
      <c r="V125" s="1018"/>
      <c r="W125" s="1018"/>
      <c r="X125" s="1018"/>
      <c r="Y125" s="1017"/>
      <c r="Z125" s="968"/>
      <c r="AA125" s="967"/>
      <c r="AB125" s="967"/>
      <c r="AC125" s="967"/>
      <c r="AD125" s="967"/>
      <c r="AE125" s="967"/>
      <c r="AF125" s="967"/>
      <c r="AG125" s="967"/>
      <c r="AH125" s="967"/>
      <c r="AI125" s="967"/>
      <c r="AJ125" s="967"/>
      <c r="AK125" s="967"/>
      <c r="AL125" s="967"/>
      <c r="AM125" s="967"/>
      <c r="AN125" s="967"/>
      <c r="AO125" s="967"/>
      <c r="AP125" s="967"/>
      <c r="AQ125" s="967"/>
      <c r="AR125" s="967"/>
      <c r="AS125" s="967"/>
      <c r="AT125" s="967"/>
      <c r="AU125" s="967"/>
      <c r="AV125" s="967"/>
      <c r="AW125" s="967"/>
      <c r="AX125" s="967"/>
      <c r="AY125" s="967"/>
      <c r="AZ125" s="967"/>
      <c r="BA125" s="967"/>
      <c r="BB125" s="967"/>
      <c r="BC125" s="967"/>
      <c r="BD125" s="967"/>
      <c r="BE125" s="967"/>
      <c r="BF125" s="967"/>
      <c r="BG125" s="967"/>
      <c r="BH125" s="967"/>
      <c r="BI125" s="967"/>
      <c r="BJ125" s="967"/>
      <c r="BK125" s="967"/>
      <c r="BL125" s="967"/>
      <c r="BM125" s="967"/>
      <c r="BN125" s="967"/>
      <c r="BO125" s="967"/>
      <c r="BP125" s="967"/>
      <c r="BQ125" s="967"/>
      <c r="BR125" s="967"/>
      <c r="BS125" s="967"/>
    </row>
    <row r="126" spans="1:71" s="656" customFormat="1" ht="15.65" customHeight="1" outlineLevel="2" x14ac:dyDescent="0.25">
      <c r="A126" s="934"/>
      <c r="B126" s="664" t="s">
        <v>907</v>
      </c>
      <c r="C126" s="791"/>
      <c r="D126" s="659" t="s">
        <v>847</v>
      </c>
      <c r="E126" s="660">
        <v>1</v>
      </c>
      <c r="F126" s="657" t="s">
        <v>846</v>
      </c>
      <c r="G126" s="661">
        <v>0</v>
      </c>
      <c r="H126" s="661">
        <f t="shared" si="0"/>
        <v>0</v>
      </c>
      <c r="I126" s="891">
        <v>0</v>
      </c>
      <c r="J126" s="891">
        <f t="shared" si="1"/>
        <v>0</v>
      </c>
      <c r="K126" s="891">
        <v>150</v>
      </c>
      <c r="L126" s="891">
        <f t="shared" si="2"/>
        <v>150</v>
      </c>
      <c r="M126" s="891">
        <f>J126+H126*Tabellen!$K$2+L126</f>
        <v>150</v>
      </c>
      <c r="N126" s="796"/>
      <c r="O126" s="1017">
        <f t="shared" si="3"/>
        <v>150</v>
      </c>
      <c r="P126" s="1017"/>
      <c r="Q126" s="1020" t="s">
        <v>990</v>
      </c>
      <c r="R126" s="1040">
        <v>0</v>
      </c>
      <c r="S126" s="1018">
        <f t="shared" si="4"/>
        <v>0</v>
      </c>
      <c r="T126" s="1018">
        <f t="shared" si="5"/>
        <v>150</v>
      </c>
      <c r="U126" s="1018">
        <f>S126*Tabellen!$G$2</f>
        <v>0</v>
      </c>
      <c r="V126" s="1018">
        <f>T126*Tabellen!$H$2</f>
        <v>31.5</v>
      </c>
      <c r="W126" s="1018">
        <f t="shared" si="6"/>
        <v>31.5</v>
      </c>
      <c r="X126" s="1018">
        <f t="shared" si="7"/>
        <v>181.5</v>
      </c>
      <c r="Y126" s="1017"/>
      <c r="Z126" s="968"/>
      <c r="AA126" s="967"/>
      <c r="AB126" s="967"/>
      <c r="AC126" s="967"/>
      <c r="AD126" s="967"/>
      <c r="AE126" s="967"/>
      <c r="AF126" s="967"/>
      <c r="AG126" s="967"/>
      <c r="AH126" s="967"/>
      <c r="AI126" s="967"/>
      <c r="AJ126" s="967"/>
      <c r="AK126" s="967"/>
      <c r="AL126" s="967"/>
      <c r="AM126" s="967"/>
      <c r="AN126" s="967"/>
      <c r="AO126" s="967"/>
      <c r="AP126" s="967"/>
      <c r="AQ126" s="967"/>
      <c r="AR126" s="967"/>
      <c r="AS126" s="967"/>
      <c r="AT126" s="967"/>
      <c r="AU126" s="967"/>
      <c r="AV126" s="967"/>
      <c r="AW126" s="967"/>
      <c r="AX126" s="967"/>
      <c r="AY126" s="967"/>
      <c r="AZ126" s="967"/>
      <c r="BA126" s="967"/>
      <c r="BB126" s="967"/>
      <c r="BC126" s="967"/>
      <c r="BD126" s="967"/>
      <c r="BE126" s="967"/>
      <c r="BF126" s="967"/>
      <c r="BG126" s="967"/>
      <c r="BH126" s="967"/>
      <c r="BI126" s="967"/>
      <c r="BJ126" s="967"/>
      <c r="BK126" s="967"/>
      <c r="BL126" s="967"/>
      <c r="BM126" s="967"/>
      <c r="BN126" s="967"/>
      <c r="BO126" s="967"/>
      <c r="BP126" s="967"/>
      <c r="BQ126" s="967"/>
      <c r="BR126" s="967"/>
      <c r="BS126" s="967"/>
    </row>
    <row r="127" spans="1:71" s="656" customFormat="1" ht="15.65" customHeight="1" outlineLevel="2" x14ac:dyDescent="0.25">
      <c r="A127" s="934"/>
      <c r="B127" s="657"/>
      <c r="C127" s="791"/>
      <c r="D127" s="659"/>
      <c r="E127" s="660"/>
      <c r="F127" s="657"/>
      <c r="G127" s="661"/>
      <c r="H127" s="661"/>
      <c r="I127" s="891"/>
      <c r="J127" s="891"/>
      <c r="K127" s="891"/>
      <c r="L127" s="891"/>
      <c r="M127" s="891"/>
      <c r="N127" s="796"/>
      <c r="O127" s="1017"/>
      <c r="P127" s="1017"/>
      <c r="Q127" s="1020"/>
      <c r="R127" s="1040"/>
      <c r="S127" s="1018"/>
      <c r="T127" s="1018"/>
      <c r="U127" s="1018"/>
      <c r="V127" s="1018"/>
      <c r="W127" s="1018"/>
      <c r="X127" s="1018"/>
      <c r="Y127" s="1017"/>
      <c r="Z127" s="968"/>
      <c r="AA127" s="967"/>
      <c r="AB127" s="967"/>
      <c r="AC127" s="967"/>
      <c r="AD127" s="967"/>
      <c r="AE127" s="967"/>
      <c r="AF127" s="967"/>
      <c r="AG127" s="967"/>
      <c r="AH127" s="967"/>
      <c r="AI127" s="967"/>
      <c r="AJ127" s="967"/>
      <c r="AK127" s="967"/>
      <c r="AL127" s="967"/>
      <c r="AM127" s="967"/>
      <c r="AN127" s="967"/>
      <c r="AO127" s="967"/>
      <c r="AP127" s="967"/>
      <c r="AQ127" s="967"/>
      <c r="AR127" s="967"/>
      <c r="AS127" s="967"/>
      <c r="AT127" s="967"/>
      <c r="AU127" s="967"/>
      <c r="AV127" s="967"/>
      <c r="AW127" s="967"/>
      <c r="AX127" s="967"/>
      <c r="AY127" s="967"/>
      <c r="AZ127" s="967"/>
      <c r="BA127" s="967"/>
      <c r="BB127" s="967"/>
      <c r="BC127" s="967"/>
      <c r="BD127" s="967"/>
      <c r="BE127" s="967"/>
      <c r="BF127" s="967"/>
      <c r="BG127" s="967"/>
      <c r="BH127" s="967"/>
      <c r="BI127" s="967"/>
      <c r="BJ127" s="967"/>
      <c r="BK127" s="967"/>
      <c r="BL127" s="967"/>
      <c r="BM127" s="967"/>
      <c r="BN127" s="967"/>
      <c r="BO127" s="967"/>
      <c r="BP127" s="967"/>
      <c r="BQ127" s="967"/>
      <c r="BR127" s="967"/>
      <c r="BS127" s="967"/>
    </row>
    <row r="128" spans="1:71" s="656" customFormat="1" ht="15.65" customHeight="1" outlineLevel="2" x14ac:dyDescent="0.25">
      <c r="A128" s="934"/>
      <c r="B128" s="664" t="s">
        <v>967</v>
      </c>
      <c r="C128" s="791"/>
      <c r="D128" s="659" t="s">
        <v>884</v>
      </c>
      <c r="E128" s="660">
        <v>1</v>
      </c>
      <c r="F128" s="657" t="s">
        <v>846</v>
      </c>
      <c r="G128" s="661">
        <v>0</v>
      </c>
      <c r="H128" s="661">
        <f t="shared" si="0"/>
        <v>0</v>
      </c>
      <c r="I128" s="891">
        <v>0</v>
      </c>
      <c r="J128" s="891">
        <f t="shared" si="1"/>
        <v>0</v>
      </c>
      <c r="K128" s="891">
        <v>75</v>
      </c>
      <c r="L128" s="891">
        <f t="shared" si="2"/>
        <v>75</v>
      </c>
      <c r="M128" s="891">
        <f>J128+H128*Tabellen!$K$2+L128</f>
        <v>75</v>
      </c>
      <c r="N128" s="796"/>
      <c r="O128" s="1017">
        <f t="shared" si="3"/>
        <v>75</v>
      </c>
      <c r="P128" s="1017"/>
      <c r="Q128" s="1020" t="s">
        <v>990</v>
      </c>
      <c r="R128" s="1040">
        <f>_xlfn.XLOOKUP(Q128,Tabellen!$B$9:$B$21,Tabellen!$C$9:$C$21,"controleren")</f>
        <v>0.3</v>
      </c>
      <c r="S128" s="1018">
        <f t="shared" si="4"/>
        <v>22.5</v>
      </c>
      <c r="T128" s="1018">
        <f t="shared" si="5"/>
        <v>52.5</v>
      </c>
      <c r="U128" s="1018">
        <f>S128*Tabellen!$G$2</f>
        <v>2.0249999999999999</v>
      </c>
      <c r="V128" s="1018">
        <f>T128*Tabellen!$H$2</f>
        <v>11.025</v>
      </c>
      <c r="W128" s="1018">
        <f t="shared" si="6"/>
        <v>13.05</v>
      </c>
      <c r="X128" s="1018">
        <f t="shared" si="7"/>
        <v>88.05</v>
      </c>
      <c r="Y128" s="1019"/>
      <c r="Z128" s="968"/>
      <c r="AA128" s="967"/>
      <c r="AB128" s="967"/>
      <c r="AC128" s="967"/>
      <c r="AD128" s="967"/>
      <c r="AE128" s="967"/>
      <c r="AF128" s="967"/>
      <c r="AG128" s="967"/>
      <c r="AH128" s="967"/>
      <c r="AI128" s="967"/>
      <c r="AJ128" s="967"/>
      <c r="AK128" s="967"/>
      <c r="AL128" s="967"/>
      <c r="AM128" s="967"/>
      <c r="AN128" s="967"/>
      <c r="AO128" s="967"/>
      <c r="AP128" s="967"/>
      <c r="AQ128" s="967"/>
      <c r="AR128" s="967"/>
      <c r="AS128" s="967"/>
      <c r="AT128" s="967"/>
      <c r="AU128" s="967"/>
      <c r="AV128" s="967"/>
      <c r="AW128" s="967"/>
      <c r="AX128" s="967"/>
      <c r="AY128" s="967"/>
      <c r="AZ128" s="967"/>
      <c r="BA128" s="967"/>
      <c r="BB128" s="967"/>
      <c r="BC128" s="967"/>
      <c r="BD128" s="967"/>
      <c r="BE128" s="967"/>
      <c r="BF128" s="967"/>
      <c r="BG128" s="967"/>
      <c r="BH128" s="967"/>
      <c r="BI128" s="967"/>
      <c r="BJ128" s="967"/>
      <c r="BK128" s="967"/>
      <c r="BL128" s="967"/>
      <c r="BM128" s="967"/>
      <c r="BN128" s="967"/>
      <c r="BO128" s="967"/>
      <c r="BP128" s="967"/>
      <c r="BQ128" s="967"/>
      <c r="BR128" s="967"/>
      <c r="BS128" s="967"/>
    </row>
    <row r="129" spans="1:71" s="656" customFormat="1" ht="15.65" customHeight="1" outlineLevel="2" x14ac:dyDescent="0.25">
      <c r="A129" s="934"/>
      <c r="B129" s="657"/>
      <c r="C129" s="791"/>
      <c r="D129" s="659"/>
      <c r="E129" s="660"/>
      <c r="F129" s="657"/>
      <c r="G129" s="661"/>
      <c r="H129" s="661"/>
      <c r="I129" s="891"/>
      <c r="J129" s="891"/>
      <c r="K129" s="891"/>
      <c r="L129" s="891"/>
      <c r="M129" s="891"/>
      <c r="N129" s="796"/>
      <c r="O129" s="1017"/>
      <c r="P129" s="1017"/>
      <c r="Q129" s="1020"/>
      <c r="R129" s="1040"/>
      <c r="S129" s="1018"/>
      <c r="T129" s="1018"/>
      <c r="U129" s="1018"/>
      <c r="V129" s="1018"/>
      <c r="W129" s="1018"/>
      <c r="X129" s="1018"/>
      <c r="Y129" s="1019"/>
      <c r="Z129" s="968"/>
      <c r="AA129" s="967"/>
      <c r="AB129" s="967"/>
      <c r="AC129" s="967"/>
      <c r="AD129" s="967"/>
      <c r="AE129" s="967"/>
      <c r="AF129" s="967"/>
      <c r="AG129" s="967"/>
      <c r="AH129" s="967"/>
      <c r="AI129" s="967"/>
      <c r="AJ129" s="967"/>
      <c r="AK129" s="967"/>
      <c r="AL129" s="967"/>
      <c r="AM129" s="967"/>
      <c r="AN129" s="967"/>
      <c r="AO129" s="967"/>
      <c r="AP129" s="967"/>
      <c r="AQ129" s="967"/>
      <c r="AR129" s="967"/>
      <c r="AS129" s="967"/>
      <c r="AT129" s="967"/>
      <c r="AU129" s="967"/>
      <c r="AV129" s="967"/>
      <c r="AW129" s="967"/>
      <c r="AX129" s="967"/>
      <c r="AY129" s="967"/>
      <c r="AZ129" s="967"/>
      <c r="BA129" s="967"/>
      <c r="BB129" s="967"/>
      <c r="BC129" s="967"/>
      <c r="BD129" s="967"/>
      <c r="BE129" s="967"/>
      <c r="BF129" s="967"/>
      <c r="BG129" s="967"/>
      <c r="BH129" s="967"/>
      <c r="BI129" s="967"/>
      <c r="BJ129" s="967"/>
      <c r="BK129" s="967"/>
      <c r="BL129" s="967"/>
      <c r="BM129" s="967"/>
      <c r="BN129" s="967"/>
      <c r="BO129" s="967"/>
      <c r="BP129" s="967"/>
      <c r="BQ129" s="967"/>
      <c r="BR129" s="967"/>
      <c r="BS129" s="967"/>
    </row>
    <row r="130" spans="1:71" s="656" customFormat="1" ht="15.65" customHeight="1" outlineLevel="2" x14ac:dyDescent="0.25">
      <c r="A130" s="934"/>
      <c r="B130" s="664" t="s">
        <v>968</v>
      </c>
      <c r="C130" s="791"/>
      <c r="D130" s="659" t="s">
        <v>885</v>
      </c>
      <c r="E130" s="660">
        <v>1</v>
      </c>
      <c r="F130" s="657" t="s">
        <v>846</v>
      </c>
      <c r="G130" s="661">
        <v>0</v>
      </c>
      <c r="H130" s="661">
        <f t="shared" si="0"/>
        <v>0</v>
      </c>
      <c r="I130" s="891">
        <v>0</v>
      </c>
      <c r="J130" s="891">
        <f t="shared" si="1"/>
        <v>0</v>
      </c>
      <c r="K130" s="891">
        <v>175</v>
      </c>
      <c r="L130" s="891">
        <f t="shared" si="2"/>
        <v>175</v>
      </c>
      <c r="M130" s="891">
        <f>J130+H130*Tabellen!$K$2+L130</f>
        <v>175</v>
      </c>
      <c r="N130" s="796"/>
      <c r="O130" s="1017">
        <f t="shared" si="3"/>
        <v>175</v>
      </c>
      <c r="P130" s="1017"/>
      <c r="Q130" s="1020" t="s">
        <v>990</v>
      </c>
      <c r="R130" s="1040">
        <f>_xlfn.XLOOKUP(Q130,Tabellen!$B$9:$B$21,Tabellen!$C$9:$C$21,"controleren")</f>
        <v>0.3</v>
      </c>
      <c r="S130" s="1018">
        <f t="shared" si="4"/>
        <v>52.5</v>
      </c>
      <c r="T130" s="1018">
        <f t="shared" si="5"/>
        <v>122.5</v>
      </c>
      <c r="U130" s="1018">
        <f>S130*Tabellen!$G$2</f>
        <v>4.7249999999999996</v>
      </c>
      <c r="V130" s="1018">
        <f>T130*Tabellen!$H$2</f>
        <v>25.724999999999998</v>
      </c>
      <c r="W130" s="1018">
        <f t="shared" si="6"/>
        <v>30.449999999999996</v>
      </c>
      <c r="X130" s="1018">
        <f t="shared" si="7"/>
        <v>205.45</v>
      </c>
      <c r="Y130" s="1017"/>
      <c r="Z130" s="968"/>
      <c r="AA130" s="967"/>
      <c r="AB130" s="967"/>
      <c r="AC130" s="967"/>
      <c r="AD130" s="967"/>
      <c r="AE130" s="967"/>
      <c r="AF130" s="967"/>
      <c r="AG130" s="967"/>
      <c r="AH130" s="967"/>
      <c r="AI130" s="967"/>
      <c r="AJ130" s="967"/>
      <c r="AK130" s="967"/>
      <c r="AL130" s="967"/>
      <c r="AM130" s="967"/>
      <c r="AN130" s="967"/>
      <c r="AO130" s="967"/>
      <c r="AP130" s="967"/>
      <c r="AQ130" s="967"/>
      <c r="AR130" s="967"/>
      <c r="AS130" s="967"/>
      <c r="AT130" s="967"/>
      <c r="AU130" s="967"/>
      <c r="AV130" s="967"/>
      <c r="AW130" s="967"/>
      <c r="AX130" s="967"/>
      <c r="AY130" s="967"/>
      <c r="AZ130" s="967"/>
      <c r="BA130" s="967"/>
      <c r="BB130" s="967"/>
      <c r="BC130" s="967"/>
      <c r="BD130" s="967"/>
      <c r="BE130" s="967"/>
      <c r="BF130" s="967"/>
      <c r="BG130" s="967"/>
      <c r="BH130" s="967"/>
      <c r="BI130" s="967"/>
      <c r="BJ130" s="967"/>
      <c r="BK130" s="967"/>
      <c r="BL130" s="967"/>
      <c r="BM130" s="967"/>
      <c r="BN130" s="967"/>
      <c r="BO130" s="967"/>
      <c r="BP130" s="967"/>
      <c r="BQ130" s="967"/>
      <c r="BR130" s="967"/>
      <c r="BS130" s="967"/>
    </row>
    <row r="131" spans="1:71" s="656" customFormat="1" ht="15.65" customHeight="1" outlineLevel="2" x14ac:dyDescent="0.25">
      <c r="A131" s="934"/>
      <c r="B131" s="657"/>
      <c r="C131" s="791"/>
      <c r="D131" s="659"/>
      <c r="E131" s="660"/>
      <c r="F131" s="657"/>
      <c r="G131" s="661"/>
      <c r="H131" s="661"/>
      <c r="I131" s="891"/>
      <c r="J131" s="891"/>
      <c r="K131" s="891"/>
      <c r="L131" s="891"/>
      <c r="M131" s="891"/>
      <c r="N131" s="796"/>
      <c r="O131" s="1017"/>
      <c r="P131" s="1017"/>
      <c r="Q131" s="1020"/>
      <c r="R131" s="1040"/>
      <c r="S131" s="1018"/>
      <c r="T131" s="1018"/>
      <c r="U131" s="1018"/>
      <c r="V131" s="1018"/>
      <c r="W131" s="1018"/>
      <c r="X131" s="1018"/>
      <c r="Y131" s="1017"/>
      <c r="Z131" s="968"/>
      <c r="AA131" s="967"/>
      <c r="AB131" s="967"/>
      <c r="AC131" s="967"/>
      <c r="AD131" s="967"/>
      <c r="AE131" s="967"/>
      <c r="AF131" s="967"/>
      <c r="AG131" s="967"/>
      <c r="AH131" s="967"/>
      <c r="AI131" s="967"/>
      <c r="AJ131" s="967"/>
      <c r="AK131" s="967"/>
      <c r="AL131" s="967"/>
      <c r="AM131" s="967"/>
      <c r="AN131" s="967"/>
      <c r="AO131" s="967"/>
      <c r="AP131" s="967"/>
      <c r="AQ131" s="967"/>
      <c r="AR131" s="967"/>
      <c r="AS131" s="967"/>
      <c r="AT131" s="967"/>
      <c r="AU131" s="967"/>
      <c r="AV131" s="967"/>
      <c r="AW131" s="967"/>
      <c r="AX131" s="967"/>
      <c r="AY131" s="967"/>
      <c r="AZ131" s="967"/>
      <c r="BA131" s="967"/>
      <c r="BB131" s="967"/>
      <c r="BC131" s="967"/>
      <c r="BD131" s="967"/>
      <c r="BE131" s="967"/>
      <c r="BF131" s="967"/>
      <c r="BG131" s="967"/>
      <c r="BH131" s="967"/>
      <c r="BI131" s="967"/>
      <c r="BJ131" s="967"/>
      <c r="BK131" s="967"/>
      <c r="BL131" s="967"/>
      <c r="BM131" s="967"/>
      <c r="BN131" s="967"/>
      <c r="BO131" s="967"/>
      <c r="BP131" s="967"/>
      <c r="BQ131" s="967"/>
      <c r="BR131" s="967"/>
      <c r="BS131" s="967"/>
    </row>
    <row r="132" spans="1:71" s="656" customFormat="1" ht="15.65" customHeight="1" outlineLevel="2" x14ac:dyDescent="0.25">
      <c r="A132" s="934"/>
      <c r="B132" s="664" t="s">
        <v>969</v>
      </c>
      <c r="C132" s="791"/>
      <c r="D132" s="659" t="s">
        <v>845</v>
      </c>
      <c r="E132" s="660">
        <v>1</v>
      </c>
      <c r="F132" s="657" t="s">
        <v>71</v>
      </c>
      <c r="G132" s="661">
        <v>0</v>
      </c>
      <c r="H132" s="661">
        <f t="shared" si="0"/>
        <v>0</v>
      </c>
      <c r="I132" s="891">
        <v>0</v>
      </c>
      <c r="J132" s="891">
        <f t="shared" si="1"/>
        <v>0</v>
      </c>
      <c r="K132" s="891">
        <v>8</v>
      </c>
      <c r="L132" s="891">
        <f t="shared" si="2"/>
        <v>8</v>
      </c>
      <c r="M132" s="891">
        <f>J132+H132*Tabellen!$K$2+L132</f>
        <v>8</v>
      </c>
      <c r="N132" s="796"/>
      <c r="O132" s="1017">
        <f t="shared" si="3"/>
        <v>8</v>
      </c>
      <c r="P132" s="1017"/>
      <c r="Q132" s="1020" t="s">
        <v>990</v>
      </c>
      <c r="R132" s="1040">
        <f>_xlfn.XLOOKUP(Q132,Tabellen!$B$9:$B$21,Tabellen!$C$9:$C$21,"controleren")</f>
        <v>0.3</v>
      </c>
      <c r="S132" s="1018">
        <f t="shared" si="4"/>
        <v>2.4</v>
      </c>
      <c r="T132" s="1018">
        <f t="shared" si="5"/>
        <v>5.6</v>
      </c>
      <c r="U132" s="1018">
        <f>S132*Tabellen!$G$2</f>
        <v>0.216</v>
      </c>
      <c r="V132" s="1018">
        <f>T132*Tabellen!$H$2</f>
        <v>1.1759999999999999</v>
      </c>
      <c r="W132" s="1018">
        <f t="shared" si="6"/>
        <v>1.3919999999999999</v>
      </c>
      <c r="X132" s="1018">
        <f t="shared" si="7"/>
        <v>9.3919999999999995</v>
      </c>
      <c r="Y132" s="1017"/>
      <c r="Z132" s="968"/>
      <c r="AA132" s="967"/>
      <c r="AB132" s="967"/>
      <c r="AC132" s="967"/>
      <c r="AD132" s="967"/>
      <c r="AE132" s="967"/>
      <c r="AF132" s="967"/>
      <c r="AG132" s="967"/>
      <c r="AH132" s="967"/>
      <c r="AI132" s="967"/>
      <c r="AJ132" s="967"/>
      <c r="AK132" s="967"/>
      <c r="AL132" s="967"/>
      <c r="AM132" s="967"/>
      <c r="AN132" s="967"/>
      <c r="AO132" s="967"/>
      <c r="AP132" s="967"/>
      <c r="AQ132" s="967"/>
      <c r="AR132" s="967"/>
      <c r="AS132" s="967"/>
      <c r="AT132" s="967"/>
      <c r="AU132" s="967"/>
      <c r="AV132" s="967"/>
      <c r="AW132" s="967"/>
      <c r="AX132" s="967"/>
      <c r="AY132" s="967"/>
      <c r="AZ132" s="967"/>
      <c r="BA132" s="967"/>
      <c r="BB132" s="967"/>
      <c r="BC132" s="967"/>
      <c r="BD132" s="967"/>
      <c r="BE132" s="967"/>
      <c r="BF132" s="967"/>
      <c r="BG132" s="967"/>
      <c r="BH132" s="967"/>
      <c r="BI132" s="967"/>
      <c r="BJ132" s="967"/>
      <c r="BK132" s="967"/>
      <c r="BL132" s="967"/>
      <c r="BM132" s="967"/>
      <c r="BN132" s="967"/>
      <c r="BO132" s="967"/>
      <c r="BP132" s="967"/>
      <c r="BQ132" s="967"/>
      <c r="BR132" s="967"/>
      <c r="BS132" s="967"/>
    </row>
    <row r="133" spans="1:71" s="656" customFormat="1" ht="15.65" customHeight="1" outlineLevel="2" x14ac:dyDescent="0.25">
      <c r="A133" s="934"/>
      <c r="B133" s="657"/>
      <c r="C133" s="791"/>
      <c r="D133" s="659"/>
      <c r="E133" s="660"/>
      <c r="F133" s="657"/>
      <c r="G133" s="661"/>
      <c r="H133" s="661"/>
      <c r="I133" s="891"/>
      <c r="J133" s="891"/>
      <c r="K133" s="891"/>
      <c r="L133" s="891"/>
      <c r="M133" s="891"/>
      <c r="N133" s="796"/>
      <c r="O133" s="1017"/>
      <c r="P133" s="1017"/>
      <c r="Q133" s="1020"/>
      <c r="R133" s="1040"/>
      <c r="S133" s="1018"/>
      <c r="T133" s="1018"/>
      <c r="U133" s="1018"/>
      <c r="V133" s="1018"/>
      <c r="W133" s="1018"/>
      <c r="X133" s="1018"/>
      <c r="Y133" s="1017"/>
      <c r="Z133" s="968"/>
      <c r="AA133" s="967"/>
      <c r="AB133" s="967"/>
      <c r="AC133" s="967"/>
      <c r="AD133" s="967"/>
      <c r="AE133" s="967"/>
      <c r="AF133" s="967"/>
      <c r="AG133" s="967"/>
      <c r="AH133" s="967"/>
      <c r="AI133" s="967"/>
      <c r="AJ133" s="967"/>
      <c r="AK133" s="967"/>
      <c r="AL133" s="967"/>
      <c r="AM133" s="967"/>
      <c r="AN133" s="967"/>
      <c r="AO133" s="967"/>
      <c r="AP133" s="967"/>
      <c r="AQ133" s="967"/>
      <c r="AR133" s="967"/>
      <c r="AS133" s="967"/>
      <c r="AT133" s="967"/>
      <c r="AU133" s="967"/>
      <c r="AV133" s="967"/>
      <c r="AW133" s="967"/>
      <c r="AX133" s="967"/>
      <c r="AY133" s="967"/>
      <c r="AZ133" s="967"/>
      <c r="BA133" s="967"/>
      <c r="BB133" s="967"/>
      <c r="BC133" s="967"/>
      <c r="BD133" s="967"/>
      <c r="BE133" s="967"/>
      <c r="BF133" s="967"/>
      <c r="BG133" s="967"/>
      <c r="BH133" s="967"/>
      <c r="BI133" s="967"/>
      <c r="BJ133" s="967"/>
      <c r="BK133" s="967"/>
      <c r="BL133" s="967"/>
      <c r="BM133" s="967"/>
      <c r="BN133" s="967"/>
      <c r="BO133" s="967"/>
      <c r="BP133" s="967"/>
      <c r="BQ133" s="967"/>
      <c r="BR133" s="967"/>
      <c r="BS133" s="967"/>
    </row>
    <row r="134" spans="1:71" ht="15.65" customHeight="1" outlineLevel="2" x14ac:dyDescent="0.25">
      <c r="A134" s="934"/>
      <c r="B134" s="664" t="s">
        <v>1583</v>
      </c>
      <c r="C134" s="791"/>
      <c r="D134" s="659" t="s">
        <v>1582</v>
      </c>
      <c r="E134" s="660">
        <v>1</v>
      </c>
      <c r="F134" s="657" t="s">
        <v>73</v>
      </c>
      <c r="G134" s="661"/>
      <c r="H134" s="661">
        <f>E134*G134</f>
        <v>0</v>
      </c>
      <c r="J134" s="891">
        <f>E134*I134</f>
        <v>0</v>
      </c>
      <c r="K134" s="891">
        <v>32.5</v>
      </c>
      <c r="L134" s="891">
        <f>E134*K134</f>
        <v>32.5</v>
      </c>
      <c r="M134" s="891">
        <f>J134+H134*Tabellen!$K$2+L134</f>
        <v>32.5</v>
      </c>
      <c r="N134" s="796"/>
      <c r="O134" s="1017">
        <f t="shared" si="3"/>
        <v>32.5</v>
      </c>
      <c r="P134" s="1017"/>
      <c r="Q134" s="1020" t="s">
        <v>991</v>
      </c>
      <c r="R134" s="1040">
        <f>_xlfn.XLOOKUP(Q134,Tabellen!$B$9:$B$21,Tabellen!$C$9:$C$21,"controleren")</f>
        <v>0.4</v>
      </c>
      <c r="S134" s="1018">
        <f>O134*R134</f>
        <v>13</v>
      </c>
      <c r="T134" s="1018">
        <f>O134-S134</f>
        <v>19.5</v>
      </c>
      <c r="U134" s="1018">
        <f>S134*Tabellen!$G$2</f>
        <v>1.17</v>
      </c>
      <c r="V134" s="1018">
        <f>T134*Tabellen!$H$2</f>
        <v>4.0949999999999998</v>
      </c>
      <c r="W134" s="1018">
        <f>U134+V134</f>
        <v>5.2649999999999997</v>
      </c>
      <c r="X134" s="1018">
        <f>O134+W134</f>
        <v>37.765000000000001</v>
      </c>
    </row>
    <row r="135" spans="1:71" ht="15.65" customHeight="1" outlineLevel="2" x14ac:dyDescent="0.25">
      <c r="A135" s="934"/>
      <c r="C135" s="791"/>
      <c r="D135" s="659"/>
      <c r="E135" s="660"/>
      <c r="G135" s="661"/>
      <c r="H135" s="661"/>
      <c r="N135" s="796"/>
      <c r="O135" s="1017"/>
      <c r="P135" s="1017"/>
      <c r="Q135" s="1020"/>
      <c r="R135" s="1040"/>
    </row>
    <row r="136" spans="1:71" ht="15.65" customHeight="1" outlineLevel="2" x14ac:dyDescent="0.25">
      <c r="A136" s="934"/>
      <c r="B136" s="664" t="s">
        <v>1584</v>
      </c>
      <c r="C136" s="791"/>
      <c r="D136" s="659" t="s">
        <v>1777</v>
      </c>
      <c r="E136" s="660">
        <v>1</v>
      </c>
      <c r="F136" s="657" t="s">
        <v>73</v>
      </c>
      <c r="G136" s="661"/>
      <c r="H136" s="661">
        <f>E136*G136</f>
        <v>0</v>
      </c>
      <c r="J136" s="891">
        <f>E136*I136</f>
        <v>0</v>
      </c>
      <c r="K136" s="891">
        <v>110</v>
      </c>
      <c r="L136" s="891">
        <f>E136*K136</f>
        <v>110</v>
      </c>
      <c r="M136" s="891">
        <f>J136+H136*Tabellen!$K$2+L136</f>
        <v>110</v>
      </c>
      <c r="N136" s="796"/>
      <c r="O136" s="1017">
        <f t="shared" si="3"/>
        <v>110</v>
      </c>
      <c r="P136" s="1017"/>
      <c r="Q136" s="1020" t="s">
        <v>991</v>
      </c>
      <c r="R136" s="1040">
        <f>_xlfn.XLOOKUP(Q136,Tabellen!$B$9:$B$21,Tabellen!$C$9:$C$21,"controleren")</f>
        <v>0.4</v>
      </c>
      <c r="S136" s="1018">
        <f>O136*R136</f>
        <v>44</v>
      </c>
      <c r="T136" s="1018">
        <f>O136-S136</f>
        <v>66</v>
      </c>
      <c r="U136" s="1018">
        <f>S136*Tabellen!$G$2</f>
        <v>3.96</v>
      </c>
      <c r="V136" s="1018">
        <f>T136*Tabellen!$H$2</f>
        <v>13.86</v>
      </c>
      <c r="W136" s="1018">
        <f>U136+V136</f>
        <v>17.82</v>
      </c>
      <c r="X136" s="1018">
        <f>O136+W136</f>
        <v>127.82</v>
      </c>
    </row>
    <row r="137" spans="1:71" ht="15.65" customHeight="1" outlineLevel="2" x14ac:dyDescent="0.25">
      <c r="A137" s="934"/>
      <c r="C137" s="791"/>
      <c r="D137" s="659"/>
      <c r="E137" s="660"/>
      <c r="G137" s="661"/>
      <c r="H137" s="661"/>
      <c r="N137" s="796"/>
      <c r="O137" s="1017"/>
      <c r="P137" s="1017"/>
      <c r="Q137" s="1020"/>
      <c r="R137" s="1040"/>
    </row>
    <row r="138" spans="1:71" ht="15.65" customHeight="1" outlineLevel="3" x14ac:dyDescent="0.25">
      <c r="B138" s="664" t="s">
        <v>1824</v>
      </c>
      <c r="C138" s="1114"/>
      <c r="D138" s="669" t="s">
        <v>1593</v>
      </c>
      <c r="E138" s="1115">
        <v>1</v>
      </c>
      <c r="F138" s="669" t="s">
        <v>74</v>
      </c>
      <c r="G138" s="670">
        <v>0.05</v>
      </c>
      <c r="H138" s="670">
        <f>E138*G138</f>
        <v>0.05</v>
      </c>
      <c r="I138" s="1116">
        <v>1.5</v>
      </c>
      <c r="J138" s="899">
        <f t="shared" ref="J138" si="22">E138*I138</f>
        <v>1.5</v>
      </c>
      <c r="K138" s="897"/>
      <c r="L138" s="897">
        <f>E138*K138</f>
        <v>0</v>
      </c>
      <c r="M138" s="897">
        <f>J138+H138*Tabellen!$K$2+L138</f>
        <v>4.5</v>
      </c>
      <c r="N138" s="796"/>
      <c r="O138" s="1018">
        <f>R138+T138</f>
        <v>5.4450000000000003</v>
      </c>
      <c r="P138" s="1031"/>
      <c r="Q138" s="1023" t="s">
        <v>1025</v>
      </c>
      <c r="R138" s="1018">
        <f>H138*Tabellen!$K$2*Tabellen!$F$2</f>
        <v>3.63</v>
      </c>
      <c r="S138" s="1024" t="s">
        <v>1116</v>
      </c>
      <c r="T138" s="1018">
        <f>J138*Tabellen!$F$2</f>
        <v>1.8149999999999999</v>
      </c>
      <c r="U138" s="1018">
        <f>R138*Tabellen!$G$2</f>
        <v>0.32669999999999999</v>
      </c>
      <c r="V138" s="1018">
        <f>T138*Tabellen!$H$2</f>
        <v>0.38114999999999999</v>
      </c>
      <c r="W138" s="1018">
        <f>U138+V138</f>
        <v>0.70784999999999998</v>
      </c>
      <c r="X138" s="1018">
        <f>O138+W138</f>
        <v>6.1528499999999999</v>
      </c>
      <c r="Y138" s="1017"/>
      <c r="Z138" s="964"/>
    </row>
    <row r="139" spans="1:71" ht="15.65" customHeight="1" outlineLevel="2" x14ac:dyDescent="0.25">
      <c r="B139" s="659"/>
      <c r="E139" s="671"/>
      <c r="F139" s="656"/>
      <c r="G139" s="654"/>
      <c r="H139" s="661"/>
      <c r="N139" s="795"/>
      <c r="O139" s="1017"/>
      <c r="P139" s="1017"/>
      <c r="Q139" s="1017"/>
      <c r="Y139" s="1017"/>
      <c r="Z139" s="964"/>
    </row>
    <row r="140" spans="1:71" ht="9" customHeight="1" outlineLevel="1" x14ac:dyDescent="0.25">
      <c r="B140" s="663"/>
      <c r="D140" s="664"/>
      <c r="E140" s="666"/>
      <c r="F140" s="664"/>
      <c r="G140" s="665"/>
      <c r="H140" s="665"/>
      <c r="I140" s="892"/>
      <c r="J140" s="892"/>
      <c r="K140" s="892"/>
      <c r="L140" s="892"/>
      <c r="M140" s="892"/>
      <c r="N140" s="786"/>
      <c r="O140" s="1021"/>
      <c r="P140" s="1021"/>
      <c r="Q140" s="1021"/>
      <c r="R140" s="1022"/>
      <c r="S140" s="1022"/>
      <c r="T140" s="1022"/>
      <c r="U140" s="1022"/>
      <c r="V140" s="1022"/>
      <c r="W140" s="1022"/>
      <c r="X140" s="1022"/>
      <c r="Y140" s="1021"/>
      <c r="Z140" s="965"/>
      <c r="AA140" s="966"/>
      <c r="AG140" s="963"/>
      <c r="AH140" s="963"/>
    </row>
    <row r="141" spans="1:71" s="912" customFormat="1" ht="15.65" customHeight="1" outlineLevel="1" x14ac:dyDescent="0.25">
      <c r="B141" s="650" t="s">
        <v>1168</v>
      </c>
      <c r="C141" s="937"/>
      <c r="D141" s="651" t="s">
        <v>1812</v>
      </c>
      <c r="E141" s="658">
        <v>91.3</v>
      </c>
      <c r="F141" s="651" t="s">
        <v>74</v>
      </c>
      <c r="G141" s="652"/>
      <c r="H141" s="652">
        <f>SUM(H142:H158)</f>
        <v>171.96055999999999</v>
      </c>
      <c r="I141" s="890"/>
      <c r="J141" s="890">
        <f>SUM(J142:J158)</f>
        <v>11737.073420000001</v>
      </c>
      <c r="K141" s="890"/>
      <c r="L141" s="890">
        <f>SUM(L142:L158)</f>
        <v>0</v>
      </c>
      <c r="M141" s="890">
        <f>SUM(M142:M158)/E141</f>
        <v>241.56305607886091</v>
      </c>
      <c r="N141" s="937"/>
      <c r="O141" s="1015">
        <f>SUM(O142:O158)/E141</f>
        <v>292.29129785542165</v>
      </c>
      <c r="P141" s="1014" t="str">
        <f>B141</f>
        <v>V1-2-A1</v>
      </c>
      <c r="Q141" s="1014"/>
      <c r="R141" s="1015"/>
      <c r="S141" s="1015"/>
      <c r="T141" s="1015"/>
      <c r="U141" s="1015"/>
      <c r="V141" s="1015"/>
      <c r="W141" s="1015"/>
      <c r="X141" s="1015">
        <f>SUM(X142:X158)/E141</f>
        <v>337.26370371590366</v>
      </c>
      <c r="Y141" s="1029"/>
      <c r="Z141" s="975"/>
      <c r="AA141" s="960"/>
      <c r="AB141" s="960"/>
      <c r="AC141" s="960"/>
      <c r="AD141" s="960"/>
      <c r="AE141" s="960"/>
      <c r="AF141" s="960"/>
      <c r="AG141" s="960"/>
      <c r="AH141" s="960"/>
      <c r="AI141" s="960"/>
      <c r="AJ141" s="960"/>
      <c r="AK141" s="960"/>
      <c r="AL141" s="960"/>
      <c r="AM141" s="960"/>
      <c r="AN141" s="960"/>
      <c r="AO141" s="960"/>
      <c r="AP141" s="960"/>
      <c r="AQ141" s="960"/>
      <c r="AR141" s="960"/>
      <c r="AS141" s="960"/>
      <c r="AT141" s="960"/>
      <c r="AU141" s="960"/>
      <c r="AV141" s="960"/>
      <c r="AW141" s="960"/>
      <c r="AX141" s="960"/>
      <c r="AY141" s="960"/>
      <c r="AZ141" s="960"/>
      <c r="BA141" s="960"/>
      <c r="BB141" s="960"/>
      <c r="BC141" s="960"/>
      <c r="BD141" s="960"/>
      <c r="BE141" s="960"/>
      <c r="BF141" s="960"/>
      <c r="BG141" s="960"/>
      <c r="BH141" s="960"/>
      <c r="BI141" s="960"/>
      <c r="BJ141" s="960"/>
      <c r="BK141" s="960"/>
      <c r="BL141" s="960"/>
      <c r="BM141" s="960"/>
      <c r="BN141" s="960"/>
      <c r="BO141" s="960"/>
      <c r="BP141" s="960"/>
      <c r="BQ141" s="960"/>
      <c r="BR141" s="960"/>
      <c r="BS141" s="960"/>
    </row>
    <row r="142" spans="1:71" ht="15.65" customHeight="1" outlineLevel="2" x14ac:dyDescent="0.25">
      <c r="B142" s="659"/>
      <c r="D142" s="668" t="s">
        <v>1236</v>
      </c>
      <c r="E142" s="660"/>
      <c r="F142" s="669"/>
      <c r="G142" s="670"/>
      <c r="H142" s="670"/>
      <c r="I142" s="897"/>
      <c r="J142" s="897"/>
      <c r="K142" s="897"/>
      <c r="N142" s="795"/>
      <c r="O142" s="1017" t="s">
        <v>164</v>
      </c>
      <c r="P142" s="1017"/>
      <c r="Q142" s="1017"/>
      <c r="Y142" s="1017"/>
      <c r="Z142" s="964"/>
    </row>
    <row r="143" spans="1:71" s="656" customFormat="1" ht="15.65" customHeight="1" outlineLevel="2" x14ac:dyDescent="0.25">
      <c r="A143" s="935"/>
      <c r="B143" s="662"/>
      <c r="C143" s="791"/>
      <c r="E143" s="671"/>
      <c r="G143" s="654"/>
      <c r="H143" s="654"/>
      <c r="I143" s="893"/>
      <c r="J143" s="893"/>
      <c r="K143" s="893"/>
      <c r="L143" s="893"/>
      <c r="M143" s="893"/>
      <c r="N143" s="796"/>
      <c r="O143" s="1017" t="str">
        <f>R143</f>
        <v>incl. opslagen</v>
      </c>
      <c r="P143" s="1017"/>
      <c r="Q143" s="1023"/>
      <c r="R143" s="1030" t="str">
        <f>Tabellen!$C$2</f>
        <v>incl. opslagen</v>
      </c>
      <c r="S143" s="1024"/>
      <c r="T143" s="1030" t="str">
        <f>Tabellen!$C$2</f>
        <v>incl. opslagen</v>
      </c>
      <c r="U143" s="1018"/>
      <c r="V143" s="1018"/>
      <c r="W143" s="1018"/>
      <c r="X143" s="1018"/>
      <c r="Y143" s="1017"/>
      <c r="Z143" s="968"/>
      <c r="AA143" s="967"/>
      <c r="AB143" s="967"/>
      <c r="AC143" s="967"/>
      <c r="AD143" s="967"/>
      <c r="AE143" s="967"/>
      <c r="AF143" s="967"/>
      <c r="AG143" s="967"/>
      <c r="AH143" s="967"/>
      <c r="AI143" s="967"/>
      <c r="AJ143" s="967"/>
      <c r="AK143" s="967"/>
      <c r="AL143" s="967"/>
      <c r="AM143" s="967"/>
      <c r="AN143" s="967"/>
      <c r="AO143" s="967"/>
      <c r="AP143" s="967"/>
      <c r="AQ143" s="967"/>
      <c r="AR143" s="967"/>
      <c r="AS143" s="967"/>
      <c r="AT143" s="967"/>
      <c r="AU143" s="967"/>
      <c r="AV143" s="967"/>
      <c r="AW143" s="967"/>
      <c r="AX143" s="967"/>
      <c r="AY143" s="967"/>
      <c r="AZ143" s="967"/>
      <c r="BA143" s="967"/>
      <c r="BB143" s="967"/>
      <c r="BC143" s="967"/>
      <c r="BD143" s="967"/>
      <c r="BE143" s="967"/>
      <c r="BF143" s="967"/>
      <c r="BG143" s="967"/>
      <c r="BH143" s="967"/>
      <c r="BI143" s="967"/>
      <c r="BJ143" s="967"/>
      <c r="BK143" s="967"/>
      <c r="BL143" s="967"/>
      <c r="BM143" s="967"/>
      <c r="BN143" s="967"/>
      <c r="BO143" s="967"/>
      <c r="BP143" s="967"/>
      <c r="BQ143" s="967"/>
      <c r="BR143" s="967"/>
      <c r="BS143" s="967"/>
    </row>
    <row r="144" spans="1:71" s="656" customFormat="1" ht="15.65" customHeight="1" outlineLevel="2" x14ac:dyDescent="0.25">
      <c r="A144" s="935"/>
      <c r="B144" s="778"/>
      <c r="C144" s="791"/>
      <c r="D144" s="784" t="s">
        <v>1433</v>
      </c>
      <c r="E144" s="678">
        <v>1</v>
      </c>
      <c r="F144" s="679" t="s">
        <v>846</v>
      </c>
      <c r="G144" s="680">
        <v>2</v>
      </c>
      <c r="H144" s="680">
        <f t="shared" ref="H144:H157" si="23">E144*G144</f>
        <v>2</v>
      </c>
      <c r="I144" s="899"/>
      <c r="J144" s="899">
        <f t="shared" ref="J144:J157" si="24">E144*I144</f>
        <v>0</v>
      </c>
      <c r="K144" s="899"/>
      <c r="L144" s="899">
        <f t="shared" ref="L144:L157" si="25">+K144*E144</f>
        <v>0</v>
      </c>
      <c r="M144" s="900">
        <f>J144+H144*Tabellen!$K$2+L144</f>
        <v>120</v>
      </c>
      <c r="N144" s="796"/>
      <c r="O144" s="1018">
        <f t="shared" ref="O144:O157" si="26">R144+T144</f>
        <v>145.19999999999999</v>
      </c>
      <c r="P144" s="1019"/>
      <c r="Q144" s="1023" t="s">
        <v>1025</v>
      </c>
      <c r="R144" s="1018">
        <f>H144*Tabellen!$K$2*Tabellen!$F$2</f>
        <v>145.19999999999999</v>
      </c>
      <c r="S144" s="1024" t="s">
        <v>1116</v>
      </c>
      <c r="T144" s="1018">
        <f>J144*Tabellen!$F$2</f>
        <v>0</v>
      </c>
      <c r="U144" s="1018">
        <f>R144*Tabellen!$G$2</f>
        <v>13.067999999999998</v>
      </c>
      <c r="V144" s="1018">
        <f>T144*Tabellen!$H$2</f>
        <v>0</v>
      </c>
      <c r="W144" s="1018">
        <f t="shared" ref="W144:W157" si="27">U144+V144</f>
        <v>13.067999999999998</v>
      </c>
      <c r="X144" s="1018">
        <f t="shared" ref="X144:X157" si="28">O144+W144</f>
        <v>158.26799999999997</v>
      </c>
      <c r="Y144" s="1019"/>
      <c r="Z144" s="969"/>
      <c r="AA144" s="967"/>
      <c r="AB144" s="967"/>
      <c r="AC144" s="967"/>
      <c r="AD144" s="967"/>
      <c r="AE144" s="967"/>
      <c r="AF144" s="967"/>
      <c r="AG144" s="967"/>
      <c r="AH144" s="967"/>
      <c r="AI144" s="967"/>
      <c r="AJ144" s="967"/>
      <c r="AK144" s="967"/>
      <c r="AL144" s="967"/>
      <c r="AM144" s="967"/>
      <c r="AN144" s="967"/>
      <c r="AO144" s="967"/>
      <c r="AP144" s="967"/>
      <c r="AQ144" s="967"/>
      <c r="AR144" s="967"/>
      <c r="AS144" s="967"/>
      <c r="AT144" s="967"/>
      <c r="AU144" s="967"/>
      <c r="AV144" s="967"/>
      <c r="AW144" s="967"/>
      <c r="AX144" s="967"/>
      <c r="AY144" s="967"/>
      <c r="AZ144" s="967"/>
      <c r="BA144" s="967"/>
      <c r="BB144" s="967"/>
      <c r="BC144" s="967"/>
      <c r="BD144" s="967"/>
      <c r="BE144" s="967"/>
      <c r="BF144" s="967"/>
      <c r="BG144" s="967"/>
      <c r="BH144" s="967"/>
      <c r="BI144" s="967"/>
      <c r="BJ144" s="967"/>
      <c r="BK144" s="967"/>
      <c r="BL144" s="967"/>
      <c r="BM144" s="967"/>
      <c r="BN144" s="967"/>
      <c r="BO144" s="967"/>
      <c r="BP144" s="967"/>
      <c r="BQ144" s="967"/>
      <c r="BR144" s="967"/>
      <c r="BS144" s="967"/>
    </row>
    <row r="145" spans="1:71" s="656" customFormat="1" ht="15.65" customHeight="1" outlineLevel="2" x14ac:dyDescent="0.25">
      <c r="A145" s="935"/>
      <c r="B145" s="778"/>
      <c r="C145" s="791"/>
      <c r="D145" s="784" t="s">
        <v>1460</v>
      </c>
      <c r="E145" s="678">
        <v>13.04</v>
      </c>
      <c r="F145" s="818" t="s">
        <v>71</v>
      </c>
      <c r="G145" s="680">
        <v>0.2</v>
      </c>
      <c r="H145" s="680">
        <f t="shared" si="23"/>
        <v>2.6080000000000001</v>
      </c>
      <c r="I145" s="899"/>
      <c r="J145" s="899">
        <f t="shared" si="24"/>
        <v>0</v>
      </c>
      <c r="K145" s="899"/>
      <c r="L145" s="899">
        <f t="shared" si="25"/>
        <v>0</v>
      </c>
      <c r="M145" s="900">
        <f>J145+H145*Tabellen!$K$2+L145</f>
        <v>156.48000000000002</v>
      </c>
      <c r="N145" s="796"/>
      <c r="O145" s="1018">
        <f t="shared" si="26"/>
        <v>189.34080000000003</v>
      </c>
      <c r="P145" s="1019"/>
      <c r="Q145" s="1023" t="s">
        <v>1025</v>
      </c>
      <c r="R145" s="1018">
        <f>H145*Tabellen!$K$2*Tabellen!$F$2</f>
        <v>189.34080000000003</v>
      </c>
      <c r="S145" s="1024" t="s">
        <v>1116</v>
      </c>
      <c r="T145" s="1018">
        <f>J145*Tabellen!$F$2</f>
        <v>0</v>
      </c>
      <c r="U145" s="1018">
        <f>R145*Tabellen!$G$2</f>
        <v>17.040672000000001</v>
      </c>
      <c r="V145" s="1018">
        <f>T145*Tabellen!$H$2</f>
        <v>0</v>
      </c>
      <c r="W145" s="1018">
        <f t="shared" si="27"/>
        <v>17.040672000000001</v>
      </c>
      <c r="X145" s="1018">
        <f t="shared" si="28"/>
        <v>206.38147200000003</v>
      </c>
      <c r="Y145" s="1019"/>
      <c r="Z145" s="969"/>
      <c r="AA145" s="967"/>
      <c r="AB145" s="967"/>
      <c r="AC145" s="967"/>
      <c r="AD145" s="967"/>
      <c r="AE145" s="967"/>
      <c r="AF145" s="967"/>
      <c r="AG145" s="967"/>
      <c r="AH145" s="967"/>
      <c r="AI145" s="967"/>
      <c r="AJ145" s="967"/>
      <c r="AK145" s="967"/>
      <c r="AL145" s="967"/>
      <c r="AM145" s="967"/>
      <c r="AN145" s="967"/>
      <c r="AO145" s="967"/>
      <c r="AP145" s="967"/>
      <c r="AQ145" s="967"/>
      <c r="AR145" s="967"/>
      <c r="AS145" s="967"/>
      <c r="AT145" s="967"/>
      <c r="AU145" s="967"/>
      <c r="AV145" s="967"/>
      <c r="AW145" s="967"/>
      <c r="AX145" s="967"/>
      <c r="AY145" s="967"/>
      <c r="AZ145" s="967"/>
      <c r="BA145" s="967"/>
      <c r="BB145" s="967"/>
      <c r="BC145" s="967"/>
      <c r="BD145" s="967"/>
      <c r="BE145" s="967"/>
      <c r="BF145" s="967"/>
      <c r="BG145" s="967"/>
      <c r="BH145" s="967"/>
      <c r="BI145" s="967"/>
      <c r="BJ145" s="967"/>
      <c r="BK145" s="967"/>
      <c r="BL145" s="967"/>
      <c r="BM145" s="967"/>
      <c r="BN145" s="967"/>
      <c r="BO145" s="967"/>
      <c r="BP145" s="967"/>
      <c r="BQ145" s="967"/>
      <c r="BR145" s="967"/>
      <c r="BS145" s="967"/>
    </row>
    <row r="146" spans="1:71" s="656" customFormat="1" ht="15.65" customHeight="1" outlineLevel="2" x14ac:dyDescent="0.25">
      <c r="A146" s="935"/>
      <c r="B146" s="778"/>
      <c r="C146" s="791"/>
      <c r="D146" s="784" t="s">
        <v>1461</v>
      </c>
      <c r="E146" s="678">
        <v>14.49</v>
      </c>
      <c r="F146" s="818" t="s">
        <v>71</v>
      </c>
      <c r="G146" s="680">
        <v>0.5</v>
      </c>
      <c r="H146" s="680">
        <f t="shared" si="23"/>
        <v>7.2450000000000001</v>
      </c>
      <c r="I146" s="899">
        <v>5</v>
      </c>
      <c r="J146" s="899">
        <f t="shared" si="24"/>
        <v>72.45</v>
      </c>
      <c r="K146" s="899"/>
      <c r="L146" s="899">
        <f t="shared" si="25"/>
        <v>0</v>
      </c>
      <c r="M146" s="900">
        <f>J146+H146*Tabellen!$K$2+L146</f>
        <v>507.15</v>
      </c>
      <c r="N146" s="796"/>
      <c r="O146" s="1018">
        <f t="shared" si="26"/>
        <v>613.65149999999994</v>
      </c>
      <c r="P146" s="1026"/>
      <c r="Q146" s="1023" t="s">
        <v>1025</v>
      </c>
      <c r="R146" s="1018">
        <f>H146*Tabellen!$K$2*Tabellen!$F$2</f>
        <v>525.98699999999997</v>
      </c>
      <c r="S146" s="1024" t="s">
        <v>1116</v>
      </c>
      <c r="T146" s="1018">
        <f>J146*Tabellen!$F$2</f>
        <v>87.664500000000004</v>
      </c>
      <c r="U146" s="1018">
        <f>R146*Tabellen!$G$2</f>
        <v>47.338829999999994</v>
      </c>
      <c r="V146" s="1018">
        <f>T146*Tabellen!$H$2</f>
        <v>18.409545000000001</v>
      </c>
      <c r="W146" s="1018">
        <f t="shared" si="27"/>
        <v>65.748374999999996</v>
      </c>
      <c r="X146" s="1018">
        <f t="shared" si="28"/>
        <v>679.39987499999995</v>
      </c>
      <c r="Y146" s="1019"/>
      <c r="Z146" s="969"/>
      <c r="AA146" s="967"/>
      <c r="AB146" s="967"/>
      <c r="AC146" s="967"/>
      <c r="AD146" s="967"/>
      <c r="AE146" s="967"/>
      <c r="AF146" s="967"/>
      <c r="AG146" s="967"/>
      <c r="AH146" s="967"/>
      <c r="AI146" s="967"/>
      <c r="AJ146" s="967"/>
      <c r="AK146" s="967"/>
      <c r="AL146" s="967"/>
      <c r="AM146" s="967"/>
      <c r="AN146" s="967"/>
      <c r="AO146" s="967"/>
      <c r="AP146" s="967"/>
      <c r="AQ146" s="967"/>
      <c r="AR146" s="967"/>
      <c r="AS146" s="967"/>
      <c r="AT146" s="967"/>
      <c r="AU146" s="967"/>
      <c r="AV146" s="967"/>
      <c r="AW146" s="967"/>
      <c r="AX146" s="967"/>
      <c r="AY146" s="967"/>
      <c r="AZ146" s="967"/>
      <c r="BA146" s="967"/>
      <c r="BB146" s="967"/>
      <c r="BC146" s="967"/>
      <c r="BD146" s="967"/>
      <c r="BE146" s="967"/>
      <c r="BF146" s="967"/>
      <c r="BG146" s="967"/>
      <c r="BH146" s="967"/>
      <c r="BI146" s="967"/>
      <c r="BJ146" s="967"/>
      <c r="BK146" s="967"/>
      <c r="BL146" s="967"/>
      <c r="BM146" s="967"/>
      <c r="BN146" s="967"/>
      <c r="BO146" s="967"/>
      <c r="BP146" s="967"/>
      <c r="BQ146" s="967"/>
      <c r="BR146" s="967"/>
      <c r="BS146" s="967"/>
    </row>
    <row r="147" spans="1:71" s="656" customFormat="1" ht="15.65" customHeight="1" outlineLevel="2" x14ac:dyDescent="0.25">
      <c r="A147" s="935"/>
      <c r="B147" s="778"/>
      <c r="C147" s="791"/>
      <c r="D147" s="784" t="s">
        <v>1462</v>
      </c>
      <c r="E147" s="678">
        <v>14</v>
      </c>
      <c r="F147" s="818" t="s">
        <v>71</v>
      </c>
      <c r="G147" s="680">
        <v>0.2</v>
      </c>
      <c r="H147" s="680">
        <f t="shared" si="23"/>
        <v>2.8000000000000003</v>
      </c>
      <c r="I147" s="899">
        <v>17.760000000000002</v>
      </c>
      <c r="J147" s="899">
        <f t="shared" si="24"/>
        <v>248.64000000000001</v>
      </c>
      <c r="K147" s="899"/>
      <c r="L147" s="899">
        <f t="shared" si="25"/>
        <v>0</v>
      </c>
      <c r="M147" s="900">
        <f>J147+H147*Tabellen!$K$2+L147</f>
        <v>416.64000000000004</v>
      </c>
      <c r="N147" s="796"/>
      <c r="O147" s="1018">
        <f t="shared" si="26"/>
        <v>504.13440000000003</v>
      </c>
      <c r="P147" s="1026"/>
      <c r="Q147" s="1023" t="s">
        <v>1025</v>
      </c>
      <c r="R147" s="1018">
        <f>H147*Tabellen!$K$2*Tabellen!$F$2</f>
        <v>203.28000000000003</v>
      </c>
      <c r="S147" s="1024" t="s">
        <v>1116</v>
      </c>
      <c r="T147" s="1018">
        <f>J147*Tabellen!$F$2</f>
        <v>300.8544</v>
      </c>
      <c r="U147" s="1018">
        <f>R147*Tabellen!$G$2</f>
        <v>18.295200000000001</v>
      </c>
      <c r="V147" s="1018">
        <f>T147*Tabellen!$H$2</f>
        <v>63.179423999999997</v>
      </c>
      <c r="W147" s="1018">
        <f t="shared" si="27"/>
        <v>81.474624000000006</v>
      </c>
      <c r="X147" s="1018">
        <f t="shared" si="28"/>
        <v>585.60902400000009</v>
      </c>
      <c r="Y147" s="1019"/>
      <c r="Z147" s="969"/>
      <c r="AA147" s="967"/>
      <c r="AB147" s="967"/>
      <c r="AC147" s="967"/>
      <c r="AD147" s="967"/>
      <c r="AE147" s="967"/>
      <c r="AF147" s="967"/>
      <c r="AG147" s="967"/>
      <c r="AH147" s="967"/>
      <c r="AI147" s="967"/>
      <c r="AJ147" s="967"/>
      <c r="AK147" s="967"/>
      <c r="AL147" s="967"/>
      <c r="AM147" s="967"/>
      <c r="AN147" s="967"/>
      <c r="AO147" s="967"/>
      <c r="AP147" s="967"/>
      <c r="AQ147" s="967"/>
      <c r="AR147" s="967"/>
      <c r="AS147" s="967"/>
      <c r="AT147" s="967"/>
      <c r="AU147" s="967"/>
      <c r="AV147" s="967"/>
      <c r="AW147" s="967"/>
      <c r="AX147" s="967"/>
      <c r="AY147" s="967"/>
      <c r="AZ147" s="967"/>
      <c r="BA147" s="967"/>
      <c r="BB147" s="967"/>
      <c r="BC147" s="967"/>
      <c r="BD147" s="967"/>
      <c r="BE147" s="967"/>
      <c r="BF147" s="967"/>
      <c r="BG147" s="967"/>
      <c r="BH147" s="967"/>
      <c r="BI147" s="967"/>
      <c r="BJ147" s="967"/>
      <c r="BK147" s="967"/>
      <c r="BL147" s="967"/>
      <c r="BM147" s="967"/>
      <c r="BN147" s="967"/>
      <c r="BO147" s="967"/>
      <c r="BP147" s="967"/>
      <c r="BQ147" s="967"/>
      <c r="BR147" s="967"/>
      <c r="BS147" s="967"/>
    </row>
    <row r="148" spans="1:71" s="656" customFormat="1" ht="15.65" customHeight="1" outlineLevel="2" x14ac:dyDescent="0.25">
      <c r="A148" s="935"/>
      <c r="B148" s="778"/>
      <c r="C148" s="791"/>
      <c r="D148" s="784" t="s">
        <v>1463</v>
      </c>
      <c r="E148" s="678">
        <v>28</v>
      </c>
      <c r="F148" s="679" t="s">
        <v>73</v>
      </c>
      <c r="G148" s="680"/>
      <c r="H148" s="680">
        <f t="shared" si="23"/>
        <v>0</v>
      </c>
      <c r="I148" s="899">
        <v>0.65</v>
      </c>
      <c r="J148" s="899">
        <f t="shared" si="24"/>
        <v>18.2</v>
      </c>
      <c r="K148" s="899"/>
      <c r="L148" s="899">
        <f t="shared" si="25"/>
        <v>0</v>
      </c>
      <c r="M148" s="900">
        <f>J148+H148*Tabellen!$K$2+L148</f>
        <v>18.2</v>
      </c>
      <c r="N148" s="796"/>
      <c r="O148" s="1018">
        <f t="shared" si="26"/>
        <v>22.021999999999998</v>
      </c>
      <c r="P148" s="1026"/>
      <c r="Q148" s="1023" t="s">
        <v>1025</v>
      </c>
      <c r="R148" s="1018">
        <f>H148*Tabellen!$K$2*Tabellen!$F$2</f>
        <v>0</v>
      </c>
      <c r="S148" s="1024" t="s">
        <v>1116</v>
      </c>
      <c r="T148" s="1018">
        <f>J148*Tabellen!$F$2</f>
        <v>22.021999999999998</v>
      </c>
      <c r="U148" s="1018">
        <f>R148*Tabellen!$G$2</f>
        <v>0</v>
      </c>
      <c r="V148" s="1018">
        <f>T148*Tabellen!$H$2</f>
        <v>4.6246199999999993</v>
      </c>
      <c r="W148" s="1018">
        <f t="shared" si="27"/>
        <v>4.6246199999999993</v>
      </c>
      <c r="X148" s="1018">
        <f t="shared" si="28"/>
        <v>26.646619999999999</v>
      </c>
      <c r="Y148" s="1019"/>
      <c r="Z148" s="969"/>
      <c r="AA148" s="967"/>
      <c r="AB148" s="967"/>
      <c r="AC148" s="967"/>
      <c r="AD148" s="967"/>
      <c r="AE148" s="967"/>
      <c r="AF148" s="967"/>
      <c r="AG148" s="967"/>
      <c r="AH148" s="967"/>
      <c r="AI148" s="967"/>
      <c r="AJ148" s="967"/>
      <c r="AK148" s="967"/>
      <c r="AL148" s="967"/>
      <c r="AM148" s="967"/>
      <c r="AN148" s="967"/>
      <c r="AO148" s="967"/>
      <c r="AP148" s="967"/>
      <c r="AQ148" s="967"/>
      <c r="AR148" s="967"/>
      <c r="AS148" s="967"/>
      <c r="AT148" s="967"/>
      <c r="AU148" s="967"/>
      <c r="AV148" s="967"/>
      <c r="AW148" s="967"/>
      <c r="AX148" s="967"/>
      <c r="AY148" s="967"/>
      <c r="AZ148" s="967"/>
      <c r="BA148" s="967"/>
      <c r="BB148" s="967"/>
      <c r="BC148" s="967"/>
      <c r="BD148" s="967"/>
      <c r="BE148" s="967"/>
      <c r="BF148" s="967"/>
      <c r="BG148" s="967"/>
      <c r="BH148" s="967"/>
      <c r="BI148" s="967"/>
      <c r="BJ148" s="967"/>
      <c r="BK148" s="967"/>
      <c r="BL148" s="967"/>
      <c r="BM148" s="967"/>
      <c r="BN148" s="967"/>
      <c r="BO148" s="967"/>
      <c r="BP148" s="967"/>
      <c r="BQ148" s="967"/>
      <c r="BR148" s="967"/>
      <c r="BS148" s="967"/>
    </row>
    <row r="149" spans="1:71" s="656" customFormat="1" ht="15.65" customHeight="1" outlineLevel="2" x14ac:dyDescent="0.25">
      <c r="A149" s="935"/>
      <c r="B149" s="778"/>
      <c r="C149" s="791"/>
      <c r="D149" s="784" t="s">
        <v>1464</v>
      </c>
      <c r="E149" s="678">
        <v>91.3</v>
      </c>
      <c r="F149" s="818" t="s">
        <v>74</v>
      </c>
      <c r="G149" s="680">
        <v>0.4</v>
      </c>
      <c r="H149" s="680">
        <f t="shared" si="23"/>
        <v>36.520000000000003</v>
      </c>
      <c r="I149" s="901"/>
      <c r="J149" s="899">
        <f t="shared" si="24"/>
        <v>0</v>
      </c>
      <c r="K149" s="899"/>
      <c r="L149" s="899">
        <f t="shared" si="25"/>
        <v>0</v>
      </c>
      <c r="M149" s="900">
        <f>J149+H149*Tabellen!$K$2+L149</f>
        <v>2191.2000000000003</v>
      </c>
      <c r="N149" s="796"/>
      <c r="O149" s="1018">
        <f t="shared" si="26"/>
        <v>2651.3520000000003</v>
      </c>
      <c r="P149" s="1027"/>
      <c r="Q149" s="1023" t="s">
        <v>1025</v>
      </c>
      <c r="R149" s="1018">
        <f>H149*Tabellen!$K$2*Tabellen!$F$2</f>
        <v>2651.3520000000003</v>
      </c>
      <c r="S149" s="1024" t="s">
        <v>1116</v>
      </c>
      <c r="T149" s="1018">
        <f>J149*Tabellen!$F$2</f>
        <v>0</v>
      </c>
      <c r="U149" s="1018">
        <f>R149*Tabellen!$G$2</f>
        <v>238.62168000000003</v>
      </c>
      <c r="V149" s="1018">
        <f>T149*Tabellen!$H$2</f>
        <v>0</v>
      </c>
      <c r="W149" s="1018">
        <f t="shared" si="27"/>
        <v>238.62168000000003</v>
      </c>
      <c r="X149" s="1018">
        <f t="shared" si="28"/>
        <v>2889.9736800000005</v>
      </c>
      <c r="Y149" s="1019"/>
      <c r="Z149" s="969"/>
      <c r="AA149" s="967"/>
      <c r="AB149" s="967"/>
      <c r="AC149" s="967"/>
      <c r="AD149" s="967"/>
      <c r="AE149" s="967"/>
      <c r="AF149" s="967"/>
      <c r="AG149" s="967"/>
      <c r="AH149" s="967"/>
      <c r="AI149" s="967"/>
      <c r="AJ149" s="967"/>
      <c r="AK149" s="967"/>
      <c r="AL149" s="967"/>
      <c r="AM149" s="967"/>
      <c r="AN149" s="967"/>
      <c r="AO149" s="967"/>
      <c r="AP149" s="967"/>
      <c r="AQ149" s="967"/>
      <c r="AR149" s="967"/>
      <c r="AS149" s="967"/>
      <c r="AT149" s="967"/>
      <c r="AU149" s="967"/>
      <c r="AV149" s="967"/>
      <c r="AW149" s="967"/>
      <c r="AX149" s="967"/>
      <c r="AY149" s="967"/>
      <c r="AZ149" s="967"/>
      <c r="BA149" s="967"/>
      <c r="BB149" s="967"/>
      <c r="BC149" s="967"/>
      <c r="BD149" s="967"/>
      <c r="BE149" s="967"/>
      <c r="BF149" s="967"/>
      <c r="BG149" s="967"/>
      <c r="BH149" s="967"/>
      <c r="BI149" s="967"/>
      <c r="BJ149" s="967"/>
      <c r="BK149" s="967"/>
      <c r="BL149" s="967"/>
      <c r="BM149" s="967"/>
      <c r="BN149" s="967"/>
      <c r="BO149" s="967"/>
      <c r="BP149" s="967"/>
      <c r="BQ149" s="967"/>
      <c r="BR149" s="967"/>
      <c r="BS149" s="967"/>
    </row>
    <row r="150" spans="1:71" s="656" customFormat="1" ht="15.65" customHeight="1" outlineLevel="2" x14ac:dyDescent="0.25">
      <c r="A150" s="935"/>
      <c r="B150" s="778"/>
      <c r="C150" s="791"/>
      <c r="D150" s="784" t="s">
        <v>1465</v>
      </c>
      <c r="E150" s="678">
        <v>91.3</v>
      </c>
      <c r="F150" s="820" t="s">
        <v>74</v>
      </c>
      <c r="G150" s="680"/>
      <c r="H150" s="680">
        <f t="shared" si="23"/>
        <v>0</v>
      </c>
      <c r="I150" s="899">
        <v>10.84</v>
      </c>
      <c r="J150" s="899">
        <f t="shared" si="24"/>
        <v>989.69200000000001</v>
      </c>
      <c r="K150" s="899"/>
      <c r="L150" s="899">
        <f t="shared" si="25"/>
        <v>0</v>
      </c>
      <c r="M150" s="900">
        <f>J150+H150*Tabellen!$K$2+L150</f>
        <v>989.69200000000001</v>
      </c>
      <c r="N150" s="796"/>
      <c r="O150" s="1018">
        <f t="shared" si="26"/>
        <v>1197.5273199999999</v>
      </c>
      <c r="P150" s="1019"/>
      <c r="Q150" s="1023" t="s">
        <v>1025</v>
      </c>
      <c r="R150" s="1018">
        <f>H150*Tabellen!$K$2*Tabellen!$F$2</f>
        <v>0</v>
      </c>
      <c r="S150" s="1024" t="s">
        <v>1116</v>
      </c>
      <c r="T150" s="1018">
        <f>J150*Tabellen!$F$2</f>
        <v>1197.5273199999999</v>
      </c>
      <c r="U150" s="1018">
        <f>R150*Tabellen!$G$2</f>
        <v>0</v>
      </c>
      <c r="V150" s="1018">
        <f>T150*Tabellen!$H$2</f>
        <v>251.48073719999996</v>
      </c>
      <c r="W150" s="1018">
        <f t="shared" si="27"/>
        <v>251.48073719999996</v>
      </c>
      <c r="X150" s="1018">
        <f t="shared" si="28"/>
        <v>1449.0080571999999</v>
      </c>
      <c r="Y150" s="1019"/>
      <c r="Z150" s="969"/>
      <c r="AA150" s="967"/>
      <c r="AB150" s="967"/>
      <c r="AC150" s="967"/>
      <c r="AD150" s="967"/>
      <c r="AE150" s="967"/>
      <c r="AF150" s="967"/>
      <c r="AG150" s="967"/>
      <c r="AH150" s="967"/>
      <c r="AI150" s="967"/>
      <c r="AJ150" s="967"/>
      <c r="AK150" s="967"/>
      <c r="AL150" s="967"/>
      <c r="AM150" s="967"/>
      <c r="AN150" s="967"/>
      <c r="AO150" s="967"/>
      <c r="AP150" s="967"/>
      <c r="AQ150" s="967"/>
      <c r="AR150" s="967"/>
      <c r="AS150" s="967"/>
      <c r="AT150" s="967"/>
      <c r="AU150" s="967"/>
      <c r="AV150" s="967"/>
      <c r="AW150" s="967"/>
      <c r="AX150" s="967"/>
      <c r="AY150" s="967"/>
      <c r="AZ150" s="967"/>
      <c r="BA150" s="967"/>
      <c r="BB150" s="967"/>
      <c r="BC150" s="967"/>
      <c r="BD150" s="967"/>
      <c r="BE150" s="967"/>
      <c r="BF150" s="967"/>
      <c r="BG150" s="967"/>
      <c r="BH150" s="967"/>
      <c r="BI150" s="967"/>
      <c r="BJ150" s="967"/>
      <c r="BK150" s="967"/>
      <c r="BL150" s="967"/>
      <c r="BM150" s="967"/>
      <c r="BN150" s="967"/>
      <c r="BO150" s="967"/>
      <c r="BP150" s="967"/>
      <c r="BQ150" s="967"/>
      <c r="BR150" s="967"/>
      <c r="BS150" s="967"/>
    </row>
    <row r="151" spans="1:71" s="656" customFormat="1" ht="15.65" customHeight="1" outlineLevel="2" x14ac:dyDescent="0.25">
      <c r="A151" s="935"/>
      <c r="B151" s="778"/>
      <c r="C151" s="791"/>
      <c r="D151" s="821" t="s">
        <v>1466</v>
      </c>
      <c r="E151" s="678">
        <v>159.78800000000001</v>
      </c>
      <c r="F151" s="818" t="s">
        <v>71</v>
      </c>
      <c r="G151" s="680">
        <v>0.12</v>
      </c>
      <c r="H151" s="680">
        <f t="shared" si="23"/>
        <v>19.17456</v>
      </c>
      <c r="I151" s="899">
        <v>0.39</v>
      </c>
      <c r="J151" s="899">
        <f t="shared" si="24"/>
        <v>62.317320000000009</v>
      </c>
      <c r="K151" s="899"/>
      <c r="L151" s="899">
        <f t="shared" si="25"/>
        <v>0</v>
      </c>
      <c r="M151" s="900">
        <f>J151+H151*Tabellen!$K$2+L151</f>
        <v>1212.7909200000001</v>
      </c>
      <c r="N151" s="796"/>
      <c r="O151" s="1018">
        <f t="shared" si="26"/>
        <v>1467.4770131999999</v>
      </c>
      <c r="P151" s="1027"/>
      <c r="Q151" s="1023" t="s">
        <v>1025</v>
      </c>
      <c r="R151" s="1018">
        <f>H151*Tabellen!$K$2*Tabellen!$F$2</f>
        <v>1392.073056</v>
      </c>
      <c r="S151" s="1024" t="s">
        <v>1116</v>
      </c>
      <c r="T151" s="1018">
        <f>J151*Tabellen!$F$2</f>
        <v>75.403957200000008</v>
      </c>
      <c r="U151" s="1018">
        <f>R151*Tabellen!$G$2</f>
        <v>125.28657503999999</v>
      </c>
      <c r="V151" s="1018">
        <f>T151*Tabellen!$H$2</f>
        <v>15.834831012</v>
      </c>
      <c r="W151" s="1018">
        <f t="shared" si="27"/>
        <v>141.121406052</v>
      </c>
      <c r="X151" s="1018">
        <f t="shared" si="28"/>
        <v>1608.598419252</v>
      </c>
      <c r="Y151" s="1019"/>
      <c r="Z151" s="969"/>
      <c r="AA151" s="967"/>
      <c r="AB151" s="967"/>
      <c r="AC151" s="967"/>
      <c r="AD151" s="967"/>
      <c r="AE151" s="967"/>
      <c r="AF151" s="967"/>
      <c r="AG151" s="967"/>
      <c r="AH151" s="967"/>
      <c r="AI151" s="967"/>
      <c r="AJ151" s="967"/>
      <c r="AK151" s="967"/>
      <c r="AL151" s="967"/>
      <c r="AM151" s="967"/>
      <c r="AN151" s="967"/>
      <c r="AO151" s="967"/>
      <c r="AP151" s="967"/>
      <c r="AQ151" s="967"/>
      <c r="AR151" s="967"/>
      <c r="AS151" s="967"/>
      <c r="AT151" s="967"/>
      <c r="AU151" s="967"/>
      <c r="AV151" s="967"/>
      <c r="AW151" s="967"/>
      <c r="AX151" s="967"/>
      <c r="AY151" s="967"/>
      <c r="AZ151" s="967"/>
      <c r="BA151" s="967"/>
      <c r="BB151" s="967"/>
      <c r="BC151" s="967"/>
      <c r="BD151" s="967"/>
      <c r="BE151" s="967"/>
      <c r="BF151" s="967"/>
      <c r="BG151" s="967"/>
      <c r="BH151" s="967"/>
      <c r="BI151" s="967"/>
      <c r="BJ151" s="967"/>
      <c r="BK151" s="967"/>
      <c r="BL151" s="967"/>
      <c r="BM151" s="967"/>
      <c r="BN151" s="967"/>
      <c r="BO151" s="967"/>
      <c r="BP151" s="967"/>
      <c r="BQ151" s="967"/>
      <c r="BR151" s="967"/>
      <c r="BS151" s="967"/>
    </row>
    <row r="152" spans="1:71" s="656" customFormat="1" ht="15.65" customHeight="1" outlineLevel="2" x14ac:dyDescent="0.25">
      <c r="A152" s="935"/>
      <c r="B152" s="778"/>
      <c r="C152" s="791"/>
      <c r="D152" s="784" t="s">
        <v>1467</v>
      </c>
      <c r="E152" s="678">
        <v>22.25</v>
      </c>
      <c r="F152" s="818" t="s">
        <v>71</v>
      </c>
      <c r="G152" s="680">
        <v>0.18</v>
      </c>
      <c r="H152" s="680">
        <f t="shared" si="23"/>
        <v>4.0049999999999999</v>
      </c>
      <c r="I152" s="899">
        <v>0.68</v>
      </c>
      <c r="J152" s="899">
        <f t="shared" si="24"/>
        <v>15.13</v>
      </c>
      <c r="K152" s="899"/>
      <c r="L152" s="899">
        <f t="shared" si="25"/>
        <v>0</v>
      </c>
      <c r="M152" s="900">
        <f>J152+H152*Tabellen!$K$2+L152</f>
        <v>255.42999999999998</v>
      </c>
      <c r="N152" s="796"/>
      <c r="O152" s="1018">
        <f t="shared" si="26"/>
        <v>309.07029999999997</v>
      </c>
      <c r="P152" s="1026"/>
      <c r="Q152" s="1023" t="s">
        <v>1025</v>
      </c>
      <c r="R152" s="1018">
        <f>H152*Tabellen!$K$2*Tabellen!$F$2</f>
        <v>290.76299999999998</v>
      </c>
      <c r="S152" s="1024" t="s">
        <v>1116</v>
      </c>
      <c r="T152" s="1018">
        <f>J152*Tabellen!$F$2</f>
        <v>18.307300000000001</v>
      </c>
      <c r="U152" s="1018">
        <f>R152*Tabellen!$G$2</f>
        <v>26.168669999999995</v>
      </c>
      <c r="V152" s="1018">
        <f>T152*Tabellen!$H$2</f>
        <v>3.8445330000000002</v>
      </c>
      <c r="W152" s="1018">
        <f t="shared" si="27"/>
        <v>30.013202999999997</v>
      </c>
      <c r="X152" s="1018">
        <f t="shared" si="28"/>
        <v>339.08350299999995</v>
      </c>
      <c r="Y152" s="1019"/>
      <c r="Z152" s="969"/>
      <c r="AA152" s="967"/>
      <c r="AB152" s="967"/>
      <c r="AC152" s="967"/>
      <c r="AD152" s="967"/>
      <c r="AE152" s="967"/>
      <c r="AF152" s="967"/>
      <c r="AG152" s="967"/>
      <c r="AH152" s="967"/>
      <c r="AI152" s="967"/>
      <c r="AJ152" s="967"/>
      <c r="AK152" s="967"/>
      <c r="AL152" s="967"/>
      <c r="AM152" s="967"/>
      <c r="AN152" s="967"/>
      <c r="AO152" s="967"/>
      <c r="AP152" s="967"/>
      <c r="AQ152" s="967"/>
      <c r="AR152" s="967"/>
      <c r="AS152" s="967"/>
      <c r="AT152" s="967"/>
      <c r="AU152" s="967"/>
      <c r="AV152" s="967"/>
      <c r="AW152" s="967"/>
      <c r="AX152" s="967"/>
      <c r="AY152" s="967"/>
      <c r="AZ152" s="967"/>
      <c r="BA152" s="967"/>
      <c r="BB152" s="967"/>
      <c r="BC152" s="967"/>
      <c r="BD152" s="967"/>
      <c r="BE152" s="967"/>
      <c r="BF152" s="967"/>
      <c r="BG152" s="967"/>
      <c r="BH152" s="967"/>
      <c r="BI152" s="967"/>
      <c r="BJ152" s="967"/>
      <c r="BK152" s="967"/>
      <c r="BL152" s="967"/>
      <c r="BM152" s="967"/>
      <c r="BN152" s="967"/>
      <c r="BO152" s="967"/>
      <c r="BP152" s="967"/>
      <c r="BQ152" s="967"/>
      <c r="BR152" s="967"/>
      <c r="BS152" s="967"/>
    </row>
    <row r="153" spans="1:71" s="656" customFormat="1" ht="15.65" customHeight="1" outlineLevel="2" x14ac:dyDescent="0.25">
      <c r="A153" s="935"/>
      <c r="B153" s="778"/>
      <c r="C153" s="791"/>
      <c r="D153" s="784" t="s">
        <v>1468</v>
      </c>
      <c r="E153" s="678">
        <v>91.3</v>
      </c>
      <c r="F153" s="818" t="s">
        <v>74</v>
      </c>
      <c r="G153" s="680">
        <v>1</v>
      </c>
      <c r="H153" s="680">
        <f t="shared" si="23"/>
        <v>91.3</v>
      </c>
      <c r="I153" s="899">
        <v>97.988</v>
      </c>
      <c r="J153" s="899">
        <f t="shared" si="24"/>
        <v>8946.3043999999991</v>
      </c>
      <c r="K153" s="899"/>
      <c r="L153" s="899">
        <f t="shared" si="25"/>
        <v>0</v>
      </c>
      <c r="M153" s="900">
        <f>J153+H153*Tabellen!$K$2+L153</f>
        <v>14424.304399999999</v>
      </c>
      <c r="N153" s="796"/>
      <c r="O153" s="1018">
        <f t="shared" si="26"/>
        <v>17453.408324</v>
      </c>
      <c r="P153" s="1026"/>
      <c r="Q153" s="1023" t="s">
        <v>1025</v>
      </c>
      <c r="R153" s="1018">
        <f>H153*Tabellen!$K$2*Tabellen!$F$2</f>
        <v>6628.38</v>
      </c>
      <c r="S153" s="1024" t="s">
        <v>1116</v>
      </c>
      <c r="T153" s="1018">
        <f>J153*Tabellen!$F$2</f>
        <v>10825.028323999999</v>
      </c>
      <c r="U153" s="1018">
        <f>R153*Tabellen!$G$2</f>
        <v>596.55420000000004</v>
      </c>
      <c r="V153" s="1018">
        <f>T153*Tabellen!$H$2</f>
        <v>2273.2559480399996</v>
      </c>
      <c r="W153" s="1018">
        <f t="shared" si="27"/>
        <v>2869.8101480399996</v>
      </c>
      <c r="X153" s="1018">
        <f t="shared" si="28"/>
        <v>20323.21847204</v>
      </c>
      <c r="Y153" s="1019"/>
      <c r="Z153" s="969"/>
      <c r="AA153" s="967"/>
      <c r="AB153" s="967"/>
      <c r="AC153" s="967"/>
      <c r="AD153" s="967"/>
      <c r="AE153" s="967"/>
      <c r="AF153" s="967"/>
      <c r="AG153" s="967"/>
      <c r="AH153" s="967"/>
      <c r="AI153" s="967"/>
      <c r="AJ153" s="967"/>
      <c r="AK153" s="967"/>
      <c r="AL153" s="967"/>
      <c r="AM153" s="967"/>
      <c r="AN153" s="967"/>
      <c r="AO153" s="967"/>
      <c r="AP153" s="967"/>
      <c r="AQ153" s="967"/>
      <c r="AR153" s="967"/>
      <c r="AS153" s="967"/>
      <c r="AT153" s="967"/>
      <c r="AU153" s="967"/>
      <c r="AV153" s="967"/>
      <c r="AW153" s="967"/>
      <c r="AX153" s="967"/>
      <c r="AY153" s="967"/>
      <c r="AZ153" s="967"/>
      <c r="BA153" s="967"/>
      <c r="BB153" s="967"/>
      <c r="BC153" s="967"/>
      <c r="BD153" s="967"/>
      <c r="BE153" s="967"/>
      <c r="BF153" s="967"/>
      <c r="BG153" s="967"/>
      <c r="BH153" s="967"/>
      <c r="BI153" s="967"/>
      <c r="BJ153" s="967"/>
      <c r="BK153" s="967"/>
      <c r="BL153" s="967"/>
      <c r="BM153" s="967"/>
      <c r="BN153" s="967"/>
      <c r="BO153" s="967"/>
      <c r="BP153" s="967"/>
      <c r="BQ153" s="967"/>
      <c r="BR153" s="967"/>
      <c r="BS153" s="967"/>
    </row>
    <row r="154" spans="1:71" s="656" customFormat="1" ht="15.65" customHeight="1" outlineLevel="2" x14ac:dyDescent="0.25">
      <c r="A154" s="935"/>
      <c r="B154" s="778"/>
      <c r="C154" s="791"/>
      <c r="D154" s="784" t="s">
        <v>1469</v>
      </c>
      <c r="E154" s="678">
        <v>91.3</v>
      </c>
      <c r="F154" s="679" t="s">
        <v>74</v>
      </c>
      <c r="G154" s="680"/>
      <c r="H154" s="680">
        <f t="shared" si="23"/>
        <v>0</v>
      </c>
      <c r="I154" s="899">
        <v>2.67</v>
      </c>
      <c r="J154" s="899">
        <f t="shared" si="24"/>
        <v>243.77099999999999</v>
      </c>
      <c r="K154" s="899"/>
      <c r="L154" s="899">
        <f t="shared" si="25"/>
        <v>0</v>
      </c>
      <c r="M154" s="900">
        <f>J154+H154*Tabellen!$K$2+L154</f>
        <v>243.77099999999999</v>
      </c>
      <c r="N154" s="796"/>
      <c r="O154" s="1018">
        <f t="shared" si="26"/>
        <v>294.96290999999997</v>
      </c>
      <c r="P154" s="1026"/>
      <c r="Q154" s="1023" t="s">
        <v>1025</v>
      </c>
      <c r="R154" s="1018">
        <f>H154*Tabellen!$K$2*Tabellen!$F$2</f>
        <v>0</v>
      </c>
      <c r="S154" s="1024" t="s">
        <v>1116</v>
      </c>
      <c r="T154" s="1018">
        <f>J154*Tabellen!$F$2</f>
        <v>294.96290999999997</v>
      </c>
      <c r="U154" s="1018">
        <f>R154*Tabellen!$G$2</f>
        <v>0</v>
      </c>
      <c r="V154" s="1018">
        <f>T154*Tabellen!$H$2</f>
        <v>61.942211099999987</v>
      </c>
      <c r="W154" s="1018">
        <f t="shared" si="27"/>
        <v>61.942211099999987</v>
      </c>
      <c r="X154" s="1018">
        <f t="shared" si="28"/>
        <v>356.90512109999997</v>
      </c>
      <c r="Y154" s="1019"/>
      <c r="Z154" s="969"/>
      <c r="AA154" s="967"/>
      <c r="AB154" s="967"/>
      <c r="AC154" s="967"/>
      <c r="AD154" s="967"/>
      <c r="AE154" s="967"/>
      <c r="AF154" s="967"/>
      <c r="AG154" s="967"/>
      <c r="AH154" s="967"/>
      <c r="AI154" s="967"/>
      <c r="AJ154" s="967"/>
      <c r="AK154" s="967"/>
      <c r="AL154" s="967"/>
      <c r="AM154" s="967"/>
      <c r="AN154" s="967"/>
      <c r="AO154" s="967"/>
      <c r="AP154" s="967"/>
      <c r="AQ154" s="967"/>
      <c r="AR154" s="967"/>
      <c r="AS154" s="967"/>
      <c r="AT154" s="967"/>
      <c r="AU154" s="967"/>
      <c r="AV154" s="967"/>
      <c r="AW154" s="967"/>
      <c r="AX154" s="967"/>
      <c r="AY154" s="967"/>
      <c r="AZ154" s="967"/>
      <c r="BA154" s="967"/>
      <c r="BB154" s="967"/>
      <c r="BC154" s="967"/>
      <c r="BD154" s="967"/>
      <c r="BE154" s="967"/>
      <c r="BF154" s="967"/>
      <c r="BG154" s="967"/>
      <c r="BH154" s="967"/>
      <c r="BI154" s="967"/>
      <c r="BJ154" s="967"/>
      <c r="BK154" s="967"/>
      <c r="BL154" s="967"/>
      <c r="BM154" s="967"/>
      <c r="BN154" s="967"/>
      <c r="BO154" s="967"/>
      <c r="BP154" s="967"/>
      <c r="BQ154" s="967"/>
      <c r="BR154" s="967"/>
      <c r="BS154" s="967"/>
    </row>
    <row r="155" spans="1:71" s="656" customFormat="1" ht="15.65" customHeight="1" outlineLevel="2" x14ac:dyDescent="0.25">
      <c r="A155" s="935"/>
      <c r="B155" s="778"/>
      <c r="C155" s="791"/>
      <c r="D155" s="784" t="s">
        <v>1470</v>
      </c>
      <c r="E155" s="678">
        <v>14.49</v>
      </c>
      <c r="F155" s="679" t="s">
        <v>71</v>
      </c>
      <c r="G155" s="680">
        <v>0.2</v>
      </c>
      <c r="H155" s="680">
        <f t="shared" si="23"/>
        <v>2.8980000000000001</v>
      </c>
      <c r="I155" s="899">
        <v>46.93</v>
      </c>
      <c r="J155" s="899">
        <f t="shared" si="24"/>
        <v>680.01570000000004</v>
      </c>
      <c r="K155" s="899"/>
      <c r="L155" s="899">
        <f t="shared" si="25"/>
        <v>0</v>
      </c>
      <c r="M155" s="900">
        <f>J155+H155*Tabellen!$K$2+L155</f>
        <v>853.89570000000003</v>
      </c>
      <c r="N155" s="796"/>
      <c r="O155" s="1018">
        <f t="shared" si="26"/>
        <v>1033.2137969999999</v>
      </c>
      <c r="P155" s="1026"/>
      <c r="Q155" s="1023" t="s">
        <v>1025</v>
      </c>
      <c r="R155" s="1018">
        <f>H155*Tabellen!$K$2*Tabellen!$F$2</f>
        <v>210.39479999999998</v>
      </c>
      <c r="S155" s="1024" t="s">
        <v>1116</v>
      </c>
      <c r="T155" s="1018">
        <f>J155*Tabellen!$F$2</f>
        <v>822.81899699999997</v>
      </c>
      <c r="U155" s="1018">
        <f>R155*Tabellen!$G$2</f>
        <v>18.935531999999998</v>
      </c>
      <c r="V155" s="1018">
        <f>T155*Tabellen!$H$2</f>
        <v>172.79198936999998</v>
      </c>
      <c r="W155" s="1018">
        <f t="shared" si="27"/>
        <v>191.72752136999998</v>
      </c>
      <c r="X155" s="1018">
        <f t="shared" si="28"/>
        <v>1224.9413183699999</v>
      </c>
      <c r="Y155" s="1019"/>
      <c r="Z155" s="969"/>
      <c r="AA155" s="967"/>
      <c r="AB155" s="967"/>
      <c r="AC155" s="967"/>
      <c r="AD155" s="967"/>
      <c r="AE155" s="967"/>
      <c r="AF155" s="967"/>
      <c r="AG155" s="967"/>
      <c r="AH155" s="967"/>
      <c r="AI155" s="967"/>
      <c r="AJ155" s="967"/>
      <c r="AK155" s="967"/>
      <c r="AL155" s="967"/>
      <c r="AM155" s="967"/>
      <c r="AN155" s="967"/>
      <c r="AO155" s="967"/>
      <c r="AP155" s="967"/>
      <c r="AQ155" s="967"/>
      <c r="AR155" s="967"/>
      <c r="AS155" s="967"/>
      <c r="AT155" s="967"/>
      <c r="AU155" s="967"/>
      <c r="AV155" s="967"/>
      <c r="AW155" s="967"/>
      <c r="AX155" s="967"/>
      <c r="AY155" s="967"/>
      <c r="AZ155" s="967"/>
      <c r="BA155" s="967"/>
      <c r="BB155" s="967"/>
      <c r="BC155" s="967"/>
      <c r="BD155" s="967"/>
      <c r="BE155" s="967"/>
      <c r="BF155" s="967"/>
      <c r="BG155" s="967"/>
      <c r="BH155" s="967"/>
      <c r="BI155" s="967"/>
      <c r="BJ155" s="967"/>
      <c r="BK155" s="967"/>
      <c r="BL155" s="967"/>
      <c r="BM155" s="967"/>
      <c r="BN155" s="967"/>
      <c r="BO155" s="967"/>
      <c r="BP155" s="967"/>
      <c r="BQ155" s="967"/>
      <c r="BR155" s="967"/>
      <c r="BS155" s="967"/>
    </row>
    <row r="156" spans="1:71" s="656" customFormat="1" ht="15.65" customHeight="1" outlineLevel="2" x14ac:dyDescent="0.25">
      <c r="A156" s="935"/>
      <c r="B156" s="778"/>
      <c r="C156" s="791"/>
      <c r="D156" s="784" t="s">
        <v>1215</v>
      </c>
      <c r="E156" s="678">
        <v>4.7</v>
      </c>
      <c r="F156" s="818" t="s">
        <v>74</v>
      </c>
      <c r="G156" s="680">
        <v>0.3</v>
      </c>
      <c r="H156" s="680">
        <f t="shared" si="23"/>
        <v>1.41</v>
      </c>
      <c r="I156" s="901">
        <v>97.99</v>
      </c>
      <c r="J156" s="899">
        <f t="shared" si="24"/>
        <v>460.553</v>
      </c>
      <c r="K156" s="899"/>
      <c r="L156" s="899">
        <f t="shared" si="25"/>
        <v>0</v>
      </c>
      <c r="M156" s="900">
        <f>J156+H156*Tabellen!$K$2+L156</f>
        <v>545.15300000000002</v>
      </c>
      <c r="N156" s="796"/>
      <c r="O156" s="1018">
        <f t="shared" si="26"/>
        <v>659.63513</v>
      </c>
      <c r="P156" s="1027"/>
      <c r="Q156" s="1023" t="s">
        <v>1025</v>
      </c>
      <c r="R156" s="1018">
        <f>H156*Tabellen!$K$2*Tabellen!$F$2</f>
        <v>102.36599999999999</v>
      </c>
      <c r="S156" s="1024" t="s">
        <v>1116</v>
      </c>
      <c r="T156" s="1018">
        <f>J156*Tabellen!$F$2</f>
        <v>557.26913000000002</v>
      </c>
      <c r="U156" s="1018">
        <f>R156*Tabellen!$G$2</f>
        <v>9.2129399999999979</v>
      </c>
      <c r="V156" s="1018">
        <f>T156*Tabellen!$H$2</f>
        <v>117.02651729999999</v>
      </c>
      <c r="W156" s="1018">
        <f t="shared" si="27"/>
        <v>126.2394573</v>
      </c>
      <c r="X156" s="1018">
        <f t="shared" si="28"/>
        <v>785.87458730000003</v>
      </c>
      <c r="Y156" s="1019"/>
      <c r="Z156" s="969"/>
      <c r="AA156" s="967"/>
      <c r="AB156" s="967"/>
      <c r="AC156" s="967"/>
      <c r="AD156" s="967"/>
      <c r="AE156" s="967"/>
      <c r="AF156" s="967"/>
      <c r="AG156" s="967"/>
      <c r="AH156" s="967"/>
      <c r="AI156" s="967"/>
      <c r="AJ156" s="967"/>
      <c r="AK156" s="967"/>
      <c r="AL156" s="967"/>
      <c r="AM156" s="967"/>
      <c r="AN156" s="967"/>
      <c r="AO156" s="967"/>
      <c r="AP156" s="967"/>
      <c r="AQ156" s="967"/>
      <c r="AR156" s="967"/>
      <c r="AS156" s="967"/>
      <c r="AT156" s="967"/>
      <c r="AU156" s="967"/>
      <c r="AV156" s="967"/>
      <c r="AW156" s="967"/>
      <c r="AX156" s="967"/>
      <c r="AY156" s="967"/>
      <c r="AZ156" s="967"/>
      <c r="BA156" s="967"/>
      <c r="BB156" s="967"/>
      <c r="BC156" s="967"/>
      <c r="BD156" s="967"/>
      <c r="BE156" s="967"/>
      <c r="BF156" s="967"/>
      <c r="BG156" s="967"/>
      <c r="BH156" s="967"/>
      <c r="BI156" s="967"/>
      <c r="BJ156" s="967"/>
      <c r="BK156" s="967"/>
      <c r="BL156" s="967"/>
      <c r="BM156" s="967"/>
      <c r="BN156" s="967"/>
      <c r="BO156" s="967"/>
      <c r="BP156" s="967"/>
      <c r="BQ156" s="967"/>
      <c r="BR156" s="967"/>
      <c r="BS156" s="967"/>
    </row>
    <row r="157" spans="1:71" s="656" customFormat="1" ht="15.65" customHeight="1" outlineLevel="2" x14ac:dyDescent="0.25">
      <c r="A157" s="935"/>
      <c r="B157" s="778"/>
      <c r="C157" s="791"/>
      <c r="D157" s="784" t="s">
        <v>1434</v>
      </c>
      <c r="E157" s="678">
        <v>1</v>
      </c>
      <c r="F157" s="820" t="s">
        <v>846</v>
      </c>
      <c r="G157" s="680">
        <v>2</v>
      </c>
      <c r="H157" s="680">
        <f t="shared" si="23"/>
        <v>2</v>
      </c>
      <c r="I157" s="899"/>
      <c r="J157" s="899">
        <f t="shared" si="24"/>
        <v>0</v>
      </c>
      <c r="K157" s="899"/>
      <c r="L157" s="899">
        <f t="shared" si="25"/>
        <v>0</v>
      </c>
      <c r="M157" s="900">
        <f>J157+H157*Tabellen!$K$2+L157</f>
        <v>120</v>
      </c>
      <c r="N157" s="796"/>
      <c r="O157" s="1018">
        <f t="shared" si="26"/>
        <v>145.19999999999999</v>
      </c>
      <c r="P157" s="1019"/>
      <c r="Q157" s="1023" t="s">
        <v>1025</v>
      </c>
      <c r="R157" s="1018">
        <f>H157*Tabellen!$K$2*Tabellen!$F$2</f>
        <v>145.19999999999999</v>
      </c>
      <c r="S157" s="1024" t="s">
        <v>1116</v>
      </c>
      <c r="T157" s="1018">
        <f>J157*Tabellen!$F$2</f>
        <v>0</v>
      </c>
      <c r="U157" s="1018">
        <f>R157*Tabellen!$G$2</f>
        <v>13.067999999999998</v>
      </c>
      <c r="V157" s="1018">
        <f>T157*Tabellen!$H$2</f>
        <v>0</v>
      </c>
      <c r="W157" s="1018">
        <f t="shared" si="27"/>
        <v>13.067999999999998</v>
      </c>
      <c r="X157" s="1018">
        <f t="shared" si="28"/>
        <v>158.26799999999997</v>
      </c>
      <c r="Y157" s="1019"/>
      <c r="Z157" s="969"/>
      <c r="AA157" s="967"/>
      <c r="AB157" s="967"/>
      <c r="AC157" s="967"/>
      <c r="AD157" s="967"/>
      <c r="AE157" s="967"/>
      <c r="AF157" s="967"/>
      <c r="AG157" s="967"/>
      <c r="AH157" s="967"/>
      <c r="AI157" s="967"/>
      <c r="AJ157" s="967"/>
      <c r="AK157" s="967"/>
      <c r="AL157" s="967"/>
      <c r="AM157" s="967"/>
      <c r="AN157" s="967"/>
      <c r="AO157" s="967"/>
      <c r="AP157" s="967"/>
      <c r="AQ157" s="967"/>
      <c r="AR157" s="967"/>
      <c r="AS157" s="967"/>
      <c r="AT157" s="967"/>
      <c r="AU157" s="967"/>
      <c r="AV157" s="967"/>
      <c r="AW157" s="967"/>
      <c r="AX157" s="967"/>
      <c r="AY157" s="967"/>
      <c r="AZ157" s="967"/>
      <c r="BA157" s="967"/>
      <c r="BB157" s="967"/>
      <c r="BC157" s="967"/>
      <c r="BD157" s="967"/>
      <c r="BE157" s="967"/>
      <c r="BF157" s="967"/>
      <c r="BG157" s="967"/>
      <c r="BH157" s="967"/>
      <c r="BI157" s="967"/>
      <c r="BJ157" s="967"/>
      <c r="BK157" s="967"/>
      <c r="BL157" s="967"/>
      <c r="BM157" s="967"/>
      <c r="BN157" s="967"/>
      <c r="BO157" s="967"/>
      <c r="BP157" s="967"/>
      <c r="BQ157" s="967"/>
      <c r="BR157" s="967"/>
      <c r="BS157" s="967"/>
    </row>
    <row r="158" spans="1:71" s="656" customFormat="1" ht="15.65" customHeight="1" outlineLevel="2" x14ac:dyDescent="0.25">
      <c r="A158" s="935"/>
      <c r="B158" s="778"/>
      <c r="C158" s="791"/>
      <c r="D158" s="821"/>
      <c r="E158" s="678"/>
      <c r="F158" s="818"/>
      <c r="G158" s="680"/>
      <c r="H158" s="680"/>
      <c r="I158" s="899"/>
      <c r="J158" s="899"/>
      <c r="K158" s="899"/>
      <c r="L158" s="899"/>
      <c r="M158" s="900"/>
      <c r="N158" s="796"/>
      <c r="O158" s="1018"/>
      <c r="P158" s="1027"/>
      <c r="Q158" s="1023"/>
      <c r="R158" s="1018"/>
      <c r="S158" s="1024"/>
      <c r="T158" s="1018"/>
      <c r="U158" s="1018"/>
      <c r="V158" s="1018"/>
      <c r="W158" s="1018"/>
      <c r="X158" s="1018"/>
      <c r="Y158" s="1019"/>
      <c r="Z158" s="969"/>
      <c r="AA158" s="967"/>
      <c r="AB158" s="967"/>
      <c r="AC158" s="967"/>
      <c r="AD158" s="967"/>
      <c r="AE158" s="967"/>
      <c r="AF158" s="967"/>
      <c r="AG158" s="967"/>
      <c r="AH158" s="967"/>
      <c r="AI158" s="967"/>
      <c r="AJ158" s="967"/>
      <c r="AK158" s="967"/>
      <c r="AL158" s="967"/>
      <c r="AM158" s="967"/>
      <c r="AN158" s="967"/>
      <c r="AO158" s="967"/>
      <c r="AP158" s="967"/>
      <c r="AQ158" s="967"/>
      <c r="AR158" s="967"/>
      <c r="AS158" s="967"/>
      <c r="AT158" s="967"/>
      <c r="AU158" s="967"/>
      <c r="AV158" s="967"/>
      <c r="AW158" s="967"/>
      <c r="AX158" s="967"/>
      <c r="AY158" s="967"/>
      <c r="AZ158" s="967"/>
      <c r="BA158" s="967"/>
      <c r="BB158" s="967"/>
      <c r="BC158" s="967"/>
      <c r="BD158" s="967"/>
      <c r="BE158" s="967"/>
      <c r="BF158" s="967"/>
      <c r="BG158" s="967"/>
      <c r="BH158" s="967"/>
      <c r="BI158" s="967"/>
      <c r="BJ158" s="967"/>
      <c r="BK158" s="967"/>
      <c r="BL158" s="967"/>
      <c r="BM158" s="967"/>
      <c r="BN158" s="967"/>
      <c r="BO158" s="967"/>
      <c r="BP158" s="967"/>
      <c r="BQ158" s="967"/>
      <c r="BR158" s="967"/>
      <c r="BS158" s="967"/>
    </row>
    <row r="159" spans="1:71" ht="9" customHeight="1" outlineLevel="1" x14ac:dyDescent="0.25">
      <c r="B159" s="663"/>
      <c r="D159" s="664"/>
      <c r="E159" s="666"/>
      <c r="F159" s="664"/>
      <c r="G159" s="665"/>
      <c r="H159" s="665"/>
      <c r="I159" s="892"/>
      <c r="J159" s="892"/>
      <c r="K159" s="892"/>
      <c r="L159" s="892"/>
      <c r="M159" s="892"/>
      <c r="N159" s="786"/>
      <c r="O159" s="1021"/>
      <c r="P159" s="1021"/>
      <c r="Q159" s="1021"/>
      <c r="R159" s="1022"/>
      <c r="S159" s="1022"/>
      <c r="T159" s="1022"/>
      <c r="U159" s="1022"/>
      <c r="V159" s="1022"/>
      <c r="W159" s="1022"/>
      <c r="X159" s="1022"/>
      <c r="Y159" s="1021"/>
      <c r="Z159" s="965"/>
      <c r="AA159" s="966"/>
      <c r="AG159" s="963"/>
      <c r="AH159" s="963"/>
    </row>
    <row r="160" spans="1:71" s="912" customFormat="1" ht="15.65" customHeight="1" outlineLevel="1" x14ac:dyDescent="0.25">
      <c r="B160" s="650" t="s">
        <v>1169</v>
      </c>
      <c r="C160" s="937"/>
      <c r="D160" s="651" t="s">
        <v>1816</v>
      </c>
      <c r="E160" s="658">
        <v>91.3</v>
      </c>
      <c r="F160" s="651" t="s">
        <v>74</v>
      </c>
      <c r="G160" s="652"/>
      <c r="H160" s="652">
        <f>SUM(H161:H177)/E160</f>
        <v>2.1834672508214674</v>
      </c>
      <c r="I160" s="890"/>
      <c r="J160" s="890">
        <f>SUM(J161:J177)/E160</f>
        <v>144.89702102957284</v>
      </c>
      <c r="K160" s="890"/>
      <c r="L160" s="890">
        <f>SUM(L161:L177)</f>
        <v>0</v>
      </c>
      <c r="M160" s="890">
        <f>SUM(M161:M177)/E160</f>
        <v>275.90505607886092</v>
      </c>
      <c r="N160" s="937"/>
      <c r="O160" s="1013">
        <f>SUM(O161:O177)/E160</f>
        <v>333.84511785542168</v>
      </c>
      <c r="P160" s="1014" t="str">
        <f>B160</f>
        <v>V1-2-B1</v>
      </c>
      <c r="Q160" s="1014"/>
      <c r="R160" s="1015"/>
      <c r="S160" s="1015"/>
      <c r="T160" s="1015"/>
      <c r="U160" s="1015"/>
      <c r="V160" s="1015"/>
      <c r="W160" s="1015"/>
      <c r="X160" s="1015">
        <f>SUM(X161:X177)/E160</f>
        <v>384.93022591590352</v>
      </c>
      <c r="Y160" s="1014"/>
      <c r="Z160" s="975"/>
      <c r="AA160" s="960"/>
      <c r="AB160" s="960"/>
      <c r="AC160" s="960"/>
      <c r="AD160" s="960"/>
      <c r="AE160" s="960"/>
      <c r="AF160" s="960"/>
      <c r="AG160" s="960"/>
      <c r="AH160" s="960"/>
      <c r="AI160" s="960"/>
      <c r="AJ160" s="960"/>
      <c r="AK160" s="960"/>
      <c r="AL160" s="960"/>
      <c r="AM160" s="960"/>
      <c r="AN160" s="960"/>
      <c r="AO160" s="960"/>
      <c r="AP160" s="960"/>
      <c r="AQ160" s="960"/>
      <c r="AR160" s="960"/>
      <c r="AS160" s="960"/>
      <c r="AT160" s="960"/>
      <c r="AU160" s="960"/>
      <c r="AV160" s="960"/>
      <c r="AW160" s="960"/>
      <c r="AX160" s="960"/>
      <c r="AY160" s="960"/>
      <c r="AZ160" s="960"/>
      <c r="BA160" s="960"/>
      <c r="BB160" s="960"/>
      <c r="BC160" s="960"/>
      <c r="BD160" s="960"/>
      <c r="BE160" s="960"/>
      <c r="BF160" s="960"/>
      <c r="BG160" s="960"/>
      <c r="BH160" s="960"/>
      <c r="BI160" s="960"/>
      <c r="BJ160" s="960"/>
      <c r="BK160" s="960"/>
      <c r="BL160" s="960"/>
      <c r="BM160" s="960"/>
      <c r="BN160" s="960"/>
      <c r="BO160" s="960"/>
      <c r="BP160" s="960"/>
      <c r="BQ160" s="960"/>
      <c r="BR160" s="960"/>
      <c r="BS160" s="960"/>
    </row>
    <row r="161" spans="1:71" ht="15.65" customHeight="1" outlineLevel="2" x14ac:dyDescent="0.25">
      <c r="A161" s="935"/>
      <c r="B161" s="659"/>
      <c r="D161" s="668" t="s">
        <v>1236</v>
      </c>
      <c r="E161" s="660"/>
      <c r="F161" s="669"/>
      <c r="G161" s="670"/>
      <c r="H161" s="670"/>
      <c r="I161" s="897"/>
      <c r="J161" s="897"/>
      <c r="K161" s="897"/>
      <c r="N161" s="795"/>
      <c r="O161" s="1017" t="s">
        <v>164</v>
      </c>
      <c r="P161" s="1017"/>
      <c r="Q161" s="1023"/>
      <c r="S161" s="1024"/>
      <c r="Y161" s="1017"/>
      <c r="Z161" s="964"/>
    </row>
    <row r="162" spans="1:71" s="656" customFormat="1" ht="15.65" customHeight="1" outlineLevel="2" x14ac:dyDescent="0.25">
      <c r="A162" s="935"/>
      <c r="B162" s="662"/>
      <c r="C162" s="791"/>
      <c r="E162" s="671"/>
      <c r="G162" s="654"/>
      <c r="H162" s="654"/>
      <c r="I162" s="893"/>
      <c r="J162" s="893"/>
      <c r="K162" s="893"/>
      <c r="L162" s="894"/>
      <c r="M162" s="893"/>
      <c r="N162" s="796"/>
      <c r="O162" s="1017" t="str">
        <f>R162</f>
        <v>incl. opslagen</v>
      </c>
      <c r="P162" s="1017"/>
      <c r="Q162" s="1023"/>
      <c r="R162" s="1030" t="str">
        <f>Tabellen!$C$2</f>
        <v>incl. opslagen</v>
      </c>
      <c r="S162" s="1024"/>
      <c r="T162" s="1030" t="str">
        <f>Tabellen!$C$2</f>
        <v>incl. opslagen</v>
      </c>
      <c r="U162" s="1018"/>
      <c r="V162" s="1018"/>
      <c r="W162" s="1018"/>
      <c r="X162" s="1018"/>
      <c r="Y162" s="1017"/>
      <c r="Z162" s="968"/>
      <c r="AA162" s="967"/>
      <c r="AB162" s="967"/>
      <c r="AC162" s="967"/>
      <c r="AD162" s="967"/>
      <c r="AE162" s="967"/>
      <c r="AF162" s="967"/>
      <c r="AG162" s="967"/>
      <c r="AH162" s="967"/>
      <c r="AI162" s="967"/>
      <c r="AJ162" s="967"/>
      <c r="AK162" s="967"/>
      <c r="AL162" s="967"/>
      <c r="AM162" s="967"/>
      <c r="AN162" s="967"/>
      <c r="AO162" s="967"/>
      <c r="AP162" s="967"/>
      <c r="AQ162" s="967"/>
      <c r="AR162" s="967"/>
      <c r="AS162" s="967"/>
      <c r="AT162" s="967"/>
      <c r="AU162" s="967"/>
      <c r="AV162" s="967"/>
      <c r="AW162" s="967"/>
      <c r="AX162" s="967"/>
      <c r="AY162" s="967"/>
      <c r="AZ162" s="967"/>
      <c r="BA162" s="967"/>
      <c r="BB162" s="967"/>
      <c r="BC162" s="967"/>
      <c r="BD162" s="967"/>
      <c r="BE162" s="967"/>
      <c r="BF162" s="967"/>
      <c r="BG162" s="967"/>
      <c r="BH162" s="967"/>
      <c r="BI162" s="967"/>
      <c r="BJ162" s="967"/>
      <c r="BK162" s="967"/>
      <c r="BL162" s="967"/>
      <c r="BM162" s="967"/>
      <c r="BN162" s="967"/>
      <c r="BO162" s="967"/>
      <c r="BP162" s="967"/>
      <c r="BQ162" s="967"/>
      <c r="BR162" s="967"/>
      <c r="BS162" s="967"/>
    </row>
    <row r="163" spans="1:71" s="656" customFormat="1" ht="15.65" customHeight="1" outlineLevel="2" x14ac:dyDescent="0.25">
      <c r="A163" s="935"/>
      <c r="B163" s="778"/>
      <c r="C163" s="791"/>
      <c r="D163" s="784" t="s">
        <v>1433</v>
      </c>
      <c r="E163" s="678">
        <v>1</v>
      </c>
      <c r="F163" s="679" t="s">
        <v>846</v>
      </c>
      <c r="G163" s="680">
        <v>2</v>
      </c>
      <c r="H163" s="680">
        <f t="shared" ref="H163:H176" si="29">E163*G163</f>
        <v>2</v>
      </c>
      <c r="I163" s="899"/>
      <c r="J163" s="899">
        <f t="shared" ref="J163:J176" si="30">E163*I163</f>
        <v>0</v>
      </c>
      <c r="K163" s="899"/>
      <c r="L163" s="899">
        <f t="shared" ref="L163:L176" si="31">+K163*E163</f>
        <v>0</v>
      </c>
      <c r="M163" s="900">
        <f>J163+H163*Tabellen!$K$2+L163</f>
        <v>120</v>
      </c>
      <c r="N163" s="796"/>
      <c r="O163" s="1018">
        <f t="shared" ref="O163:O176" si="32">R163+T163</f>
        <v>145.19999999999999</v>
      </c>
      <c r="P163" s="1019"/>
      <c r="Q163" s="1023" t="s">
        <v>1025</v>
      </c>
      <c r="R163" s="1018">
        <f>H163*Tabellen!$K$2*Tabellen!$F$2</f>
        <v>145.19999999999999</v>
      </c>
      <c r="S163" s="1024" t="s">
        <v>1116</v>
      </c>
      <c r="T163" s="1018">
        <f>J163*Tabellen!$F$2</f>
        <v>0</v>
      </c>
      <c r="U163" s="1018">
        <f>R163*Tabellen!$G$2</f>
        <v>13.067999999999998</v>
      </c>
      <c r="V163" s="1018">
        <f>T163*Tabellen!$H$2</f>
        <v>0</v>
      </c>
      <c r="W163" s="1018">
        <f t="shared" ref="W163:W176" si="33">U163+V163</f>
        <v>13.067999999999998</v>
      </c>
      <c r="X163" s="1018">
        <f t="shared" ref="X163:X176" si="34">O163+W163</f>
        <v>158.26799999999997</v>
      </c>
      <c r="Y163" s="1019"/>
      <c r="Z163" s="969"/>
      <c r="AA163" s="967"/>
      <c r="AB163" s="967"/>
      <c r="AC163" s="967"/>
      <c r="AD163" s="967"/>
      <c r="AE163" s="967"/>
      <c r="AF163" s="967"/>
      <c r="AG163" s="967"/>
      <c r="AH163" s="967"/>
      <c r="AI163" s="967"/>
      <c r="AJ163" s="967"/>
      <c r="AK163" s="967"/>
      <c r="AL163" s="967"/>
      <c r="AM163" s="967"/>
      <c r="AN163" s="967"/>
      <c r="AO163" s="967"/>
      <c r="AP163" s="967"/>
      <c r="AQ163" s="967"/>
      <c r="AR163" s="967"/>
      <c r="AS163" s="967"/>
      <c r="AT163" s="967"/>
      <c r="AU163" s="967"/>
      <c r="AV163" s="967"/>
      <c r="AW163" s="967"/>
      <c r="AX163" s="967"/>
      <c r="AY163" s="967"/>
      <c r="AZ163" s="967"/>
      <c r="BA163" s="967"/>
      <c r="BB163" s="967"/>
      <c r="BC163" s="967"/>
      <c r="BD163" s="967"/>
      <c r="BE163" s="967"/>
      <c r="BF163" s="967"/>
      <c r="BG163" s="967"/>
      <c r="BH163" s="967"/>
      <c r="BI163" s="967"/>
      <c r="BJ163" s="967"/>
      <c r="BK163" s="967"/>
      <c r="BL163" s="967"/>
      <c r="BM163" s="967"/>
      <c r="BN163" s="967"/>
      <c r="BO163" s="967"/>
      <c r="BP163" s="967"/>
      <c r="BQ163" s="967"/>
      <c r="BR163" s="967"/>
      <c r="BS163" s="967"/>
    </row>
    <row r="164" spans="1:71" s="656" customFormat="1" ht="15.65" customHeight="1" outlineLevel="2" x14ac:dyDescent="0.25">
      <c r="A164" s="935"/>
      <c r="B164" s="778"/>
      <c r="C164" s="791"/>
      <c r="D164" s="784" t="s">
        <v>1460</v>
      </c>
      <c r="E164" s="678">
        <v>13.04</v>
      </c>
      <c r="F164" s="818" t="s">
        <v>71</v>
      </c>
      <c r="G164" s="680">
        <v>0.2</v>
      </c>
      <c r="H164" s="680">
        <f t="shared" si="29"/>
        <v>2.6080000000000001</v>
      </c>
      <c r="I164" s="899"/>
      <c r="J164" s="899">
        <f t="shared" si="30"/>
        <v>0</v>
      </c>
      <c r="K164" s="899"/>
      <c r="L164" s="899">
        <f t="shared" si="31"/>
        <v>0</v>
      </c>
      <c r="M164" s="900">
        <f>J164+H164*Tabellen!$K$2+L164</f>
        <v>156.48000000000002</v>
      </c>
      <c r="N164" s="796"/>
      <c r="O164" s="1018">
        <f t="shared" si="32"/>
        <v>189.34080000000003</v>
      </c>
      <c r="P164" s="1019"/>
      <c r="Q164" s="1023" t="s">
        <v>1025</v>
      </c>
      <c r="R164" s="1018">
        <f>H164*Tabellen!$K$2*Tabellen!$F$2</f>
        <v>189.34080000000003</v>
      </c>
      <c r="S164" s="1024" t="s">
        <v>1116</v>
      </c>
      <c r="T164" s="1018">
        <f>J164*Tabellen!$F$2</f>
        <v>0</v>
      </c>
      <c r="U164" s="1018">
        <f>R164*Tabellen!$G$2</f>
        <v>17.040672000000001</v>
      </c>
      <c r="V164" s="1018">
        <f>T164*Tabellen!$H$2</f>
        <v>0</v>
      </c>
      <c r="W164" s="1018">
        <f t="shared" si="33"/>
        <v>17.040672000000001</v>
      </c>
      <c r="X164" s="1018">
        <f t="shared" si="34"/>
        <v>206.38147200000003</v>
      </c>
      <c r="Y164" s="1019"/>
      <c r="Z164" s="969"/>
      <c r="AA164" s="967"/>
      <c r="AB164" s="967"/>
      <c r="AC164" s="967"/>
      <c r="AD164" s="967"/>
      <c r="AE164" s="967"/>
      <c r="AF164" s="967"/>
      <c r="AG164" s="967"/>
      <c r="AH164" s="967"/>
      <c r="AI164" s="967"/>
      <c r="AJ164" s="967"/>
      <c r="AK164" s="967"/>
      <c r="AL164" s="967"/>
      <c r="AM164" s="967"/>
      <c r="AN164" s="967"/>
      <c r="AO164" s="967"/>
      <c r="AP164" s="967"/>
      <c r="AQ164" s="967"/>
      <c r="AR164" s="967"/>
      <c r="AS164" s="967"/>
      <c r="AT164" s="967"/>
      <c r="AU164" s="967"/>
      <c r="AV164" s="967"/>
      <c r="AW164" s="967"/>
      <c r="AX164" s="967"/>
      <c r="AY164" s="967"/>
      <c r="AZ164" s="967"/>
      <c r="BA164" s="967"/>
      <c r="BB164" s="967"/>
      <c r="BC164" s="967"/>
      <c r="BD164" s="967"/>
      <c r="BE164" s="967"/>
      <c r="BF164" s="967"/>
      <c r="BG164" s="967"/>
      <c r="BH164" s="967"/>
      <c r="BI164" s="967"/>
      <c r="BJ164" s="967"/>
      <c r="BK164" s="967"/>
      <c r="BL164" s="967"/>
      <c r="BM164" s="967"/>
      <c r="BN164" s="967"/>
      <c r="BO164" s="967"/>
      <c r="BP164" s="967"/>
      <c r="BQ164" s="967"/>
      <c r="BR164" s="967"/>
      <c r="BS164" s="967"/>
    </row>
    <row r="165" spans="1:71" s="656" customFormat="1" ht="15.65" customHeight="1" outlineLevel="2" x14ac:dyDescent="0.25">
      <c r="A165" s="935"/>
      <c r="B165" s="778"/>
      <c r="C165" s="791"/>
      <c r="D165" s="784" t="s">
        <v>1461</v>
      </c>
      <c r="E165" s="678">
        <v>14.49</v>
      </c>
      <c r="F165" s="818" t="s">
        <v>71</v>
      </c>
      <c r="G165" s="680">
        <v>0.5</v>
      </c>
      <c r="H165" s="680">
        <f t="shared" si="29"/>
        <v>7.2450000000000001</v>
      </c>
      <c r="I165" s="899">
        <v>5</v>
      </c>
      <c r="J165" s="899">
        <f t="shared" si="30"/>
        <v>72.45</v>
      </c>
      <c r="K165" s="899"/>
      <c r="L165" s="899">
        <f t="shared" si="31"/>
        <v>0</v>
      </c>
      <c r="M165" s="900">
        <f>J165+H165*Tabellen!$K$2+L165</f>
        <v>507.15</v>
      </c>
      <c r="N165" s="796"/>
      <c r="O165" s="1018">
        <f t="shared" si="32"/>
        <v>613.65149999999994</v>
      </c>
      <c r="P165" s="1026"/>
      <c r="Q165" s="1023" t="s">
        <v>1025</v>
      </c>
      <c r="R165" s="1018">
        <f>H165*Tabellen!$K$2*Tabellen!$F$2</f>
        <v>525.98699999999997</v>
      </c>
      <c r="S165" s="1024" t="s">
        <v>1116</v>
      </c>
      <c r="T165" s="1018">
        <f>J165*Tabellen!$F$2</f>
        <v>87.664500000000004</v>
      </c>
      <c r="U165" s="1018">
        <f>R165*Tabellen!$G$2</f>
        <v>47.338829999999994</v>
      </c>
      <c r="V165" s="1018">
        <f>T165*Tabellen!$H$2</f>
        <v>18.409545000000001</v>
      </c>
      <c r="W165" s="1018">
        <f t="shared" si="33"/>
        <v>65.748374999999996</v>
      </c>
      <c r="X165" s="1018">
        <f t="shared" si="34"/>
        <v>679.39987499999995</v>
      </c>
      <c r="Y165" s="1019"/>
      <c r="Z165" s="969"/>
      <c r="AA165" s="967"/>
      <c r="AB165" s="967"/>
      <c r="AC165" s="967"/>
      <c r="AD165" s="967"/>
      <c r="AE165" s="967"/>
      <c r="AF165" s="967"/>
      <c r="AG165" s="967"/>
      <c r="AH165" s="967"/>
      <c r="AI165" s="967"/>
      <c r="AJ165" s="967"/>
      <c r="AK165" s="967"/>
      <c r="AL165" s="967"/>
      <c r="AM165" s="967"/>
      <c r="AN165" s="967"/>
      <c r="AO165" s="967"/>
      <c r="AP165" s="967"/>
      <c r="AQ165" s="967"/>
      <c r="AR165" s="967"/>
      <c r="AS165" s="967"/>
      <c r="AT165" s="967"/>
      <c r="AU165" s="967"/>
      <c r="AV165" s="967"/>
      <c r="AW165" s="967"/>
      <c r="AX165" s="967"/>
      <c r="AY165" s="967"/>
      <c r="AZ165" s="967"/>
      <c r="BA165" s="967"/>
      <c r="BB165" s="967"/>
      <c r="BC165" s="967"/>
      <c r="BD165" s="967"/>
      <c r="BE165" s="967"/>
      <c r="BF165" s="967"/>
      <c r="BG165" s="967"/>
      <c r="BH165" s="967"/>
      <c r="BI165" s="967"/>
      <c r="BJ165" s="967"/>
      <c r="BK165" s="967"/>
      <c r="BL165" s="967"/>
      <c r="BM165" s="967"/>
      <c r="BN165" s="967"/>
      <c r="BO165" s="967"/>
      <c r="BP165" s="967"/>
      <c r="BQ165" s="967"/>
      <c r="BR165" s="967"/>
      <c r="BS165" s="967"/>
    </row>
    <row r="166" spans="1:71" s="656" customFormat="1" ht="15.65" customHeight="1" outlineLevel="2" x14ac:dyDescent="0.25">
      <c r="A166" s="935"/>
      <c r="B166" s="778"/>
      <c r="C166" s="791"/>
      <c r="D166" s="784" t="s">
        <v>1462</v>
      </c>
      <c r="E166" s="678">
        <v>14</v>
      </c>
      <c r="F166" s="818" t="s">
        <v>71</v>
      </c>
      <c r="G166" s="680">
        <v>0.2</v>
      </c>
      <c r="H166" s="680">
        <f t="shared" si="29"/>
        <v>2.8000000000000003</v>
      </c>
      <c r="I166" s="899">
        <v>17.760000000000002</v>
      </c>
      <c r="J166" s="899">
        <f t="shared" si="30"/>
        <v>248.64000000000001</v>
      </c>
      <c r="K166" s="899"/>
      <c r="L166" s="899">
        <f t="shared" si="31"/>
        <v>0</v>
      </c>
      <c r="M166" s="900">
        <f>J166+H166*Tabellen!$K$2+L166</f>
        <v>416.64000000000004</v>
      </c>
      <c r="N166" s="796"/>
      <c r="O166" s="1018">
        <f t="shared" si="32"/>
        <v>504.13440000000003</v>
      </c>
      <c r="P166" s="1026"/>
      <c r="Q166" s="1023" t="s">
        <v>1025</v>
      </c>
      <c r="R166" s="1018">
        <f>H166*Tabellen!$K$2*Tabellen!$F$2</f>
        <v>203.28000000000003</v>
      </c>
      <c r="S166" s="1024" t="s">
        <v>1116</v>
      </c>
      <c r="T166" s="1018">
        <f>J166*Tabellen!$F$2</f>
        <v>300.8544</v>
      </c>
      <c r="U166" s="1018">
        <f>R166*Tabellen!$G$2</f>
        <v>18.295200000000001</v>
      </c>
      <c r="V166" s="1018">
        <f>T166*Tabellen!$H$2</f>
        <v>63.179423999999997</v>
      </c>
      <c r="W166" s="1018">
        <f t="shared" si="33"/>
        <v>81.474624000000006</v>
      </c>
      <c r="X166" s="1018">
        <f t="shared" si="34"/>
        <v>585.60902400000009</v>
      </c>
      <c r="Y166" s="1019"/>
      <c r="Z166" s="969"/>
      <c r="AA166" s="967"/>
      <c r="AB166" s="967"/>
      <c r="AC166" s="967"/>
      <c r="AD166" s="967"/>
      <c r="AE166" s="967"/>
      <c r="AF166" s="967"/>
      <c r="AG166" s="967"/>
      <c r="AH166" s="967"/>
      <c r="AI166" s="967"/>
      <c r="AJ166" s="967"/>
      <c r="AK166" s="967"/>
      <c r="AL166" s="967"/>
      <c r="AM166" s="967"/>
      <c r="AN166" s="967"/>
      <c r="AO166" s="967"/>
      <c r="AP166" s="967"/>
      <c r="AQ166" s="967"/>
      <c r="AR166" s="967"/>
      <c r="AS166" s="967"/>
      <c r="AT166" s="967"/>
      <c r="AU166" s="967"/>
      <c r="AV166" s="967"/>
      <c r="AW166" s="967"/>
      <c r="AX166" s="967"/>
      <c r="AY166" s="967"/>
      <c r="AZ166" s="967"/>
      <c r="BA166" s="967"/>
      <c r="BB166" s="967"/>
      <c r="BC166" s="967"/>
      <c r="BD166" s="967"/>
      <c r="BE166" s="967"/>
      <c r="BF166" s="967"/>
      <c r="BG166" s="967"/>
      <c r="BH166" s="967"/>
      <c r="BI166" s="967"/>
      <c r="BJ166" s="967"/>
      <c r="BK166" s="967"/>
      <c r="BL166" s="967"/>
      <c r="BM166" s="967"/>
      <c r="BN166" s="967"/>
      <c r="BO166" s="967"/>
      <c r="BP166" s="967"/>
      <c r="BQ166" s="967"/>
      <c r="BR166" s="967"/>
      <c r="BS166" s="967"/>
    </row>
    <row r="167" spans="1:71" s="656" customFormat="1" ht="15.65" customHeight="1" outlineLevel="2" x14ac:dyDescent="0.25">
      <c r="A167" s="935"/>
      <c r="B167" s="778"/>
      <c r="C167" s="791"/>
      <c r="D167" s="784" t="s">
        <v>1463</v>
      </c>
      <c r="E167" s="678">
        <v>28</v>
      </c>
      <c r="F167" s="679" t="s">
        <v>73</v>
      </c>
      <c r="G167" s="680"/>
      <c r="H167" s="680">
        <f t="shared" si="29"/>
        <v>0</v>
      </c>
      <c r="I167" s="899">
        <v>0.65</v>
      </c>
      <c r="J167" s="899">
        <f t="shared" si="30"/>
        <v>18.2</v>
      </c>
      <c r="K167" s="899"/>
      <c r="L167" s="899">
        <f t="shared" si="31"/>
        <v>0</v>
      </c>
      <c r="M167" s="900">
        <f>J167+H167*Tabellen!$K$2+L167</f>
        <v>18.2</v>
      </c>
      <c r="N167" s="796"/>
      <c r="O167" s="1018">
        <f t="shared" si="32"/>
        <v>22.021999999999998</v>
      </c>
      <c r="P167" s="1026"/>
      <c r="Q167" s="1023" t="s">
        <v>1025</v>
      </c>
      <c r="R167" s="1018">
        <f>H167*Tabellen!$K$2*Tabellen!$F$2</f>
        <v>0</v>
      </c>
      <c r="S167" s="1024" t="s">
        <v>1116</v>
      </c>
      <c r="T167" s="1018">
        <f>J167*Tabellen!$F$2</f>
        <v>22.021999999999998</v>
      </c>
      <c r="U167" s="1018">
        <f>R167*Tabellen!$G$2</f>
        <v>0</v>
      </c>
      <c r="V167" s="1018">
        <f>T167*Tabellen!$H$2</f>
        <v>4.6246199999999993</v>
      </c>
      <c r="W167" s="1018">
        <f t="shared" si="33"/>
        <v>4.6246199999999993</v>
      </c>
      <c r="X167" s="1018">
        <f t="shared" si="34"/>
        <v>26.646619999999999</v>
      </c>
      <c r="Y167" s="1019"/>
      <c r="Z167" s="969"/>
      <c r="AA167" s="967"/>
      <c r="AB167" s="967"/>
      <c r="AC167" s="967"/>
      <c r="AD167" s="967"/>
      <c r="AE167" s="967"/>
      <c r="AF167" s="967"/>
      <c r="AG167" s="967"/>
      <c r="AH167" s="967"/>
      <c r="AI167" s="967"/>
      <c r="AJ167" s="967"/>
      <c r="AK167" s="967"/>
      <c r="AL167" s="967"/>
      <c r="AM167" s="967"/>
      <c r="AN167" s="967"/>
      <c r="AO167" s="967"/>
      <c r="AP167" s="967"/>
      <c r="AQ167" s="967"/>
      <c r="AR167" s="967"/>
      <c r="AS167" s="967"/>
      <c r="AT167" s="967"/>
      <c r="AU167" s="967"/>
      <c r="AV167" s="967"/>
      <c r="AW167" s="967"/>
      <c r="AX167" s="967"/>
      <c r="AY167" s="967"/>
      <c r="AZ167" s="967"/>
      <c r="BA167" s="967"/>
      <c r="BB167" s="967"/>
      <c r="BC167" s="967"/>
      <c r="BD167" s="967"/>
      <c r="BE167" s="967"/>
      <c r="BF167" s="967"/>
      <c r="BG167" s="967"/>
      <c r="BH167" s="967"/>
      <c r="BI167" s="967"/>
      <c r="BJ167" s="967"/>
      <c r="BK167" s="967"/>
      <c r="BL167" s="967"/>
      <c r="BM167" s="967"/>
      <c r="BN167" s="967"/>
      <c r="BO167" s="967"/>
      <c r="BP167" s="967"/>
      <c r="BQ167" s="967"/>
      <c r="BR167" s="967"/>
      <c r="BS167" s="967"/>
    </row>
    <row r="168" spans="1:71" s="656" customFormat="1" ht="15.65" customHeight="1" outlineLevel="2" x14ac:dyDescent="0.25">
      <c r="A168" s="935"/>
      <c r="B168" s="778"/>
      <c r="C168" s="791"/>
      <c r="D168" s="784" t="s">
        <v>1464</v>
      </c>
      <c r="E168" s="678">
        <v>91.3</v>
      </c>
      <c r="F168" s="818" t="s">
        <v>74</v>
      </c>
      <c r="G168" s="680">
        <v>0.4</v>
      </c>
      <c r="H168" s="680">
        <f t="shared" si="29"/>
        <v>36.520000000000003</v>
      </c>
      <c r="I168" s="901"/>
      <c r="J168" s="899">
        <f t="shared" si="30"/>
        <v>0</v>
      </c>
      <c r="K168" s="899"/>
      <c r="L168" s="899">
        <f t="shared" si="31"/>
        <v>0</v>
      </c>
      <c r="M168" s="900">
        <f>J168+H168*Tabellen!$K$2+L168</f>
        <v>2191.2000000000003</v>
      </c>
      <c r="N168" s="796"/>
      <c r="O168" s="1018">
        <f t="shared" si="32"/>
        <v>2651.3520000000003</v>
      </c>
      <c r="P168" s="1027"/>
      <c r="Q168" s="1023" t="s">
        <v>1025</v>
      </c>
      <c r="R168" s="1018">
        <f>H168*Tabellen!$K$2*Tabellen!$F$2</f>
        <v>2651.3520000000003</v>
      </c>
      <c r="S168" s="1024" t="s">
        <v>1116</v>
      </c>
      <c r="T168" s="1018">
        <f>J168*Tabellen!$F$2</f>
        <v>0</v>
      </c>
      <c r="U168" s="1018">
        <f>R168*Tabellen!$G$2</f>
        <v>238.62168000000003</v>
      </c>
      <c r="V168" s="1018">
        <f>T168*Tabellen!$H$2</f>
        <v>0</v>
      </c>
      <c r="W168" s="1018">
        <f t="shared" si="33"/>
        <v>238.62168000000003</v>
      </c>
      <c r="X168" s="1018">
        <f t="shared" si="34"/>
        <v>2889.9736800000005</v>
      </c>
      <c r="Y168" s="1019"/>
      <c r="Z168" s="969"/>
      <c r="AA168" s="967"/>
      <c r="AB168" s="967"/>
      <c r="AC168" s="967"/>
      <c r="AD168" s="967"/>
      <c r="AE168" s="967"/>
      <c r="AF168" s="967"/>
      <c r="AG168" s="967"/>
      <c r="AH168" s="967"/>
      <c r="AI168" s="967"/>
      <c r="AJ168" s="967"/>
      <c r="AK168" s="967"/>
      <c r="AL168" s="967"/>
      <c r="AM168" s="967"/>
      <c r="AN168" s="967"/>
      <c r="AO168" s="967"/>
      <c r="AP168" s="967"/>
      <c r="AQ168" s="967"/>
      <c r="AR168" s="967"/>
      <c r="AS168" s="967"/>
      <c r="AT168" s="967"/>
      <c r="AU168" s="967"/>
      <c r="AV168" s="967"/>
      <c r="AW168" s="967"/>
      <c r="AX168" s="967"/>
      <c r="AY168" s="967"/>
      <c r="AZ168" s="967"/>
      <c r="BA168" s="967"/>
      <c r="BB168" s="967"/>
      <c r="BC168" s="967"/>
      <c r="BD168" s="967"/>
      <c r="BE168" s="967"/>
      <c r="BF168" s="967"/>
      <c r="BG168" s="967"/>
      <c r="BH168" s="967"/>
      <c r="BI168" s="967"/>
      <c r="BJ168" s="967"/>
      <c r="BK168" s="967"/>
      <c r="BL168" s="967"/>
      <c r="BM168" s="967"/>
      <c r="BN168" s="967"/>
      <c r="BO168" s="967"/>
      <c r="BP168" s="967"/>
      <c r="BQ168" s="967"/>
      <c r="BR168" s="967"/>
      <c r="BS168" s="967"/>
    </row>
    <row r="169" spans="1:71" s="656" customFormat="1" ht="15.65" customHeight="1" outlineLevel="2" x14ac:dyDescent="0.25">
      <c r="A169" s="935"/>
      <c r="B169" s="778"/>
      <c r="C169" s="791"/>
      <c r="D169" s="784" t="s">
        <v>1465</v>
      </c>
      <c r="E169" s="678">
        <v>91.3</v>
      </c>
      <c r="F169" s="820" t="s">
        <v>74</v>
      </c>
      <c r="G169" s="680"/>
      <c r="H169" s="680">
        <f t="shared" si="29"/>
        <v>0</v>
      </c>
      <c r="I169" s="899">
        <v>10.84</v>
      </c>
      <c r="J169" s="899">
        <f t="shared" si="30"/>
        <v>989.69200000000001</v>
      </c>
      <c r="K169" s="899"/>
      <c r="L169" s="899">
        <f t="shared" si="31"/>
        <v>0</v>
      </c>
      <c r="M169" s="900">
        <f>J169+H169*Tabellen!$K$2+L169</f>
        <v>989.69200000000001</v>
      </c>
      <c r="N169" s="796"/>
      <c r="O169" s="1018">
        <f t="shared" si="32"/>
        <v>1197.5273199999999</v>
      </c>
      <c r="P169" s="1019"/>
      <c r="Q169" s="1023" t="s">
        <v>1025</v>
      </c>
      <c r="R169" s="1018">
        <f>H169*Tabellen!$K$2*Tabellen!$F$2</f>
        <v>0</v>
      </c>
      <c r="S169" s="1024" t="s">
        <v>1116</v>
      </c>
      <c r="T169" s="1018">
        <f>J169*Tabellen!$F$2</f>
        <v>1197.5273199999999</v>
      </c>
      <c r="U169" s="1018">
        <f>R169*Tabellen!$G$2</f>
        <v>0</v>
      </c>
      <c r="V169" s="1018">
        <f>T169*Tabellen!$H$2</f>
        <v>251.48073719999996</v>
      </c>
      <c r="W169" s="1018">
        <f t="shared" si="33"/>
        <v>251.48073719999996</v>
      </c>
      <c r="X169" s="1018">
        <f t="shared" si="34"/>
        <v>1449.0080571999999</v>
      </c>
      <c r="Y169" s="1019"/>
      <c r="Z169" s="969"/>
      <c r="AA169" s="967"/>
      <c r="AB169" s="967"/>
      <c r="AC169" s="967"/>
      <c r="AD169" s="967"/>
      <c r="AE169" s="967"/>
      <c r="AF169" s="967"/>
      <c r="AG169" s="967"/>
      <c r="AH169" s="967"/>
      <c r="AI169" s="967"/>
      <c r="AJ169" s="967"/>
      <c r="AK169" s="967"/>
      <c r="AL169" s="967"/>
      <c r="AM169" s="967"/>
      <c r="AN169" s="967"/>
      <c r="AO169" s="967"/>
      <c r="AP169" s="967"/>
      <c r="AQ169" s="967"/>
      <c r="AR169" s="967"/>
      <c r="AS169" s="967"/>
      <c r="AT169" s="967"/>
      <c r="AU169" s="967"/>
      <c r="AV169" s="967"/>
      <c r="AW169" s="967"/>
      <c r="AX169" s="967"/>
      <c r="AY169" s="967"/>
      <c r="AZ169" s="967"/>
      <c r="BA169" s="967"/>
      <c r="BB169" s="967"/>
      <c r="BC169" s="967"/>
      <c r="BD169" s="967"/>
      <c r="BE169" s="967"/>
      <c r="BF169" s="967"/>
      <c r="BG169" s="967"/>
      <c r="BH169" s="967"/>
      <c r="BI169" s="967"/>
      <c r="BJ169" s="967"/>
      <c r="BK169" s="967"/>
      <c r="BL169" s="967"/>
      <c r="BM169" s="967"/>
      <c r="BN169" s="967"/>
      <c r="BO169" s="967"/>
      <c r="BP169" s="967"/>
      <c r="BQ169" s="967"/>
      <c r="BR169" s="967"/>
      <c r="BS169" s="967"/>
    </row>
    <row r="170" spans="1:71" s="656" customFormat="1" ht="15.65" customHeight="1" outlineLevel="2" x14ac:dyDescent="0.25">
      <c r="A170" s="935"/>
      <c r="B170" s="778"/>
      <c r="C170" s="791"/>
      <c r="D170" s="821" t="s">
        <v>1466</v>
      </c>
      <c r="E170" s="678">
        <v>159.78800000000001</v>
      </c>
      <c r="F170" s="818" t="s">
        <v>71</v>
      </c>
      <c r="G170" s="680">
        <v>0.12</v>
      </c>
      <c r="H170" s="680">
        <f t="shared" si="29"/>
        <v>19.17456</v>
      </c>
      <c r="I170" s="899">
        <v>0.39</v>
      </c>
      <c r="J170" s="899">
        <f t="shared" si="30"/>
        <v>62.317320000000009</v>
      </c>
      <c r="K170" s="899"/>
      <c r="L170" s="899">
        <f t="shared" si="31"/>
        <v>0</v>
      </c>
      <c r="M170" s="900">
        <f>J170+H170*Tabellen!$K$2+L170</f>
        <v>1212.7909200000001</v>
      </c>
      <c r="N170" s="796"/>
      <c r="O170" s="1018">
        <f t="shared" si="32"/>
        <v>1467.4770131999999</v>
      </c>
      <c r="P170" s="1027"/>
      <c r="Q170" s="1023" t="s">
        <v>1025</v>
      </c>
      <c r="R170" s="1018">
        <f>H170*Tabellen!$K$2*Tabellen!$F$2</f>
        <v>1392.073056</v>
      </c>
      <c r="S170" s="1024" t="s">
        <v>1116</v>
      </c>
      <c r="T170" s="1018">
        <f>J170*Tabellen!$F$2</f>
        <v>75.403957200000008</v>
      </c>
      <c r="U170" s="1018">
        <f>R170*Tabellen!$G$2</f>
        <v>125.28657503999999</v>
      </c>
      <c r="V170" s="1018">
        <f>T170*Tabellen!$H$2</f>
        <v>15.834831012</v>
      </c>
      <c r="W170" s="1018">
        <f t="shared" si="33"/>
        <v>141.121406052</v>
      </c>
      <c r="X170" s="1018">
        <f t="shared" si="34"/>
        <v>1608.598419252</v>
      </c>
      <c r="Y170" s="1019"/>
      <c r="Z170" s="969"/>
      <c r="AA170" s="967"/>
      <c r="AB170" s="967"/>
      <c r="AC170" s="967"/>
      <c r="AD170" s="967"/>
      <c r="AE170" s="967"/>
      <c r="AF170" s="967"/>
      <c r="AG170" s="967"/>
      <c r="AH170" s="967"/>
      <c r="AI170" s="967"/>
      <c r="AJ170" s="967"/>
      <c r="AK170" s="967"/>
      <c r="AL170" s="967"/>
      <c r="AM170" s="967"/>
      <c r="AN170" s="967"/>
      <c r="AO170" s="967"/>
      <c r="AP170" s="967"/>
      <c r="AQ170" s="967"/>
      <c r="AR170" s="967"/>
      <c r="AS170" s="967"/>
      <c r="AT170" s="967"/>
      <c r="AU170" s="967"/>
      <c r="AV170" s="967"/>
      <c r="AW170" s="967"/>
      <c r="AX170" s="967"/>
      <c r="AY170" s="967"/>
      <c r="AZ170" s="967"/>
      <c r="BA170" s="967"/>
      <c r="BB170" s="967"/>
      <c r="BC170" s="967"/>
      <c r="BD170" s="967"/>
      <c r="BE170" s="967"/>
      <c r="BF170" s="967"/>
      <c r="BG170" s="967"/>
      <c r="BH170" s="967"/>
      <c r="BI170" s="967"/>
      <c r="BJ170" s="967"/>
      <c r="BK170" s="967"/>
      <c r="BL170" s="967"/>
      <c r="BM170" s="967"/>
      <c r="BN170" s="967"/>
      <c r="BO170" s="967"/>
      <c r="BP170" s="967"/>
      <c r="BQ170" s="967"/>
      <c r="BR170" s="967"/>
      <c r="BS170" s="967"/>
    </row>
    <row r="171" spans="1:71" s="656" customFormat="1" ht="15.65" customHeight="1" outlineLevel="2" x14ac:dyDescent="0.25">
      <c r="A171" s="935"/>
      <c r="B171" s="778"/>
      <c r="C171" s="791"/>
      <c r="D171" s="784" t="s">
        <v>1467</v>
      </c>
      <c r="E171" s="678">
        <v>22.25</v>
      </c>
      <c r="F171" s="818" t="s">
        <v>71</v>
      </c>
      <c r="G171" s="680">
        <v>0.18</v>
      </c>
      <c r="H171" s="680">
        <f t="shared" si="29"/>
        <v>4.0049999999999999</v>
      </c>
      <c r="I171" s="899">
        <v>0.68</v>
      </c>
      <c r="J171" s="899">
        <f t="shared" si="30"/>
        <v>15.13</v>
      </c>
      <c r="K171" s="899"/>
      <c r="L171" s="899">
        <f t="shared" si="31"/>
        <v>0</v>
      </c>
      <c r="M171" s="900">
        <f>J171+H171*Tabellen!$K$2+L171</f>
        <v>255.42999999999998</v>
      </c>
      <c r="N171" s="796"/>
      <c r="O171" s="1018">
        <f t="shared" si="32"/>
        <v>309.07029999999997</v>
      </c>
      <c r="P171" s="1026"/>
      <c r="Q171" s="1023" t="s">
        <v>1025</v>
      </c>
      <c r="R171" s="1018">
        <f>H171*Tabellen!$K$2*Tabellen!$F$2</f>
        <v>290.76299999999998</v>
      </c>
      <c r="S171" s="1024" t="s">
        <v>1116</v>
      </c>
      <c r="T171" s="1018">
        <f>J171*Tabellen!$F$2</f>
        <v>18.307300000000001</v>
      </c>
      <c r="U171" s="1018">
        <f>R171*Tabellen!$G$2</f>
        <v>26.168669999999995</v>
      </c>
      <c r="V171" s="1018">
        <f>T171*Tabellen!$H$2</f>
        <v>3.8445330000000002</v>
      </c>
      <c r="W171" s="1018">
        <f t="shared" si="33"/>
        <v>30.013202999999997</v>
      </c>
      <c r="X171" s="1018">
        <f t="shared" si="34"/>
        <v>339.08350299999995</v>
      </c>
      <c r="Y171" s="1019"/>
      <c r="Z171" s="969"/>
      <c r="AA171" s="967"/>
      <c r="AB171" s="967"/>
      <c r="AC171" s="967"/>
      <c r="AD171" s="967"/>
      <c r="AE171" s="967"/>
      <c r="AF171" s="967"/>
      <c r="AG171" s="967"/>
      <c r="AH171" s="967"/>
      <c r="AI171" s="967"/>
      <c r="AJ171" s="967"/>
      <c r="AK171" s="967"/>
      <c r="AL171" s="967"/>
      <c r="AM171" s="967"/>
      <c r="AN171" s="967"/>
      <c r="AO171" s="967"/>
      <c r="AP171" s="967"/>
      <c r="AQ171" s="967"/>
      <c r="AR171" s="967"/>
      <c r="AS171" s="967"/>
      <c r="AT171" s="967"/>
      <c r="AU171" s="967"/>
      <c r="AV171" s="967"/>
      <c r="AW171" s="967"/>
      <c r="AX171" s="967"/>
      <c r="AY171" s="967"/>
      <c r="AZ171" s="967"/>
      <c r="BA171" s="967"/>
      <c r="BB171" s="967"/>
      <c r="BC171" s="967"/>
      <c r="BD171" s="967"/>
      <c r="BE171" s="967"/>
      <c r="BF171" s="967"/>
      <c r="BG171" s="967"/>
      <c r="BH171" s="967"/>
      <c r="BI171" s="967"/>
      <c r="BJ171" s="967"/>
      <c r="BK171" s="967"/>
      <c r="BL171" s="967"/>
      <c r="BM171" s="967"/>
      <c r="BN171" s="967"/>
      <c r="BO171" s="967"/>
      <c r="BP171" s="967"/>
      <c r="BQ171" s="967"/>
      <c r="BR171" s="967"/>
      <c r="BS171" s="967"/>
    </row>
    <row r="172" spans="1:71" s="656" customFormat="1" ht="15.65" customHeight="1" outlineLevel="2" x14ac:dyDescent="0.25">
      <c r="A172" s="935"/>
      <c r="B172" s="778"/>
      <c r="C172" s="791"/>
      <c r="D172" s="822" t="s">
        <v>1117</v>
      </c>
      <c r="E172" s="823">
        <v>91.3</v>
      </c>
      <c r="F172" s="824" t="s">
        <v>74</v>
      </c>
      <c r="G172" s="825">
        <v>1.3</v>
      </c>
      <c r="H172" s="825">
        <f t="shared" si="29"/>
        <v>118.69</v>
      </c>
      <c r="I172" s="902">
        <v>99</v>
      </c>
      <c r="J172" s="902">
        <f t="shared" si="30"/>
        <v>9038.6999999999989</v>
      </c>
      <c r="K172" s="902"/>
      <c r="L172" s="902">
        <f t="shared" si="31"/>
        <v>0</v>
      </c>
      <c r="M172" s="903">
        <f>J172+H172*Tabellen!$K$2+L172</f>
        <v>16160.099999999999</v>
      </c>
      <c r="N172" s="796"/>
      <c r="O172" s="1018">
        <f t="shared" si="32"/>
        <v>19553.720999999998</v>
      </c>
      <c r="P172" s="1026"/>
      <c r="Q172" s="1023" t="s">
        <v>1025</v>
      </c>
      <c r="R172" s="1018">
        <f>H172*Tabellen!$K$2*Tabellen!$F$2</f>
        <v>8616.8939999999984</v>
      </c>
      <c r="S172" s="1024" t="s">
        <v>1116</v>
      </c>
      <c r="T172" s="1018">
        <f>J172*Tabellen!$F$2</f>
        <v>10936.826999999997</v>
      </c>
      <c r="U172" s="1018">
        <f>R172*Tabellen!$G$2</f>
        <v>775.52045999999984</v>
      </c>
      <c r="V172" s="1018">
        <f>T172*Tabellen!$H$2</f>
        <v>2296.7336699999992</v>
      </c>
      <c r="W172" s="1018">
        <f t="shared" si="33"/>
        <v>3072.2541299999989</v>
      </c>
      <c r="X172" s="1018">
        <f t="shared" si="34"/>
        <v>22625.975129999995</v>
      </c>
      <c r="Y172" s="1019"/>
      <c r="Z172" s="969"/>
      <c r="AA172" s="967"/>
      <c r="AB172" s="967"/>
      <c r="AC172" s="967"/>
      <c r="AD172" s="967"/>
      <c r="AE172" s="967"/>
      <c r="AF172" s="967"/>
      <c r="AG172" s="967"/>
      <c r="AH172" s="967"/>
      <c r="AI172" s="967"/>
      <c r="AJ172" s="967"/>
      <c r="AK172" s="967"/>
      <c r="AL172" s="967"/>
      <c r="AM172" s="967"/>
      <c r="AN172" s="967"/>
      <c r="AO172" s="967"/>
      <c r="AP172" s="967"/>
      <c r="AQ172" s="967"/>
      <c r="AR172" s="967"/>
      <c r="AS172" s="967"/>
      <c r="AT172" s="967"/>
      <c r="AU172" s="967"/>
      <c r="AV172" s="967"/>
      <c r="AW172" s="967"/>
      <c r="AX172" s="967"/>
      <c r="AY172" s="967"/>
      <c r="AZ172" s="967"/>
      <c r="BA172" s="967"/>
      <c r="BB172" s="967"/>
      <c r="BC172" s="967"/>
      <c r="BD172" s="967"/>
      <c r="BE172" s="967"/>
      <c r="BF172" s="967"/>
      <c r="BG172" s="967"/>
      <c r="BH172" s="967"/>
      <c r="BI172" s="967"/>
      <c r="BJ172" s="967"/>
      <c r="BK172" s="967"/>
      <c r="BL172" s="967"/>
      <c r="BM172" s="967"/>
      <c r="BN172" s="967"/>
      <c r="BO172" s="967"/>
      <c r="BP172" s="967"/>
      <c r="BQ172" s="967"/>
      <c r="BR172" s="967"/>
      <c r="BS172" s="967"/>
    </row>
    <row r="173" spans="1:71" s="656" customFormat="1" ht="15.65" customHeight="1" outlineLevel="2" x14ac:dyDescent="0.25">
      <c r="A173" s="935"/>
      <c r="B173" s="778"/>
      <c r="C173" s="791"/>
      <c r="D173" s="822" t="s">
        <v>1471</v>
      </c>
      <c r="E173" s="823">
        <v>91.3</v>
      </c>
      <c r="F173" s="826" t="s">
        <v>74</v>
      </c>
      <c r="G173" s="825"/>
      <c r="H173" s="825">
        <f t="shared" si="29"/>
        <v>0</v>
      </c>
      <c r="I173" s="902">
        <v>18</v>
      </c>
      <c r="J173" s="902">
        <f t="shared" si="30"/>
        <v>1643.3999999999999</v>
      </c>
      <c r="K173" s="902"/>
      <c r="L173" s="902">
        <f t="shared" si="31"/>
        <v>0</v>
      </c>
      <c r="M173" s="903">
        <f>J173+H173*Tabellen!$K$2+L173</f>
        <v>1643.3999999999999</v>
      </c>
      <c r="N173" s="796"/>
      <c r="O173" s="1018">
        <f t="shared" si="32"/>
        <v>1988.5139999999997</v>
      </c>
      <c r="P173" s="1026"/>
      <c r="Q173" s="1023" t="s">
        <v>1025</v>
      </c>
      <c r="R173" s="1018">
        <f>H173*Tabellen!$K$2*Tabellen!$F$2</f>
        <v>0</v>
      </c>
      <c r="S173" s="1024" t="s">
        <v>1116</v>
      </c>
      <c r="T173" s="1018">
        <f>J173*Tabellen!$F$2</f>
        <v>1988.5139999999997</v>
      </c>
      <c r="U173" s="1018">
        <f>R173*Tabellen!$G$2</f>
        <v>0</v>
      </c>
      <c r="V173" s="1018">
        <f>T173*Tabellen!$H$2</f>
        <v>417.58793999999989</v>
      </c>
      <c r="W173" s="1018">
        <f t="shared" si="33"/>
        <v>417.58793999999989</v>
      </c>
      <c r="X173" s="1018">
        <f t="shared" si="34"/>
        <v>2406.1019399999996</v>
      </c>
      <c r="Y173" s="1019"/>
      <c r="Z173" s="969"/>
      <c r="AA173" s="967"/>
      <c r="AB173" s="967"/>
      <c r="AC173" s="967"/>
      <c r="AD173" s="967"/>
      <c r="AE173" s="967"/>
      <c r="AF173" s="967"/>
      <c r="AG173" s="967"/>
      <c r="AH173" s="967"/>
      <c r="AI173" s="967"/>
      <c r="AJ173" s="967"/>
      <c r="AK173" s="967"/>
      <c r="AL173" s="967"/>
      <c r="AM173" s="967"/>
      <c r="AN173" s="967"/>
      <c r="AO173" s="967"/>
      <c r="AP173" s="967"/>
      <c r="AQ173" s="967"/>
      <c r="AR173" s="967"/>
      <c r="AS173" s="967"/>
      <c r="AT173" s="967"/>
      <c r="AU173" s="967"/>
      <c r="AV173" s="967"/>
      <c r="AW173" s="967"/>
      <c r="AX173" s="967"/>
      <c r="AY173" s="967"/>
      <c r="AZ173" s="967"/>
      <c r="BA173" s="967"/>
      <c r="BB173" s="967"/>
      <c r="BC173" s="967"/>
      <c r="BD173" s="967"/>
      <c r="BE173" s="967"/>
      <c r="BF173" s="967"/>
      <c r="BG173" s="967"/>
      <c r="BH173" s="967"/>
      <c r="BI173" s="967"/>
      <c r="BJ173" s="967"/>
      <c r="BK173" s="967"/>
      <c r="BL173" s="967"/>
      <c r="BM173" s="967"/>
      <c r="BN173" s="967"/>
      <c r="BO173" s="967"/>
      <c r="BP173" s="967"/>
      <c r="BQ173" s="967"/>
      <c r="BR173" s="967"/>
      <c r="BS173" s="967"/>
    </row>
    <row r="174" spans="1:71" s="656" customFormat="1" ht="15.65" customHeight="1" outlineLevel="2" x14ac:dyDescent="0.25">
      <c r="A174" s="935"/>
      <c r="B174" s="778"/>
      <c r="C174" s="791"/>
      <c r="D174" s="784" t="s">
        <v>1470</v>
      </c>
      <c r="E174" s="678">
        <v>14.49</v>
      </c>
      <c r="F174" s="679" t="s">
        <v>71</v>
      </c>
      <c r="G174" s="680">
        <v>0.2</v>
      </c>
      <c r="H174" s="680">
        <f t="shared" si="29"/>
        <v>2.8980000000000001</v>
      </c>
      <c r="I174" s="899">
        <v>46.93</v>
      </c>
      <c r="J174" s="899">
        <f t="shared" si="30"/>
        <v>680.01570000000004</v>
      </c>
      <c r="K174" s="899"/>
      <c r="L174" s="899">
        <f t="shared" si="31"/>
        <v>0</v>
      </c>
      <c r="M174" s="900">
        <f>J174+H174*Tabellen!$K$2+L174</f>
        <v>853.89570000000003</v>
      </c>
      <c r="N174" s="796"/>
      <c r="O174" s="1018">
        <f t="shared" si="32"/>
        <v>1033.2137969999999</v>
      </c>
      <c r="P174" s="1026"/>
      <c r="Q174" s="1023" t="s">
        <v>1025</v>
      </c>
      <c r="R174" s="1018">
        <f>H174*Tabellen!$K$2*Tabellen!$F$2</f>
        <v>210.39479999999998</v>
      </c>
      <c r="S174" s="1024" t="s">
        <v>1116</v>
      </c>
      <c r="T174" s="1018">
        <f>J174*Tabellen!$F$2</f>
        <v>822.81899699999997</v>
      </c>
      <c r="U174" s="1018">
        <f>R174*Tabellen!$G$2</f>
        <v>18.935531999999998</v>
      </c>
      <c r="V174" s="1018">
        <f>T174*Tabellen!$H$2</f>
        <v>172.79198936999998</v>
      </c>
      <c r="W174" s="1018">
        <f t="shared" si="33"/>
        <v>191.72752136999998</v>
      </c>
      <c r="X174" s="1018">
        <f t="shared" si="34"/>
        <v>1224.9413183699999</v>
      </c>
      <c r="Y174" s="1019"/>
      <c r="Z174" s="969"/>
      <c r="AA174" s="967"/>
      <c r="AB174" s="967"/>
      <c r="AC174" s="967"/>
      <c r="AD174" s="967"/>
      <c r="AE174" s="967"/>
      <c r="AF174" s="967"/>
      <c r="AG174" s="967"/>
      <c r="AH174" s="967"/>
      <c r="AI174" s="967"/>
      <c r="AJ174" s="967"/>
      <c r="AK174" s="967"/>
      <c r="AL174" s="967"/>
      <c r="AM174" s="967"/>
      <c r="AN174" s="967"/>
      <c r="AO174" s="967"/>
      <c r="AP174" s="967"/>
      <c r="AQ174" s="967"/>
      <c r="AR174" s="967"/>
      <c r="AS174" s="967"/>
      <c r="AT174" s="967"/>
      <c r="AU174" s="967"/>
      <c r="AV174" s="967"/>
      <c r="AW174" s="967"/>
      <c r="AX174" s="967"/>
      <c r="AY174" s="967"/>
      <c r="AZ174" s="967"/>
      <c r="BA174" s="967"/>
      <c r="BB174" s="967"/>
      <c r="BC174" s="967"/>
      <c r="BD174" s="967"/>
      <c r="BE174" s="967"/>
      <c r="BF174" s="967"/>
      <c r="BG174" s="967"/>
      <c r="BH174" s="967"/>
      <c r="BI174" s="967"/>
      <c r="BJ174" s="967"/>
      <c r="BK174" s="967"/>
      <c r="BL174" s="967"/>
      <c r="BM174" s="967"/>
      <c r="BN174" s="967"/>
      <c r="BO174" s="967"/>
      <c r="BP174" s="967"/>
      <c r="BQ174" s="967"/>
      <c r="BR174" s="967"/>
      <c r="BS174" s="967"/>
    </row>
    <row r="175" spans="1:71" s="656" customFormat="1" ht="15.65" customHeight="1" outlineLevel="2" x14ac:dyDescent="0.25">
      <c r="A175" s="935"/>
      <c r="B175" s="778"/>
      <c r="C175" s="791"/>
      <c r="D175" s="784" t="s">
        <v>1472</v>
      </c>
      <c r="E175" s="678">
        <v>4.7</v>
      </c>
      <c r="F175" s="818" t="s">
        <v>74</v>
      </c>
      <c r="G175" s="680">
        <v>0.3</v>
      </c>
      <c r="H175" s="680">
        <f t="shared" si="29"/>
        <v>1.41</v>
      </c>
      <c r="I175" s="901">
        <v>97.99</v>
      </c>
      <c r="J175" s="899">
        <f t="shared" si="30"/>
        <v>460.553</v>
      </c>
      <c r="K175" s="899"/>
      <c r="L175" s="899">
        <f t="shared" si="31"/>
        <v>0</v>
      </c>
      <c r="M175" s="900">
        <f>J175+H175*Tabellen!$K$2+L175</f>
        <v>545.15300000000002</v>
      </c>
      <c r="N175" s="796"/>
      <c r="O175" s="1018">
        <f t="shared" si="32"/>
        <v>659.63513</v>
      </c>
      <c r="P175" s="1027"/>
      <c r="Q175" s="1023" t="s">
        <v>1025</v>
      </c>
      <c r="R175" s="1018">
        <f>H175*Tabellen!$K$2*Tabellen!$F$2</f>
        <v>102.36599999999999</v>
      </c>
      <c r="S175" s="1024" t="s">
        <v>1116</v>
      </c>
      <c r="T175" s="1018">
        <f>J175*Tabellen!$F$2</f>
        <v>557.26913000000002</v>
      </c>
      <c r="U175" s="1018">
        <f>R175*Tabellen!$G$2</f>
        <v>9.2129399999999979</v>
      </c>
      <c r="V175" s="1018">
        <f>T175*Tabellen!$H$2</f>
        <v>117.02651729999999</v>
      </c>
      <c r="W175" s="1018">
        <f t="shared" si="33"/>
        <v>126.2394573</v>
      </c>
      <c r="X175" s="1018">
        <f t="shared" si="34"/>
        <v>785.87458730000003</v>
      </c>
      <c r="Y175" s="1019"/>
      <c r="Z175" s="969"/>
      <c r="AA175" s="967"/>
      <c r="AB175" s="967"/>
      <c r="AC175" s="967"/>
      <c r="AD175" s="967"/>
      <c r="AE175" s="967"/>
      <c r="AF175" s="967"/>
      <c r="AG175" s="967"/>
      <c r="AH175" s="967"/>
      <c r="AI175" s="967"/>
      <c r="AJ175" s="967"/>
      <c r="AK175" s="967"/>
      <c r="AL175" s="967"/>
      <c r="AM175" s="967"/>
      <c r="AN175" s="967"/>
      <c r="AO175" s="967"/>
      <c r="AP175" s="967"/>
      <c r="AQ175" s="967"/>
      <c r="AR175" s="967"/>
      <c r="AS175" s="967"/>
      <c r="AT175" s="967"/>
      <c r="AU175" s="967"/>
      <c r="AV175" s="967"/>
      <c r="AW175" s="967"/>
      <c r="AX175" s="967"/>
      <c r="AY175" s="967"/>
      <c r="AZ175" s="967"/>
      <c r="BA175" s="967"/>
      <c r="BB175" s="967"/>
      <c r="BC175" s="967"/>
      <c r="BD175" s="967"/>
      <c r="BE175" s="967"/>
      <c r="BF175" s="967"/>
      <c r="BG175" s="967"/>
      <c r="BH175" s="967"/>
      <c r="BI175" s="967"/>
      <c r="BJ175" s="967"/>
      <c r="BK175" s="967"/>
      <c r="BL175" s="967"/>
      <c r="BM175" s="967"/>
      <c r="BN175" s="967"/>
      <c r="BO175" s="967"/>
      <c r="BP175" s="967"/>
      <c r="BQ175" s="967"/>
      <c r="BR175" s="967"/>
      <c r="BS175" s="967"/>
    </row>
    <row r="176" spans="1:71" s="656" customFormat="1" ht="15.65" customHeight="1" outlineLevel="2" x14ac:dyDescent="0.25">
      <c r="A176" s="935"/>
      <c r="B176" s="778"/>
      <c r="C176" s="791"/>
      <c r="D176" s="784" t="s">
        <v>1434</v>
      </c>
      <c r="E176" s="678">
        <v>1</v>
      </c>
      <c r="F176" s="820" t="s">
        <v>846</v>
      </c>
      <c r="G176" s="680">
        <v>2</v>
      </c>
      <c r="H176" s="680">
        <f t="shared" si="29"/>
        <v>2</v>
      </c>
      <c r="I176" s="899"/>
      <c r="J176" s="899">
        <f t="shared" si="30"/>
        <v>0</v>
      </c>
      <c r="K176" s="899"/>
      <c r="L176" s="899">
        <f t="shared" si="31"/>
        <v>0</v>
      </c>
      <c r="M176" s="900">
        <f>J176+H176*Tabellen!$K$2+L176</f>
        <v>120</v>
      </c>
      <c r="N176" s="796"/>
      <c r="O176" s="1018">
        <f t="shared" si="32"/>
        <v>145.19999999999999</v>
      </c>
      <c r="P176" s="1019"/>
      <c r="Q176" s="1023" t="s">
        <v>1025</v>
      </c>
      <c r="R176" s="1018">
        <f>H176*Tabellen!$K$2*Tabellen!$F$2</f>
        <v>145.19999999999999</v>
      </c>
      <c r="S176" s="1024" t="s">
        <v>1116</v>
      </c>
      <c r="T176" s="1018">
        <f>J176*Tabellen!$F$2</f>
        <v>0</v>
      </c>
      <c r="U176" s="1018">
        <f>R176*Tabellen!$G$2</f>
        <v>13.067999999999998</v>
      </c>
      <c r="V176" s="1018">
        <f>T176*Tabellen!$H$2</f>
        <v>0</v>
      </c>
      <c r="W176" s="1018">
        <f t="shared" si="33"/>
        <v>13.067999999999998</v>
      </c>
      <c r="X176" s="1018">
        <f t="shared" si="34"/>
        <v>158.26799999999997</v>
      </c>
      <c r="Y176" s="1019"/>
      <c r="Z176" s="969"/>
      <c r="AA176" s="967"/>
      <c r="AB176" s="967"/>
      <c r="AC176" s="967"/>
      <c r="AD176" s="967"/>
      <c r="AE176" s="967"/>
      <c r="AF176" s="967"/>
      <c r="AG176" s="967"/>
      <c r="AH176" s="967"/>
      <c r="AI176" s="967"/>
      <c r="AJ176" s="967"/>
      <c r="AK176" s="967"/>
      <c r="AL176" s="967"/>
      <c r="AM176" s="967"/>
      <c r="AN176" s="967"/>
      <c r="AO176" s="967"/>
      <c r="AP176" s="967"/>
      <c r="AQ176" s="967"/>
      <c r="AR176" s="967"/>
      <c r="AS176" s="967"/>
      <c r="AT176" s="967"/>
      <c r="AU176" s="967"/>
      <c r="AV176" s="967"/>
      <c r="AW176" s="967"/>
      <c r="AX176" s="967"/>
      <c r="AY176" s="967"/>
      <c r="AZ176" s="967"/>
      <c r="BA176" s="967"/>
      <c r="BB176" s="967"/>
      <c r="BC176" s="967"/>
      <c r="BD176" s="967"/>
      <c r="BE176" s="967"/>
      <c r="BF176" s="967"/>
      <c r="BG176" s="967"/>
      <c r="BH176" s="967"/>
      <c r="BI176" s="967"/>
      <c r="BJ176" s="967"/>
      <c r="BK176" s="967"/>
      <c r="BL176" s="967"/>
      <c r="BM176" s="967"/>
      <c r="BN176" s="967"/>
      <c r="BO176" s="967"/>
      <c r="BP176" s="967"/>
      <c r="BQ176" s="967"/>
      <c r="BR176" s="967"/>
      <c r="BS176" s="967"/>
    </row>
    <row r="177" spans="1:71" s="656" customFormat="1" ht="15.65" customHeight="1" outlineLevel="2" x14ac:dyDescent="0.25">
      <c r="A177" s="935"/>
      <c r="B177" s="778"/>
      <c r="C177" s="791"/>
      <c r="D177" s="783"/>
      <c r="E177" s="674"/>
      <c r="F177" s="676"/>
      <c r="G177" s="655"/>
      <c r="H177" s="655"/>
      <c r="I177" s="894"/>
      <c r="J177" s="894"/>
      <c r="K177" s="894"/>
      <c r="L177" s="894"/>
      <c r="M177" s="895"/>
      <c r="N177" s="796"/>
      <c r="O177" s="1018"/>
      <c r="P177" s="1027"/>
      <c r="Q177" s="1023"/>
      <c r="R177" s="1018"/>
      <c r="S177" s="1024"/>
      <c r="T177" s="1018"/>
      <c r="U177" s="1018"/>
      <c r="V177" s="1018"/>
      <c r="W177" s="1018"/>
      <c r="X177" s="1018"/>
      <c r="Y177" s="1019"/>
      <c r="Z177" s="969"/>
      <c r="AA177" s="967"/>
      <c r="AB177" s="967"/>
      <c r="AC177" s="967"/>
      <c r="AD177" s="967"/>
      <c r="AE177" s="967"/>
      <c r="AF177" s="967"/>
      <c r="AG177" s="967"/>
      <c r="AH177" s="967"/>
      <c r="AI177" s="967"/>
      <c r="AJ177" s="967"/>
      <c r="AK177" s="967"/>
      <c r="AL177" s="967"/>
      <c r="AM177" s="967"/>
      <c r="AN177" s="967"/>
      <c r="AO177" s="967"/>
      <c r="AP177" s="967"/>
      <c r="AQ177" s="967"/>
      <c r="AR177" s="967"/>
      <c r="AS177" s="967"/>
      <c r="AT177" s="967"/>
      <c r="AU177" s="967"/>
      <c r="AV177" s="967"/>
      <c r="AW177" s="967"/>
      <c r="AX177" s="967"/>
      <c r="AY177" s="967"/>
      <c r="AZ177" s="967"/>
      <c r="BA177" s="967"/>
      <c r="BB177" s="967"/>
      <c r="BC177" s="967"/>
      <c r="BD177" s="967"/>
      <c r="BE177" s="967"/>
      <c r="BF177" s="967"/>
      <c r="BG177" s="967"/>
      <c r="BH177" s="967"/>
      <c r="BI177" s="967"/>
      <c r="BJ177" s="967"/>
      <c r="BK177" s="967"/>
      <c r="BL177" s="967"/>
      <c r="BM177" s="967"/>
      <c r="BN177" s="967"/>
      <c r="BO177" s="967"/>
      <c r="BP177" s="967"/>
      <c r="BQ177" s="967"/>
      <c r="BR177" s="967"/>
      <c r="BS177" s="967"/>
    </row>
    <row r="178" spans="1:71" ht="9" customHeight="1" outlineLevel="1" x14ac:dyDescent="0.25">
      <c r="B178" s="663"/>
      <c r="D178" s="664"/>
      <c r="E178" s="666"/>
      <c r="F178" s="664"/>
      <c r="G178" s="665"/>
      <c r="H178" s="665"/>
      <c r="I178" s="892"/>
      <c r="J178" s="892"/>
      <c r="K178" s="892"/>
      <c r="L178" s="892"/>
      <c r="M178" s="892"/>
      <c r="N178" s="786"/>
      <c r="O178" s="1021"/>
      <c r="P178" s="1021"/>
      <c r="Q178" s="1021"/>
      <c r="R178" s="1022"/>
      <c r="S178" s="1022"/>
      <c r="T178" s="1022"/>
      <c r="U178" s="1022"/>
      <c r="V178" s="1022"/>
      <c r="W178" s="1022"/>
      <c r="X178" s="1022"/>
      <c r="Y178" s="1021"/>
      <c r="Z178" s="965"/>
      <c r="AA178" s="966"/>
      <c r="AG178" s="963"/>
      <c r="AH178" s="963"/>
    </row>
    <row r="179" spans="1:71" s="912" customFormat="1" ht="15.65" customHeight="1" outlineLevel="1" x14ac:dyDescent="0.25">
      <c r="B179" s="650" t="s">
        <v>1170</v>
      </c>
      <c r="C179" s="937"/>
      <c r="D179" s="651" t="s">
        <v>1818</v>
      </c>
      <c r="E179" s="658">
        <v>91.3</v>
      </c>
      <c r="F179" s="651" t="s">
        <v>74</v>
      </c>
      <c r="G179" s="652"/>
      <c r="H179" s="890">
        <f>SUM(H180:H196)/E179</f>
        <v>2.1834672508214674</v>
      </c>
      <c r="I179" s="890"/>
      <c r="J179" s="890">
        <f>SUM(J180:J196)/E179</f>
        <v>151.06802102957283</v>
      </c>
      <c r="K179" s="890"/>
      <c r="L179" s="890">
        <f>SUM(L180:L196)/E179</f>
        <v>0</v>
      </c>
      <c r="M179" s="890">
        <f>SUM(M180:M196)/E179</f>
        <v>282.07605607886097</v>
      </c>
      <c r="N179" s="937"/>
      <c r="O179" s="1013">
        <f>SUM(O180:O196)/E179</f>
        <v>341.31202785542172</v>
      </c>
      <c r="P179" s="1014" t="str">
        <f>B179</f>
        <v>V1-2-C1</v>
      </c>
      <c r="Q179" s="1014"/>
      <c r="R179" s="1015"/>
      <c r="S179" s="1015"/>
      <c r="T179" s="1015"/>
      <c r="U179" s="1015"/>
      <c r="V179" s="1015"/>
      <c r="W179" s="1015"/>
      <c r="X179" s="1015">
        <f>SUM(X180:X196)/E179</f>
        <v>393.96518701590361</v>
      </c>
      <c r="Y179" s="1014"/>
      <c r="Z179" s="975"/>
      <c r="AA179" s="960"/>
      <c r="AB179" s="960"/>
      <c r="AC179" s="960"/>
      <c r="AD179" s="960"/>
      <c r="AE179" s="960"/>
      <c r="AF179" s="960"/>
      <c r="AG179" s="960"/>
      <c r="AH179" s="960"/>
      <c r="AI179" s="960"/>
      <c r="AJ179" s="960"/>
      <c r="AK179" s="960"/>
      <c r="AL179" s="960"/>
      <c r="AM179" s="960"/>
      <c r="AN179" s="960"/>
      <c r="AO179" s="960"/>
      <c r="AP179" s="960"/>
      <c r="AQ179" s="960"/>
      <c r="AR179" s="960"/>
      <c r="AS179" s="960"/>
      <c r="AT179" s="960"/>
      <c r="AU179" s="960"/>
      <c r="AV179" s="960"/>
      <c r="AW179" s="960"/>
      <c r="AX179" s="960"/>
      <c r="AY179" s="960"/>
      <c r="AZ179" s="960"/>
      <c r="BA179" s="960"/>
      <c r="BB179" s="960"/>
      <c r="BC179" s="960"/>
      <c r="BD179" s="960"/>
      <c r="BE179" s="960"/>
      <c r="BF179" s="960"/>
      <c r="BG179" s="960"/>
      <c r="BH179" s="960"/>
      <c r="BI179" s="960"/>
      <c r="BJ179" s="960"/>
      <c r="BK179" s="960"/>
      <c r="BL179" s="960"/>
      <c r="BM179" s="960"/>
      <c r="BN179" s="960"/>
      <c r="BO179" s="960"/>
      <c r="BP179" s="960"/>
      <c r="BQ179" s="960"/>
      <c r="BR179" s="960"/>
      <c r="BS179" s="960"/>
    </row>
    <row r="180" spans="1:71" ht="15.65" customHeight="1" outlineLevel="2" x14ac:dyDescent="0.25">
      <c r="A180" s="935"/>
      <c r="B180" s="659"/>
      <c r="D180" s="668" t="s">
        <v>1236</v>
      </c>
      <c r="E180" s="660"/>
      <c r="F180" s="669"/>
      <c r="G180" s="670"/>
      <c r="H180" s="670"/>
      <c r="I180" s="897"/>
      <c r="J180" s="897"/>
      <c r="K180" s="897"/>
      <c r="N180" s="795"/>
      <c r="O180" s="1017" t="s">
        <v>164</v>
      </c>
      <c r="P180" s="1017"/>
      <c r="Q180" s="1023"/>
      <c r="S180" s="1024"/>
      <c r="Y180" s="1017"/>
      <c r="Z180" s="964"/>
    </row>
    <row r="181" spans="1:71" s="656" customFormat="1" ht="15.65" customHeight="1" outlineLevel="2" x14ac:dyDescent="0.25">
      <c r="A181" s="935"/>
      <c r="B181" s="662"/>
      <c r="C181" s="791"/>
      <c r="E181" s="671"/>
      <c r="G181" s="654"/>
      <c r="H181" s="654"/>
      <c r="I181" s="893"/>
      <c r="J181" s="893"/>
      <c r="K181" s="893"/>
      <c r="L181" s="894"/>
      <c r="M181" s="893"/>
      <c r="N181" s="796"/>
      <c r="O181" s="1017" t="str">
        <f>R181</f>
        <v>incl. opslagen</v>
      </c>
      <c r="P181" s="1017"/>
      <c r="Q181" s="1023"/>
      <c r="R181" s="1030" t="str">
        <f>Tabellen!$C$2</f>
        <v>incl. opslagen</v>
      </c>
      <c r="S181" s="1024"/>
      <c r="T181" s="1030" t="str">
        <f>Tabellen!$C$2</f>
        <v>incl. opslagen</v>
      </c>
      <c r="U181" s="1018"/>
      <c r="V181" s="1018"/>
      <c r="W181" s="1018"/>
      <c r="X181" s="1018"/>
      <c r="Y181" s="1017"/>
      <c r="Z181" s="968"/>
      <c r="AA181" s="967"/>
      <c r="AB181" s="967"/>
      <c r="AC181" s="967"/>
      <c r="AD181" s="967"/>
      <c r="AE181" s="967"/>
      <c r="AF181" s="967"/>
      <c r="AG181" s="967"/>
      <c r="AH181" s="967"/>
      <c r="AI181" s="967"/>
      <c r="AJ181" s="967"/>
      <c r="AK181" s="967"/>
      <c r="AL181" s="967"/>
      <c r="AM181" s="967"/>
      <c r="AN181" s="967"/>
      <c r="AO181" s="967"/>
      <c r="AP181" s="967"/>
      <c r="AQ181" s="967"/>
      <c r="AR181" s="967"/>
      <c r="AS181" s="967"/>
      <c r="AT181" s="967"/>
      <c r="AU181" s="967"/>
      <c r="AV181" s="967"/>
      <c r="AW181" s="967"/>
      <c r="AX181" s="967"/>
      <c r="AY181" s="967"/>
      <c r="AZ181" s="967"/>
      <c r="BA181" s="967"/>
      <c r="BB181" s="967"/>
      <c r="BC181" s="967"/>
      <c r="BD181" s="967"/>
      <c r="BE181" s="967"/>
      <c r="BF181" s="967"/>
      <c r="BG181" s="967"/>
      <c r="BH181" s="967"/>
      <c r="BI181" s="967"/>
      <c r="BJ181" s="967"/>
      <c r="BK181" s="967"/>
      <c r="BL181" s="967"/>
      <c r="BM181" s="967"/>
      <c r="BN181" s="967"/>
      <c r="BO181" s="967"/>
      <c r="BP181" s="967"/>
      <c r="BQ181" s="967"/>
      <c r="BR181" s="967"/>
      <c r="BS181" s="967"/>
    </row>
    <row r="182" spans="1:71" s="656" customFormat="1" ht="15.65" customHeight="1" outlineLevel="2" x14ac:dyDescent="0.25">
      <c r="A182" s="935"/>
      <c r="B182" s="778"/>
      <c r="C182" s="791"/>
      <c r="D182" s="784" t="s">
        <v>1433</v>
      </c>
      <c r="E182" s="678">
        <v>1</v>
      </c>
      <c r="F182" s="679" t="s">
        <v>846</v>
      </c>
      <c r="G182" s="680">
        <v>2</v>
      </c>
      <c r="H182" s="680">
        <f t="shared" ref="H182:H195" si="35">E182*G182</f>
        <v>2</v>
      </c>
      <c r="I182" s="899"/>
      <c r="J182" s="899">
        <f t="shared" ref="J182:J195" si="36">E182*I182</f>
        <v>0</v>
      </c>
      <c r="K182" s="899"/>
      <c r="L182" s="899">
        <f t="shared" ref="L182:L195" si="37">+K182*E182</f>
        <v>0</v>
      </c>
      <c r="M182" s="900">
        <f>J182+H182*Tabellen!$K$2+L182</f>
        <v>120</v>
      </c>
      <c r="N182" s="796"/>
      <c r="O182" s="1018">
        <f t="shared" ref="O182:O195" si="38">R182+T182</f>
        <v>145.19999999999999</v>
      </c>
      <c r="P182" s="1019"/>
      <c r="Q182" s="1023" t="s">
        <v>1025</v>
      </c>
      <c r="R182" s="1018">
        <f>H182*Tabellen!$K$2*Tabellen!$F$2</f>
        <v>145.19999999999999</v>
      </c>
      <c r="S182" s="1024" t="s">
        <v>1116</v>
      </c>
      <c r="T182" s="1018">
        <f>J182*Tabellen!$F$2</f>
        <v>0</v>
      </c>
      <c r="U182" s="1018">
        <f>R182*Tabellen!$G$2</f>
        <v>13.067999999999998</v>
      </c>
      <c r="V182" s="1018">
        <f>T182*Tabellen!$H$2</f>
        <v>0</v>
      </c>
      <c r="W182" s="1018">
        <f t="shared" ref="W182:W195" si="39">U182+V182</f>
        <v>13.067999999999998</v>
      </c>
      <c r="X182" s="1018">
        <f t="shared" ref="X182:X195" si="40">O182+W182</f>
        <v>158.26799999999997</v>
      </c>
      <c r="Y182" s="1019"/>
      <c r="Z182" s="969"/>
      <c r="AA182" s="967"/>
      <c r="AB182" s="967"/>
      <c r="AC182" s="967"/>
      <c r="AD182" s="967"/>
      <c r="AE182" s="967"/>
      <c r="AF182" s="967"/>
      <c r="AG182" s="967"/>
      <c r="AH182" s="967"/>
      <c r="AI182" s="967"/>
      <c r="AJ182" s="967"/>
      <c r="AK182" s="967"/>
      <c r="AL182" s="967"/>
      <c r="AM182" s="967"/>
      <c r="AN182" s="967"/>
      <c r="AO182" s="967"/>
      <c r="AP182" s="967"/>
      <c r="AQ182" s="967"/>
      <c r="AR182" s="967"/>
      <c r="AS182" s="967"/>
      <c r="AT182" s="967"/>
      <c r="AU182" s="967"/>
      <c r="AV182" s="967"/>
      <c r="AW182" s="967"/>
      <c r="AX182" s="967"/>
      <c r="AY182" s="967"/>
      <c r="AZ182" s="967"/>
      <c r="BA182" s="967"/>
      <c r="BB182" s="967"/>
      <c r="BC182" s="967"/>
      <c r="BD182" s="967"/>
      <c r="BE182" s="967"/>
      <c r="BF182" s="967"/>
      <c r="BG182" s="967"/>
      <c r="BH182" s="967"/>
      <c r="BI182" s="967"/>
      <c r="BJ182" s="967"/>
      <c r="BK182" s="967"/>
      <c r="BL182" s="967"/>
      <c r="BM182" s="967"/>
      <c r="BN182" s="967"/>
      <c r="BO182" s="967"/>
      <c r="BP182" s="967"/>
      <c r="BQ182" s="967"/>
      <c r="BR182" s="967"/>
      <c r="BS182" s="967"/>
    </row>
    <row r="183" spans="1:71" s="656" customFormat="1" ht="15.65" customHeight="1" outlineLevel="2" x14ac:dyDescent="0.25">
      <c r="A183" s="935"/>
      <c r="B183" s="778"/>
      <c r="C183" s="791"/>
      <c r="D183" s="784" t="s">
        <v>1460</v>
      </c>
      <c r="E183" s="678">
        <v>13.04</v>
      </c>
      <c r="F183" s="818" t="s">
        <v>71</v>
      </c>
      <c r="G183" s="680">
        <v>0.2</v>
      </c>
      <c r="H183" s="680">
        <f t="shared" si="35"/>
        <v>2.6080000000000001</v>
      </c>
      <c r="I183" s="899"/>
      <c r="J183" s="899">
        <f t="shared" si="36"/>
        <v>0</v>
      </c>
      <c r="K183" s="899"/>
      <c r="L183" s="899">
        <f t="shared" si="37"/>
        <v>0</v>
      </c>
      <c r="M183" s="900">
        <f>J183+H183*Tabellen!$K$2+L183</f>
        <v>156.48000000000002</v>
      </c>
      <c r="N183" s="796"/>
      <c r="O183" s="1018">
        <f t="shared" si="38"/>
        <v>189.34080000000003</v>
      </c>
      <c r="P183" s="1019"/>
      <c r="Q183" s="1023" t="s">
        <v>1025</v>
      </c>
      <c r="R183" s="1018">
        <f>H183*Tabellen!$K$2*Tabellen!$F$2</f>
        <v>189.34080000000003</v>
      </c>
      <c r="S183" s="1024" t="s">
        <v>1116</v>
      </c>
      <c r="T183" s="1018">
        <f>J183*Tabellen!$F$2</f>
        <v>0</v>
      </c>
      <c r="U183" s="1018">
        <f>R183*Tabellen!$G$2</f>
        <v>17.040672000000001</v>
      </c>
      <c r="V183" s="1018">
        <f>T183*Tabellen!$H$2</f>
        <v>0</v>
      </c>
      <c r="W183" s="1018">
        <f t="shared" si="39"/>
        <v>17.040672000000001</v>
      </c>
      <c r="X183" s="1018">
        <f t="shared" si="40"/>
        <v>206.38147200000003</v>
      </c>
      <c r="Y183" s="1019"/>
      <c r="Z183" s="969"/>
      <c r="AA183" s="967"/>
      <c r="AB183" s="967"/>
      <c r="AC183" s="967"/>
      <c r="AD183" s="967"/>
      <c r="AE183" s="967"/>
      <c r="AF183" s="967"/>
      <c r="AG183" s="967"/>
      <c r="AH183" s="967"/>
      <c r="AI183" s="967"/>
      <c r="AJ183" s="967"/>
      <c r="AK183" s="967"/>
      <c r="AL183" s="967"/>
      <c r="AM183" s="967"/>
      <c r="AN183" s="967"/>
      <c r="AO183" s="967"/>
      <c r="AP183" s="967"/>
      <c r="AQ183" s="967"/>
      <c r="AR183" s="967"/>
      <c r="AS183" s="967"/>
      <c r="AT183" s="967"/>
      <c r="AU183" s="967"/>
      <c r="AV183" s="967"/>
      <c r="AW183" s="967"/>
      <c r="AX183" s="967"/>
      <c r="AY183" s="967"/>
      <c r="AZ183" s="967"/>
      <c r="BA183" s="967"/>
      <c r="BB183" s="967"/>
      <c r="BC183" s="967"/>
      <c r="BD183" s="967"/>
      <c r="BE183" s="967"/>
      <c r="BF183" s="967"/>
      <c r="BG183" s="967"/>
      <c r="BH183" s="967"/>
      <c r="BI183" s="967"/>
      <c r="BJ183" s="967"/>
      <c r="BK183" s="967"/>
      <c r="BL183" s="967"/>
      <c r="BM183" s="967"/>
      <c r="BN183" s="967"/>
      <c r="BO183" s="967"/>
      <c r="BP183" s="967"/>
      <c r="BQ183" s="967"/>
      <c r="BR183" s="967"/>
      <c r="BS183" s="967"/>
    </row>
    <row r="184" spans="1:71" s="656" customFormat="1" ht="15.65" customHeight="1" outlineLevel="2" x14ac:dyDescent="0.25">
      <c r="A184" s="935"/>
      <c r="B184" s="778"/>
      <c r="C184" s="791"/>
      <c r="D184" s="784" t="s">
        <v>1461</v>
      </c>
      <c r="E184" s="678">
        <v>14.49</v>
      </c>
      <c r="F184" s="818" t="s">
        <v>71</v>
      </c>
      <c r="G184" s="680">
        <v>0.5</v>
      </c>
      <c r="H184" s="680">
        <f t="shared" si="35"/>
        <v>7.2450000000000001</v>
      </c>
      <c r="I184" s="899">
        <v>5</v>
      </c>
      <c r="J184" s="899">
        <f t="shared" si="36"/>
        <v>72.45</v>
      </c>
      <c r="K184" s="899"/>
      <c r="L184" s="899">
        <f t="shared" si="37"/>
        <v>0</v>
      </c>
      <c r="M184" s="900">
        <f>J184+H184*Tabellen!$K$2+L184</f>
        <v>507.15</v>
      </c>
      <c r="N184" s="796"/>
      <c r="O184" s="1018">
        <f t="shared" si="38"/>
        <v>613.65149999999994</v>
      </c>
      <c r="P184" s="1026"/>
      <c r="Q184" s="1023" t="s">
        <v>1025</v>
      </c>
      <c r="R184" s="1018">
        <f>H184*Tabellen!$K$2*Tabellen!$F$2</f>
        <v>525.98699999999997</v>
      </c>
      <c r="S184" s="1024" t="s">
        <v>1116</v>
      </c>
      <c r="T184" s="1018">
        <f>J184*Tabellen!$F$2</f>
        <v>87.664500000000004</v>
      </c>
      <c r="U184" s="1018">
        <f>R184*Tabellen!$G$2</f>
        <v>47.338829999999994</v>
      </c>
      <c r="V184" s="1018">
        <f>T184*Tabellen!$H$2</f>
        <v>18.409545000000001</v>
      </c>
      <c r="W184" s="1018">
        <f t="shared" si="39"/>
        <v>65.748374999999996</v>
      </c>
      <c r="X184" s="1018">
        <f t="shared" si="40"/>
        <v>679.39987499999995</v>
      </c>
      <c r="Y184" s="1019"/>
      <c r="Z184" s="969"/>
      <c r="AA184" s="967"/>
      <c r="AB184" s="967"/>
      <c r="AC184" s="967"/>
      <c r="AD184" s="967"/>
      <c r="AE184" s="967"/>
      <c r="AF184" s="967"/>
      <c r="AG184" s="967"/>
      <c r="AH184" s="967"/>
      <c r="AI184" s="967"/>
      <c r="AJ184" s="967"/>
      <c r="AK184" s="967"/>
      <c r="AL184" s="967"/>
      <c r="AM184" s="967"/>
      <c r="AN184" s="967"/>
      <c r="AO184" s="967"/>
      <c r="AP184" s="967"/>
      <c r="AQ184" s="967"/>
      <c r="AR184" s="967"/>
      <c r="AS184" s="967"/>
      <c r="AT184" s="967"/>
      <c r="AU184" s="967"/>
      <c r="AV184" s="967"/>
      <c r="AW184" s="967"/>
      <c r="AX184" s="967"/>
      <c r="AY184" s="967"/>
      <c r="AZ184" s="967"/>
      <c r="BA184" s="967"/>
      <c r="BB184" s="967"/>
      <c r="BC184" s="967"/>
      <c r="BD184" s="967"/>
      <c r="BE184" s="967"/>
      <c r="BF184" s="967"/>
      <c r="BG184" s="967"/>
      <c r="BH184" s="967"/>
      <c r="BI184" s="967"/>
      <c r="BJ184" s="967"/>
      <c r="BK184" s="967"/>
      <c r="BL184" s="967"/>
      <c r="BM184" s="967"/>
      <c r="BN184" s="967"/>
      <c r="BO184" s="967"/>
      <c r="BP184" s="967"/>
      <c r="BQ184" s="967"/>
      <c r="BR184" s="967"/>
      <c r="BS184" s="967"/>
    </row>
    <row r="185" spans="1:71" s="656" customFormat="1" ht="15.65" customHeight="1" outlineLevel="2" x14ac:dyDescent="0.25">
      <c r="A185" s="935"/>
      <c r="B185" s="778"/>
      <c r="C185" s="791"/>
      <c r="D185" s="784" t="s">
        <v>1462</v>
      </c>
      <c r="E185" s="678">
        <v>14</v>
      </c>
      <c r="F185" s="818" t="s">
        <v>71</v>
      </c>
      <c r="G185" s="680">
        <v>0.2</v>
      </c>
      <c r="H185" s="680">
        <f t="shared" si="35"/>
        <v>2.8000000000000003</v>
      </c>
      <c r="I185" s="899">
        <v>17.760000000000002</v>
      </c>
      <c r="J185" s="899">
        <f t="shared" si="36"/>
        <v>248.64000000000001</v>
      </c>
      <c r="K185" s="899"/>
      <c r="L185" s="899">
        <f t="shared" si="37"/>
        <v>0</v>
      </c>
      <c r="M185" s="900">
        <f>J185+H185*Tabellen!$K$2+L185</f>
        <v>416.64000000000004</v>
      </c>
      <c r="N185" s="796"/>
      <c r="O185" s="1018">
        <f t="shared" si="38"/>
        <v>504.13440000000003</v>
      </c>
      <c r="P185" s="1026"/>
      <c r="Q185" s="1023" t="s">
        <v>1025</v>
      </c>
      <c r="R185" s="1018">
        <f>H185*Tabellen!$K$2*Tabellen!$F$2</f>
        <v>203.28000000000003</v>
      </c>
      <c r="S185" s="1024" t="s">
        <v>1116</v>
      </c>
      <c r="T185" s="1018">
        <f>J185*Tabellen!$F$2</f>
        <v>300.8544</v>
      </c>
      <c r="U185" s="1018">
        <f>R185*Tabellen!$G$2</f>
        <v>18.295200000000001</v>
      </c>
      <c r="V185" s="1018">
        <f>T185*Tabellen!$H$2</f>
        <v>63.179423999999997</v>
      </c>
      <c r="W185" s="1018">
        <f t="shared" si="39"/>
        <v>81.474624000000006</v>
      </c>
      <c r="X185" s="1018">
        <f t="shared" si="40"/>
        <v>585.60902400000009</v>
      </c>
      <c r="Y185" s="1019"/>
      <c r="Z185" s="969"/>
      <c r="AA185" s="967"/>
      <c r="AB185" s="967"/>
      <c r="AC185" s="967"/>
      <c r="AD185" s="967"/>
      <c r="AE185" s="967"/>
      <c r="AF185" s="967"/>
      <c r="AG185" s="967"/>
      <c r="AH185" s="967"/>
      <c r="AI185" s="967"/>
      <c r="AJ185" s="967"/>
      <c r="AK185" s="967"/>
      <c r="AL185" s="967"/>
      <c r="AM185" s="967"/>
      <c r="AN185" s="967"/>
      <c r="AO185" s="967"/>
      <c r="AP185" s="967"/>
      <c r="AQ185" s="967"/>
      <c r="AR185" s="967"/>
      <c r="AS185" s="967"/>
      <c r="AT185" s="967"/>
      <c r="AU185" s="967"/>
      <c r="AV185" s="967"/>
      <c r="AW185" s="967"/>
      <c r="AX185" s="967"/>
      <c r="AY185" s="967"/>
      <c r="AZ185" s="967"/>
      <c r="BA185" s="967"/>
      <c r="BB185" s="967"/>
      <c r="BC185" s="967"/>
      <c r="BD185" s="967"/>
      <c r="BE185" s="967"/>
      <c r="BF185" s="967"/>
      <c r="BG185" s="967"/>
      <c r="BH185" s="967"/>
      <c r="BI185" s="967"/>
      <c r="BJ185" s="967"/>
      <c r="BK185" s="967"/>
      <c r="BL185" s="967"/>
      <c r="BM185" s="967"/>
      <c r="BN185" s="967"/>
      <c r="BO185" s="967"/>
      <c r="BP185" s="967"/>
      <c r="BQ185" s="967"/>
      <c r="BR185" s="967"/>
      <c r="BS185" s="967"/>
    </row>
    <row r="186" spans="1:71" s="656" customFormat="1" ht="15.65" customHeight="1" outlineLevel="2" x14ac:dyDescent="0.25">
      <c r="A186" s="935"/>
      <c r="B186" s="778"/>
      <c r="C186" s="791"/>
      <c r="D186" s="784" t="s">
        <v>1463</v>
      </c>
      <c r="E186" s="678">
        <v>28</v>
      </c>
      <c r="F186" s="679" t="s">
        <v>73</v>
      </c>
      <c r="G186" s="680"/>
      <c r="H186" s="680">
        <f t="shared" si="35"/>
        <v>0</v>
      </c>
      <c r="I186" s="899">
        <v>0.65</v>
      </c>
      <c r="J186" s="899">
        <f t="shared" si="36"/>
        <v>18.2</v>
      </c>
      <c r="K186" s="899"/>
      <c r="L186" s="899">
        <f t="shared" si="37"/>
        <v>0</v>
      </c>
      <c r="M186" s="900">
        <f>J186+H186*Tabellen!$K$2+L186</f>
        <v>18.2</v>
      </c>
      <c r="N186" s="796"/>
      <c r="O186" s="1018">
        <f t="shared" si="38"/>
        <v>22.021999999999998</v>
      </c>
      <c r="P186" s="1026"/>
      <c r="Q186" s="1023" t="s">
        <v>1025</v>
      </c>
      <c r="R186" s="1018">
        <f>H186*Tabellen!$K$2*Tabellen!$F$2</f>
        <v>0</v>
      </c>
      <c r="S186" s="1024" t="s">
        <v>1116</v>
      </c>
      <c r="T186" s="1018">
        <f>J186*Tabellen!$F$2</f>
        <v>22.021999999999998</v>
      </c>
      <c r="U186" s="1018">
        <f>R186*Tabellen!$G$2</f>
        <v>0</v>
      </c>
      <c r="V186" s="1018">
        <f>T186*Tabellen!$H$2</f>
        <v>4.6246199999999993</v>
      </c>
      <c r="W186" s="1018">
        <f t="shared" si="39"/>
        <v>4.6246199999999993</v>
      </c>
      <c r="X186" s="1018">
        <f t="shared" si="40"/>
        <v>26.646619999999999</v>
      </c>
      <c r="Y186" s="1019"/>
      <c r="Z186" s="969"/>
      <c r="AA186" s="967"/>
      <c r="AB186" s="967"/>
      <c r="AC186" s="967"/>
      <c r="AD186" s="967"/>
      <c r="AE186" s="967"/>
      <c r="AF186" s="967"/>
      <c r="AG186" s="967"/>
      <c r="AH186" s="967"/>
      <c r="AI186" s="967"/>
      <c r="AJ186" s="967"/>
      <c r="AK186" s="967"/>
      <c r="AL186" s="967"/>
      <c r="AM186" s="967"/>
      <c r="AN186" s="967"/>
      <c r="AO186" s="967"/>
      <c r="AP186" s="967"/>
      <c r="AQ186" s="967"/>
      <c r="AR186" s="967"/>
      <c r="AS186" s="967"/>
      <c r="AT186" s="967"/>
      <c r="AU186" s="967"/>
      <c r="AV186" s="967"/>
      <c r="AW186" s="967"/>
      <c r="AX186" s="967"/>
      <c r="AY186" s="967"/>
      <c r="AZ186" s="967"/>
      <c r="BA186" s="967"/>
      <c r="BB186" s="967"/>
      <c r="BC186" s="967"/>
      <c r="BD186" s="967"/>
      <c r="BE186" s="967"/>
      <c r="BF186" s="967"/>
      <c r="BG186" s="967"/>
      <c r="BH186" s="967"/>
      <c r="BI186" s="967"/>
      <c r="BJ186" s="967"/>
      <c r="BK186" s="967"/>
      <c r="BL186" s="967"/>
      <c r="BM186" s="967"/>
      <c r="BN186" s="967"/>
      <c r="BO186" s="967"/>
      <c r="BP186" s="967"/>
      <c r="BQ186" s="967"/>
      <c r="BR186" s="967"/>
      <c r="BS186" s="967"/>
    </row>
    <row r="187" spans="1:71" s="656" customFormat="1" ht="15.65" customHeight="1" outlineLevel="2" x14ac:dyDescent="0.25">
      <c r="A187" s="935"/>
      <c r="B187" s="778"/>
      <c r="C187" s="791"/>
      <c r="D187" s="784" t="s">
        <v>1464</v>
      </c>
      <c r="E187" s="678">
        <v>91.3</v>
      </c>
      <c r="F187" s="818" t="s">
        <v>74</v>
      </c>
      <c r="G187" s="680">
        <v>0.4</v>
      </c>
      <c r="H187" s="680">
        <f t="shared" si="35"/>
        <v>36.520000000000003</v>
      </c>
      <c r="I187" s="901"/>
      <c r="J187" s="899">
        <f t="shared" si="36"/>
        <v>0</v>
      </c>
      <c r="K187" s="899"/>
      <c r="L187" s="899">
        <f t="shared" si="37"/>
        <v>0</v>
      </c>
      <c r="M187" s="900">
        <f>J187+H187*Tabellen!$K$2+L187</f>
        <v>2191.2000000000003</v>
      </c>
      <c r="N187" s="796"/>
      <c r="O187" s="1018">
        <f t="shared" si="38"/>
        <v>2651.3520000000003</v>
      </c>
      <c r="P187" s="1027"/>
      <c r="Q187" s="1023" t="s">
        <v>1025</v>
      </c>
      <c r="R187" s="1018">
        <f>H187*Tabellen!$K$2*Tabellen!$F$2</f>
        <v>2651.3520000000003</v>
      </c>
      <c r="S187" s="1024" t="s">
        <v>1116</v>
      </c>
      <c r="T187" s="1018">
        <f>J187*Tabellen!$F$2</f>
        <v>0</v>
      </c>
      <c r="U187" s="1018">
        <f>R187*Tabellen!$G$2</f>
        <v>238.62168000000003</v>
      </c>
      <c r="V187" s="1018">
        <f>T187*Tabellen!$H$2</f>
        <v>0</v>
      </c>
      <c r="W187" s="1018">
        <f t="shared" si="39"/>
        <v>238.62168000000003</v>
      </c>
      <c r="X187" s="1018">
        <f t="shared" si="40"/>
        <v>2889.9736800000005</v>
      </c>
      <c r="Y187" s="1019"/>
      <c r="Z187" s="969"/>
      <c r="AA187" s="967"/>
      <c r="AB187" s="967"/>
      <c r="AC187" s="967"/>
      <c r="AD187" s="967"/>
      <c r="AE187" s="967"/>
      <c r="AF187" s="967"/>
      <c r="AG187" s="967"/>
      <c r="AH187" s="967"/>
      <c r="AI187" s="967"/>
      <c r="AJ187" s="967"/>
      <c r="AK187" s="967"/>
      <c r="AL187" s="967"/>
      <c r="AM187" s="967"/>
      <c r="AN187" s="967"/>
      <c r="AO187" s="967"/>
      <c r="AP187" s="967"/>
      <c r="AQ187" s="967"/>
      <c r="AR187" s="967"/>
      <c r="AS187" s="967"/>
      <c r="AT187" s="967"/>
      <c r="AU187" s="967"/>
      <c r="AV187" s="967"/>
      <c r="AW187" s="967"/>
      <c r="AX187" s="967"/>
      <c r="AY187" s="967"/>
      <c r="AZ187" s="967"/>
      <c r="BA187" s="967"/>
      <c r="BB187" s="967"/>
      <c r="BC187" s="967"/>
      <c r="BD187" s="967"/>
      <c r="BE187" s="967"/>
      <c r="BF187" s="967"/>
      <c r="BG187" s="967"/>
      <c r="BH187" s="967"/>
      <c r="BI187" s="967"/>
      <c r="BJ187" s="967"/>
      <c r="BK187" s="967"/>
      <c r="BL187" s="967"/>
      <c r="BM187" s="967"/>
      <c r="BN187" s="967"/>
      <c r="BO187" s="967"/>
      <c r="BP187" s="967"/>
      <c r="BQ187" s="967"/>
      <c r="BR187" s="967"/>
      <c r="BS187" s="967"/>
    </row>
    <row r="188" spans="1:71" s="656" customFormat="1" ht="15.65" customHeight="1" outlineLevel="2" x14ac:dyDescent="0.25">
      <c r="A188" s="935"/>
      <c r="B188" s="778"/>
      <c r="C188" s="791"/>
      <c r="D188" s="784" t="s">
        <v>1465</v>
      </c>
      <c r="E188" s="678">
        <v>91.3</v>
      </c>
      <c r="F188" s="820" t="s">
        <v>74</v>
      </c>
      <c r="G188" s="680"/>
      <c r="H188" s="680">
        <f t="shared" si="35"/>
        <v>0</v>
      </c>
      <c r="I188" s="899">
        <v>10.84</v>
      </c>
      <c r="J188" s="899">
        <f t="shared" si="36"/>
        <v>989.69200000000001</v>
      </c>
      <c r="K188" s="899"/>
      <c r="L188" s="899">
        <f t="shared" si="37"/>
        <v>0</v>
      </c>
      <c r="M188" s="900">
        <f>J188+H188*Tabellen!$K$2+L188</f>
        <v>989.69200000000001</v>
      </c>
      <c r="N188" s="796"/>
      <c r="O188" s="1018">
        <f t="shared" si="38"/>
        <v>1197.5273199999999</v>
      </c>
      <c r="P188" s="1019"/>
      <c r="Q188" s="1023" t="s">
        <v>1025</v>
      </c>
      <c r="R188" s="1018">
        <f>H188*Tabellen!$K$2*Tabellen!$F$2</f>
        <v>0</v>
      </c>
      <c r="S188" s="1024" t="s">
        <v>1116</v>
      </c>
      <c r="T188" s="1018">
        <f>J188*Tabellen!$F$2</f>
        <v>1197.5273199999999</v>
      </c>
      <c r="U188" s="1018">
        <f>R188*Tabellen!$G$2</f>
        <v>0</v>
      </c>
      <c r="V188" s="1018">
        <f>T188*Tabellen!$H$2</f>
        <v>251.48073719999996</v>
      </c>
      <c r="W188" s="1018">
        <f t="shared" si="39"/>
        <v>251.48073719999996</v>
      </c>
      <c r="X188" s="1018">
        <f t="shared" si="40"/>
        <v>1449.0080571999999</v>
      </c>
      <c r="Y188" s="1019"/>
      <c r="Z188" s="969"/>
      <c r="AA188" s="967"/>
      <c r="AB188" s="967"/>
      <c r="AC188" s="967"/>
      <c r="AD188" s="967"/>
      <c r="AE188" s="967"/>
      <c r="AF188" s="967"/>
      <c r="AG188" s="967"/>
      <c r="AH188" s="967"/>
      <c r="AI188" s="967"/>
      <c r="AJ188" s="967"/>
      <c r="AK188" s="967"/>
      <c r="AL188" s="967"/>
      <c r="AM188" s="967"/>
      <c r="AN188" s="967"/>
      <c r="AO188" s="967"/>
      <c r="AP188" s="967"/>
      <c r="AQ188" s="967"/>
      <c r="AR188" s="967"/>
      <c r="AS188" s="967"/>
      <c r="AT188" s="967"/>
      <c r="AU188" s="967"/>
      <c r="AV188" s="967"/>
      <c r="AW188" s="967"/>
      <c r="AX188" s="967"/>
      <c r="AY188" s="967"/>
      <c r="AZ188" s="967"/>
      <c r="BA188" s="967"/>
      <c r="BB188" s="967"/>
      <c r="BC188" s="967"/>
      <c r="BD188" s="967"/>
      <c r="BE188" s="967"/>
      <c r="BF188" s="967"/>
      <c r="BG188" s="967"/>
      <c r="BH188" s="967"/>
      <c r="BI188" s="967"/>
      <c r="BJ188" s="967"/>
      <c r="BK188" s="967"/>
      <c r="BL188" s="967"/>
      <c r="BM188" s="967"/>
      <c r="BN188" s="967"/>
      <c r="BO188" s="967"/>
      <c r="BP188" s="967"/>
      <c r="BQ188" s="967"/>
      <c r="BR188" s="967"/>
      <c r="BS188" s="967"/>
    </row>
    <row r="189" spans="1:71" s="656" customFormat="1" ht="15.65" customHeight="1" outlineLevel="2" x14ac:dyDescent="0.25">
      <c r="A189" s="935"/>
      <c r="B189" s="778"/>
      <c r="C189" s="791"/>
      <c r="D189" s="821" t="s">
        <v>1466</v>
      </c>
      <c r="E189" s="678">
        <v>159.78800000000001</v>
      </c>
      <c r="F189" s="818" t="s">
        <v>71</v>
      </c>
      <c r="G189" s="680">
        <v>0.12</v>
      </c>
      <c r="H189" s="680">
        <f t="shared" si="35"/>
        <v>19.17456</v>
      </c>
      <c r="I189" s="899">
        <v>0.39</v>
      </c>
      <c r="J189" s="899">
        <f t="shared" si="36"/>
        <v>62.317320000000009</v>
      </c>
      <c r="K189" s="899"/>
      <c r="L189" s="899">
        <f t="shared" si="37"/>
        <v>0</v>
      </c>
      <c r="M189" s="900">
        <f>J189+H189*Tabellen!$K$2+L189</f>
        <v>1212.7909200000001</v>
      </c>
      <c r="N189" s="796"/>
      <c r="O189" s="1018">
        <f t="shared" si="38"/>
        <v>1467.4770131999999</v>
      </c>
      <c r="P189" s="1027"/>
      <c r="Q189" s="1023" t="s">
        <v>1025</v>
      </c>
      <c r="R189" s="1018">
        <f>H189*Tabellen!$K$2*Tabellen!$F$2</f>
        <v>1392.073056</v>
      </c>
      <c r="S189" s="1024" t="s">
        <v>1116</v>
      </c>
      <c r="T189" s="1018">
        <f>J189*Tabellen!$F$2</f>
        <v>75.403957200000008</v>
      </c>
      <c r="U189" s="1018">
        <f>R189*Tabellen!$G$2</f>
        <v>125.28657503999999</v>
      </c>
      <c r="V189" s="1018">
        <f>T189*Tabellen!$H$2</f>
        <v>15.834831012</v>
      </c>
      <c r="W189" s="1018">
        <f t="shared" si="39"/>
        <v>141.121406052</v>
      </c>
      <c r="X189" s="1018">
        <f t="shared" si="40"/>
        <v>1608.598419252</v>
      </c>
      <c r="Y189" s="1019"/>
      <c r="Z189" s="969"/>
      <c r="AA189" s="967"/>
      <c r="AB189" s="967"/>
      <c r="AC189" s="967"/>
      <c r="AD189" s="967"/>
      <c r="AE189" s="967"/>
      <c r="AF189" s="967"/>
      <c r="AG189" s="967"/>
      <c r="AH189" s="967"/>
      <c r="AI189" s="967"/>
      <c r="AJ189" s="967"/>
      <c r="AK189" s="967"/>
      <c r="AL189" s="967"/>
      <c r="AM189" s="967"/>
      <c r="AN189" s="967"/>
      <c r="AO189" s="967"/>
      <c r="AP189" s="967"/>
      <c r="AQ189" s="967"/>
      <c r="AR189" s="967"/>
      <c r="AS189" s="967"/>
      <c r="AT189" s="967"/>
      <c r="AU189" s="967"/>
      <c r="AV189" s="967"/>
      <c r="AW189" s="967"/>
      <c r="AX189" s="967"/>
      <c r="AY189" s="967"/>
      <c r="AZ189" s="967"/>
      <c r="BA189" s="967"/>
      <c r="BB189" s="967"/>
      <c r="BC189" s="967"/>
      <c r="BD189" s="967"/>
      <c r="BE189" s="967"/>
      <c r="BF189" s="967"/>
      <c r="BG189" s="967"/>
      <c r="BH189" s="967"/>
      <c r="BI189" s="967"/>
      <c r="BJ189" s="967"/>
      <c r="BK189" s="967"/>
      <c r="BL189" s="967"/>
      <c r="BM189" s="967"/>
      <c r="BN189" s="967"/>
      <c r="BO189" s="967"/>
      <c r="BP189" s="967"/>
      <c r="BQ189" s="967"/>
      <c r="BR189" s="967"/>
      <c r="BS189" s="967"/>
    </row>
    <row r="190" spans="1:71" s="656" customFormat="1" ht="15.65" customHeight="1" outlineLevel="2" x14ac:dyDescent="0.25">
      <c r="A190" s="935"/>
      <c r="B190" s="778"/>
      <c r="C190" s="791"/>
      <c r="D190" s="784" t="s">
        <v>1467</v>
      </c>
      <c r="E190" s="678">
        <v>22.25</v>
      </c>
      <c r="F190" s="818" t="s">
        <v>71</v>
      </c>
      <c r="G190" s="680">
        <v>0.18</v>
      </c>
      <c r="H190" s="680">
        <f t="shared" si="35"/>
        <v>4.0049999999999999</v>
      </c>
      <c r="I190" s="899">
        <v>0.68</v>
      </c>
      <c r="J190" s="899">
        <f t="shared" si="36"/>
        <v>15.13</v>
      </c>
      <c r="K190" s="899"/>
      <c r="L190" s="899">
        <f t="shared" si="37"/>
        <v>0</v>
      </c>
      <c r="M190" s="900">
        <f>J190+H190*Tabellen!$K$2+L190</f>
        <v>255.42999999999998</v>
      </c>
      <c r="N190" s="796"/>
      <c r="O190" s="1018">
        <f t="shared" si="38"/>
        <v>309.07029999999997</v>
      </c>
      <c r="P190" s="1026"/>
      <c r="Q190" s="1023" t="s">
        <v>1025</v>
      </c>
      <c r="R190" s="1018">
        <f>H190*Tabellen!$K$2*Tabellen!$F$2</f>
        <v>290.76299999999998</v>
      </c>
      <c r="S190" s="1024" t="s">
        <v>1116</v>
      </c>
      <c r="T190" s="1018">
        <f>J190*Tabellen!$F$2</f>
        <v>18.307300000000001</v>
      </c>
      <c r="U190" s="1018">
        <f>R190*Tabellen!$G$2</f>
        <v>26.168669999999995</v>
      </c>
      <c r="V190" s="1018">
        <f>T190*Tabellen!$H$2</f>
        <v>3.8445330000000002</v>
      </c>
      <c r="W190" s="1018">
        <f t="shared" si="39"/>
        <v>30.013202999999997</v>
      </c>
      <c r="X190" s="1018">
        <f t="shared" si="40"/>
        <v>339.08350299999995</v>
      </c>
      <c r="Y190" s="1019"/>
      <c r="Z190" s="969"/>
      <c r="AA190" s="967"/>
      <c r="AB190" s="967"/>
      <c r="AC190" s="967"/>
      <c r="AD190" s="967"/>
      <c r="AE190" s="967"/>
      <c r="AF190" s="967"/>
      <c r="AG190" s="967"/>
      <c r="AH190" s="967"/>
      <c r="AI190" s="967"/>
      <c r="AJ190" s="967"/>
      <c r="AK190" s="967"/>
      <c r="AL190" s="967"/>
      <c r="AM190" s="967"/>
      <c r="AN190" s="967"/>
      <c r="AO190" s="967"/>
      <c r="AP190" s="967"/>
      <c r="AQ190" s="967"/>
      <c r="AR190" s="967"/>
      <c r="AS190" s="967"/>
      <c r="AT190" s="967"/>
      <c r="AU190" s="967"/>
      <c r="AV190" s="967"/>
      <c r="AW190" s="967"/>
      <c r="AX190" s="967"/>
      <c r="AY190" s="967"/>
      <c r="AZ190" s="967"/>
      <c r="BA190" s="967"/>
      <c r="BB190" s="967"/>
      <c r="BC190" s="967"/>
      <c r="BD190" s="967"/>
      <c r="BE190" s="967"/>
      <c r="BF190" s="967"/>
      <c r="BG190" s="967"/>
      <c r="BH190" s="967"/>
      <c r="BI190" s="967"/>
      <c r="BJ190" s="967"/>
      <c r="BK190" s="967"/>
      <c r="BL190" s="967"/>
      <c r="BM190" s="967"/>
      <c r="BN190" s="967"/>
      <c r="BO190" s="967"/>
      <c r="BP190" s="967"/>
      <c r="BQ190" s="967"/>
      <c r="BR190" s="967"/>
      <c r="BS190" s="967"/>
    </row>
    <row r="191" spans="1:71" s="656" customFormat="1" ht="15.65" customHeight="1" outlineLevel="2" x14ac:dyDescent="0.25">
      <c r="A191" s="935"/>
      <c r="B191" s="778"/>
      <c r="C191" s="791"/>
      <c r="D191" s="822" t="s">
        <v>1355</v>
      </c>
      <c r="E191" s="823">
        <v>91.3</v>
      </c>
      <c r="F191" s="824" t="s">
        <v>74</v>
      </c>
      <c r="G191" s="825">
        <v>1.3</v>
      </c>
      <c r="H191" s="825">
        <f t="shared" si="35"/>
        <v>118.69</v>
      </c>
      <c r="I191" s="902">
        <v>105.17100000000001</v>
      </c>
      <c r="J191" s="902">
        <f t="shared" si="36"/>
        <v>9602.1123000000007</v>
      </c>
      <c r="K191" s="902"/>
      <c r="L191" s="902">
        <f t="shared" si="37"/>
        <v>0</v>
      </c>
      <c r="M191" s="903">
        <f>J191+H191*Tabellen!$K$2+L191</f>
        <v>16723.512300000002</v>
      </c>
      <c r="N191" s="796"/>
      <c r="O191" s="1018">
        <f t="shared" si="38"/>
        <v>20235.449883000001</v>
      </c>
      <c r="P191" s="1026"/>
      <c r="Q191" s="1023" t="s">
        <v>1025</v>
      </c>
      <c r="R191" s="1018">
        <f>H191*Tabellen!$K$2*Tabellen!$F$2</f>
        <v>8616.8939999999984</v>
      </c>
      <c r="S191" s="1024" t="s">
        <v>1116</v>
      </c>
      <c r="T191" s="1018">
        <f>J191*Tabellen!$F$2</f>
        <v>11618.555883000001</v>
      </c>
      <c r="U191" s="1018">
        <f>R191*Tabellen!$G$2</f>
        <v>775.52045999999984</v>
      </c>
      <c r="V191" s="1018">
        <f>T191*Tabellen!$H$2</f>
        <v>2439.8967354300003</v>
      </c>
      <c r="W191" s="1018">
        <f t="shared" si="39"/>
        <v>3215.41719543</v>
      </c>
      <c r="X191" s="1018">
        <f t="shared" si="40"/>
        <v>23450.867078430001</v>
      </c>
      <c r="Y191" s="1019"/>
      <c r="Z191" s="969"/>
      <c r="AA191" s="967"/>
      <c r="AB191" s="967"/>
      <c r="AC191" s="967"/>
      <c r="AD191" s="967"/>
      <c r="AE191" s="967"/>
      <c r="AF191" s="967"/>
      <c r="AG191" s="967"/>
      <c r="AH191" s="967"/>
      <c r="AI191" s="967"/>
      <c r="AJ191" s="967"/>
      <c r="AK191" s="967"/>
      <c r="AL191" s="967"/>
      <c r="AM191" s="967"/>
      <c r="AN191" s="967"/>
      <c r="AO191" s="967"/>
      <c r="AP191" s="967"/>
      <c r="AQ191" s="967"/>
      <c r="AR191" s="967"/>
      <c r="AS191" s="967"/>
      <c r="AT191" s="967"/>
      <c r="AU191" s="967"/>
      <c r="AV191" s="967"/>
      <c r="AW191" s="967"/>
      <c r="AX191" s="967"/>
      <c r="AY191" s="967"/>
      <c r="AZ191" s="967"/>
      <c r="BA191" s="967"/>
      <c r="BB191" s="967"/>
      <c r="BC191" s="967"/>
      <c r="BD191" s="967"/>
      <c r="BE191" s="967"/>
      <c r="BF191" s="967"/>
      <c r="BG191" s="967"/>
      <c r="BH191" s="967"/>
      <c r="BI191" s="967"/>
      <c r="BJ191" s="967"/>
      <c r="BK191" s="967"/>
      <c r="BL191" s="967"/>
      <c r="BM191" s="967"/>
      <c r="BN191" s="967"/>
      <c r="BO191" s="967"/>
      <c r="BP191" s="967"/>
      <c r="BQ191" s="967"/>
      <c r="BR191" s="967"/>
      <c r="BS191" s="967"/>
    </row>
    <row r="192" spans="1:71" s="656" customFormat="1" ht="15.65" customHeight="1" outlineLevel="2" x14ac:dyDescent="0.25">
      <c r="A192" s="935"/>
      <c r="B192" s="778"/>
      <c r="C192" s="791"/>
      <c r="D192" s="822" t="s">
        <v>1471</v>
      </c>
      <c r="E192" s="823">
        <v>91.3</v>
      </c>
      <c r="F192" s="826" t="s">
        <v>74</v>
      </c>
      <c r="G192" s="825"/>
      <c r="H192" s="825">
        <f t="shared" si="35"/>
        <v>0</v>
      </c>
      <c r="I192" s="902">
        <v>18</v>
      </c>
      <c r="J192" s="902">
        <f t="shared" si="36"/>
        <v>1643.3999999999999</v>
      </c>
      <c r="K192" s="902"/>
      <c r="L192" s="902">
        <f t="shared" si="37"/>
        <v>0</v>
      </c>
      <c r="M192" s="903">
        <f>J192+H192*Tabellen!$K$2+L192</f>
        <v>1643.3999999999999</v>
      </c>
      <c r="N192" s="796"/>
      <c r="O192" s="1018">
        <f t="shared" si="38"/>
        <v>1988.5139999999997</v>
      </c>
      <c r="P192" s="1026"/>
      <c r="Q192" s="1023" t="s">
        <v>1025</v>
      </c>
      <c r="R192" s="1018">
        <f>H192*Tabellen!$K$2*Tabellen!$F$2</f>
        <v>0</v>
      </c>
      <c r="S192" s="1024" t="s">
        <v>1116</v>
      </c>
      <c r="T192" s="1018">
        <f>J192*Tabellen!$F$2</f>
        <v>1988.5139999999997</v>
      </c>
      <c r="U192" s="1018">
        <f>R192*Tabellen!$G$2</f>
        <v>0</v>
      </c>
      <c r="V192" s="1018">
        <f>T192*Tabellen!$H$2</f>
        <v>417.58793999999989</v>
      </c>
      <c r="W192" s="1018">
        <f t="shared" si="39"/>
        <v>417.58793999999989</v>
      </c>
      <c r="X192" s="1018">
        <f t="shared" si="40"/>
        <v>2406.1019399999996</v>
      </c>
      <c r="Y192" s="1019"/>
      <c r="Z192" s="969"/>
      <c r="AA192" s="967"/>
      <c r="AB192" s="967"/>
      <c r="AC192" s="967"/>
      <c r="AD192" s="967"/>
      <c r="AE192" s="967"/>
      <c r="AF192" s="967"/>
      <c r="AG192" s="967"/>
      <c r="AH192" s="967"/>
      <c r="AI192" s="967"/>
      <c r="AJ192" s="967"/>
      <c r="AK192" s="967"/>
      <c r="AL192" s="967"/>
      <c r="AM192" s="967"/>
      <c r="AN192" s="967"/>
      <c r="AO192" s="967"/>
      <c r="AP192" s="967"/>
      <c r="AQ192" s="967"/>
      <c r="AR192" s="967"/>
      <c r="AS192" s="967"/>
      <c r="AT192" s="967"/>
      <c r="AU192" s="967"/>
      <c r="AV192" s="967"/>
      <c r="AW192" s="967"/>
      <c r="AX192" s="967"/>
      <c r="AY192" s="967"/>
      <c r="AZ192" s="967"/>
      <c r="BA192" s="967"/>
      <c r="BB192" s="967"/>
      <c r="BC192" s="967"/>
      <c r="BD192" s="967"/>
      <c r="BE192" s="967"/>
      <c r="BF192" s="967"/>
      <c r="BG192" s="967"/>
      <c r="BH192" s="967"/>
      <c r="BI192" s="967"/>
      <c r="BJ192" s="967"/>
      <c r="BK192" s="967"/>
      <c r="BL192" s="967"/>
      <c r="BM192" s="967"/>
      <c r="BN192" s="967"/>
      <c r="BO192" s="967"/>
      <c r="BP192" s="967"/>
      <c r="BQ192" s="967"/>
      <c r="BR192" s="967"/>
      <c r="BS192" s="967"/>
    </row>
    <row r="193" spans="1:71" s="656" customFormat="1" ht="15.65" customHeight="1" outlineLevel="2" x14ac:dyDescent="0.25">
      <c r="A193" s="935"/>
      <c r="B193" s="778"/>
      <c r="C193" s="791"/>
      <c r="D193" s="784" t="s">
        <v>1470</v>
      </c>
      <c r="E193" s="678">
        <v>14.49</v>
      </c>
      <c r="F193" s="679" t="s">
        <v>71</v>
      </c>
      <c r="G193" s="680">
        <v>0.2</v>
      </c>
      <c r="H193" s="680">
        <f t="shared" si="35"/>
        <v>2.8980000000000001</v>
      </c>
      <c r="I193" s="899">
        <v>46.93</v>
      </c>
      <c r="J193" s="899">
        <f t="shared" si="36"/>
        <v>680.01570000000004</v>
      </c>
      <c r="K193" s="899"/>
      <c r="L193" s="899">
        <f t="shared" si="37"/>
        <v>0</v>
      </c>
      <c r="M193" s="900">
        <f>J193+H193*Tabellen!$K$2+L193</f>
        <v>853.89570000000003</v>
      </c>
      <c r="N193" s="796"/>
      <c r="O193" s="1018">
        <f t="shared" si="38"/>
        <v>1033.2137969999999</v>
      </c>
      <c r="P193" s="1026"/>
      <c r="Q193" s="1023" t="s">
        <v>1025</v>
      </c>
      <c r="R193" s="1018">
        <f>H193*Tabellen!$K$2*Tabellen!$F$2</f>
        <v>210.39479999999998</v>
      </c>
      <c r="S193" s="1024" t="s">
        <v>1116</v>
      </c>
      <c r="T193" s="1018">
        <f>J193*Tabellen!$F$2</f>
        <v>822.81899699999997</v>
      </c>
      <c r="U193" s="1018">
        <f>R193*Tabellen!$G$2</f>
        <v>18.935531999999998</v>
      </c>
      <c r="V193" s="1018">
        <f>T193*Tabellen!$H$2</f>
        <v>172.79198936999998</v>
      </c>
      <c r="W193" s="1018">
        <f t="shared" si="39"/>
        <v>191.72752136999998</v>
      </c>
      <c r="X193" s="1018">
        <f t="shared" si="40"/>
        <v>1224.9413183699999</v>
      </c>
      <c r="Y193" s="1019"/>
      <c r="Z193" s="969"/>
      <c r="AA193" s="967"/>
      <c r="AB193" s="967"/>
      <c r="AC193" s="967"/>
      <c r="AD193" s="967"/>
      <c r="AE193" s="967"/>
      <c r="AF193" s="967"/>
      <c r="AG193" s="967"/>
      <c r="AH193" s="967"/>
      <c r="AI193" s="967"/>
      <c r="AJ193" s="967"/>
      <c r="AK193" s="967"/>
      <c r="AL193" s="967"/>
      <c r="AM193" s="967"/>
      <c r="AN193" s="967"/>
      <c r="AO193" s="967"/>
      <c r="AP193" s="967"/>
      <c r="AQ193" s="967"/>
      <c r="AR193" s="967"/>
      <c r="AS193" s="967"/>
      <c r="AT193" s="967"/>
      <c r="AU193" s="967"/>
      <c r="AV193" s="967"/>
      <c r="AW193" s="967"/>
      <c r="AX193" s="967"/>
      <c r="AY193" s="967"/>
      <c r="AZ193" s="967"/>
      <c r="BA193" s="967"/>
      <c r="BB193" s="967"/>
      <c r="BC193" s="967"/>
      <c r="BD193" s="967"/>
      <c r="BE193" s="967"/>
      <c r="BF193" s="967"/>
      <c r="BG193" s="967"/>
      <c r="BH193" s="967"/>
      <c r="BI193" s="967"/>
      <c r="BJ193" s="967"/>
      <c r="BK193" s="967"/>
      <c r="BL193" s="967"/>
      <c r="BM193" s="967"/>
      <c r="BN193" s="967"/>
      <c r="BO193" s="967"/>
      <c r="BP193" s="967"/>
      <c r="BQ193" s="967"/>
      <c r="BR193" s="967"/>
      <c r="BS193" s="967"/>
    </row>
    <row r="194" spans="1:71" s="656" customFormat="1" ht="15.65" customHeight="1" outlineLevel="2" x14ac:dyDescent="0.25">
      <c r="A194" s="935"/>
      <c r="B194" s="778"/>
      <c r="C194" s="791"/>
      <c r="D194" s="784" t="s">
        <v>1472</v>
      </c>
      <c r="E194" s="678">
        <v>4.7</v>
      </c>
      <c r="F194" s="818" t="s">
        <v>74</v>
      </c>
      <c r="G194" s="680">
        <v>0.3</v>
      </c>
      <c r="H194" s="680">
        <f t="shared" si="35"/>
        <v>1.41</v>
      </c>
      <c r="I194" s="901">
        <v>97.99</v>
      </c>
      <c r="J194" s="899">
        <f t="shared" si="36"/>
        <v>460.553</v>
      </c>
      <c r="K194" s="899"/>
      <c r="L194" s="899">
        <f t="shared" si="37"/>
        <v>0</v>
      </c>
      <c r="M194" s="900">
        <f>J194+H194*Tabellen!$K$2+L194</f>
        <v>545.15300000000002</v>
      </c>
      <c r="N194" s="796"/>
      <c r="O194" s="1018">
        <f t="shared" si="38"/>
        <v>659.63513</v>
      </c>
      <c r="P194" s="1027"/>
      <c r="Q194" s="1023" t="s">
        <v>1025</v>
      </c>
      <c r="R194" s="1018">
        <f>H194*Tabellen!$K$2*Tabellen!$F$2</f>
        <v>102.36599999999999</v>
      </c>
      <c r="S194" s="1024" t="s">
        <v>1116</v>
      </c>
      <c r="T194" s="1018">
        <f>J194*Tabellen!$F$2</f>
        <v>557.26913000000002</v>
      </c>
      <c r="U194" s="1018">
        <f>R194*Tabellen!$G$2</f>
        <v>9.2129399999999979</v>
      </c>
      <c r="V194" s="1018">
        <f>T194*Tabellen!$H$2</f>
        <v>117.02651729999999</v>
      </c>
      <c r="W194" s="1018">
        <f t="shared" si="39"/>
        <v>126.2394573</v>
      </c>
      <c r="X194" s="1018">
        <f t="shared" si="40"/>
        <v>785.87458730000003</v>
      </c>
      <c r="Y194" s="1019"/>
      <c r="Z194" s="969"/>
      <c r="AA194" s="967"/>
      <c r="AB194" s="967"/>
      <c r="AC194" s="967"/>
      <c r="AD194" s="967"/>
      <c r="AE194" s="967"/>
      <c r="AF194" s="967"/>
      <c r="AG194" s="967"/>
      <c r="AH194" s="967"/>
      <c r="AI194" s="967"/>
      <c r="AJ194" s="967"/>
      <c r="AK194" s="967"/>
      <c r="AL194" s="967"/>
      <c r="AM194" s="967"/>
      <c r="AN194" s="967"/>
      <c r="AO194" s="967"/>
      <c r="AP194" s="967"/>
      <c r="AQ194" s="967"/>
      <c r="AR194" s="967"/>
      <c r="AS194" s="967"/>
      <c r="AT194" s="967"/>
      <c r="AU194" s="967"/>
      <c r="AV194" s="967"/>
      <c r="AW194" s="967"/>
      <c r="AX194" s="967"/>
      <c r="AY194" s="967"/>
      <c r="AZ194" s="967"/>
      <c r="BA194" s="967"/>
      <c r="BB194" s="967"/>
      <c r="BC194" s="967"/>
      <c r="BD194" s="967"/>
      <c r="BE194" s="967"/>
      <c r="BF194" s="967"/>
      <c r="BG194" s="967"/>
      <c r="BH194" s="967"/>
      <c r="BI194" s="967"/>
      <c r="BJ194" s="967"/>
      <c r="BK194" s="967"/>
      <c r="BL194" s="967"/>
      <c r="BM194" s="967"/>
      <c r="BN194" s="967"/>
      <c r="BO194" s="967"/>
      <c r="BP194" s="967"/>
      <c r="BQ194" s="967"/>
      <c r="BR194" s="967"/>
      <c r="BS194" s="967"/>
    </row>
    <row r="195" spans="1:71" s="656" customFormat="1" ht="15.65" customHeight="1" outlineLevel="2" x14ac:dyDescent="0.25">
      <c r="A195" s="935"/>
      <c r="B195" s="778"/>
      <c r="C195" s="791"/>
      <c r="D195" s="784" t="s">
        <v>1434</v>
      </c>
      <c r="E195" s="678">
        <v>1</v>
      </c>
      <c r="F195" s="820" t="s">
        <v>846</v>
      </c>
      <c r="G195" s="680">
        <v>2</v>
      </c>
      <c r="H195" s="680">
        <f t="shared" si="35"/>
        <v>2</v>
      </c>
      <c r="I195" s="899"/>
      <c r="J195" s="899">
        <f t="shared" si="36"/>
        <v>0</v>
      </c>
      <c r="K195" s="899"/>
      <c r="L195" s="899">
        <f t="shared" si="37"/>
        <v>0</v>
      </c>
      <c r="M195" s="900">
        <f>J195+H195*Tabellen!$K$2+L195</f>
        <v>120</v>
      </c>
      <c r="N195" s="796"/>
      <c r="O195" s="1018">
        <f t="shared" si="38"/>
        <v>145.19999999999999</v>
      </c>
      <c r="P195" s="1019"/>
      <c r="Q195" s="1023" t="s">
        <v>1025</v>
      </c>
      <c r="R195" s="1018">
        <f>H195*Tabellen!$K$2*Tabellen!$F$2</f>
        <v>145.19999999999999</v>
      </c>
      <c r="S195" s="1024" t="s">
        <v>1116</v>
      </c>
      <c r="T195" s="1018">
        <f>J195*Tabellen!$F$2</f>
        <v>0</v>
      </c>
      <c r="U195" s="1018">
        <f>R195*Tabellen!$G$2</f>
        <v>13.067999999999998</v>
      </c>
      <c r="V195" s="1018">
        <f>T195*Tabellen!$H$2</f>
        <v>0</v>
      </c>
      <c r="W195" s="1018">
        <f t="shared" si="39"/>
        <v>13.067999999999998</v>
      </c>
      <c r="X195" s="1018">
        <f t="shared" si="40"/>
        <v>158.26799999999997</v>
      </c>
      <c r="Y195" s="1019"/>
      <c r="Z195" s="969"/>
      <c r="AA195" s="967"/>
      <c r="AB195" s="967"/>
      <c r="AC195" s="967"/>
      <c r="AD195" s="967"/>
      <c r="AE195" s="967"/>
      <c r="AF195" s="967"/>
      <c r="AG195" s="967"/>
      <c r="AH195" s="967"/>
      <c r="AI195" s="967"/>
      <c r="AJ195" s="967"/>
      <c r="AK195" s="967"/>
      <c r="AL195" s="967"/>
      <c r="AM195" s="967"/>
      <c r="AN195" s="967"/>
      <c r="AO195" s="967"/>
      <c r="AP195" s="967"/>
      <c r="AQ195" s="967"/>
      <c r="AR195" s="967"/>
      <c r="AS195" s="967"/>
      <c r="AT195" s="967"/>
      <c r="AU195" s="967"/>
      <c r="AV195" s="967"/>
      <c r="AW195" s="967"/>
      <c r="AX195" s="967"/>
      <c r="AY195" s="967"/>
      <c r="AZ195" s="967"/>
      <c r="BA195" s="967"/>
      <c r="BB195" s="967"/>
      <c r="BC195" s="967"/>
      <c r="BD195" s="967"/>
      <c r="BE195" s="967"/>
      <c r="BF195" s="967"/>
      <c r="BG195" s="967"/>
      <c r="BH195" s="967"/>
      <c r="BI195" s="967"/>
      <c r="BJ195" s="967"/>
      <c r="BK195" s="967"/>
      <c r="BL195" s="967"/>
      <c r="BM195" s="967"/>
      <c r="BN195" s="967"/>
      <c r="BO195" s="967"/>
      <c r="BP195" s="967"/>
      <c r="BQ195" s="967"/>
      <c r="BR195" s="967"/>
      <c r="BS195" s="967"/>
    </row>
    <row r="196" spans="1:71" s="656" customFormat="1" ht="15.65" customHeight="1" outlineLevel="2" x14ac:dyDescent="0.25">
      <c r="A196" s="934"/>
      <c r="B196" s="662"/>
      <c r="C196" s="791"/>
      <c r="E196" s="671"/>
      <c r="G196" s="654"/>
      <c r="H196" s="654"/>
      <c r="I196" s="893"/>
      <c r="J196" s="893"/>
      <c r="K196" s="893"/>
      <c r="L196" s="893"/>
      <c r="M196" s="893"/>
      <c r="N196" s="796"/>
      <c r="O196" s="1018"/>
      <c r="P196" s="1027"/>
      <c r="Q196" s="1023"/>
      <c r="R196" s="1018"/>
      <c r="S196" s="1024"/>
      <c r="T196" s="1018"/>
      <c r="U196" s="1018"/>
      <c r="V196" s="1018"/>
      <c r="W196" s="1018"/>
      <c r="X196" s="1018"/>
      <c r="Y196" s="1017"/>
      <c r="Z196" s="968"/>
      <c r="AA196" s="967"/>
      <c r="AB196" s="967"/>
      <c r="AC196" s="967"/>
      <c r="AD196" s="967"/>
      <c r="AE196" s="967"/>
      <c r="AF196" s="967"/>
      <c r="AG196" s="967"/>
      <c r="AH196" s="967"/>
      <c r="AI196" s="967"/>
      <c r="AJ196" s="967"/>
      <c r="AK196" s="967"/>
      <c r="AL196" s="967"/>
      <c r="AM196" s="967"/>
      <c r="AN196" s="967"/>
      <c r="AO196" s="967"/>
      <c r="AP196" s="967"/>
      <c r="AQ196" s="967"/>
      <c r="AR196" s="967"/>
      <c r="AS196" s="967"/>
      <c r="AT196" s="967"/>
      <c r="AU196" s="967"/>
      <c r="AV196" s="967"/>
      <c r="AW196" s="967"/>
      <c r="AX196" s="967"/>
      <c r="AY196" s="967"/>
      <c r="AZ196" s="967"/>
      <c r="BA196" s="967"/>
      <c r="BB196" s="967"/>
      <c r="BC196" s="967"/>
      <c r="BD196" s="967"/>
      <c r="BE196" s="967"/>
      <c r="BF196" s="967"/>
      <c r="BG196" s="967"/>
      <c r="BH196" s="967"/>
      <c r="BI196" s="967"/>
      <c r="BJ196" s="967"/>
      <c r="BK196" s="967"/>
      <c r="BL196" s="967"/>
      <c r="BM196" s="967"/>
      <c r="BN196" s="967"/>
      <c r="BO196" s="967"/>
      <c r="BP196" s="967"/>
      <c r="BQ196" s="967"/>
      <c r="BR196" s="967"/>
      <c r="BS196" s="967"/>
    </row>
    <row r="197" spans="1:71" ht="9" customHeight="1" outlineLevel="1" x14ac:dyDescent="0.25">
      <c r="B197" s="663"/>
      <c r="D197" s="664"/>
      <c r="E197" s="666"/>
      <c r="F197" s="664"/>
      <c r="G197" s="665"/>
      <c r="H197" s="665"/>
      <c r="I197" s="892"/>
      <c r="J197" s="892"/>
      <c r="K197" s="892"/>
      <c r="L197" s="892"/>
      <c r="M197" s="892"/>
      <c r="N197" s="786"/>
      <c r="O197" s="1021"/>
      <c r="P197" s="1021"/>
      <c r="Q197" s="1021"/>
      <c r="R197" s="1022"/>
      <c r="S197" s="1022"/>
      <c r="T197" s="1022"/>
      <c r="U197" s="1022"/>
      <c r="V197" s="1022"/>
      <c r="W197" s="1022"/>
      <c r="X197" s="1022"/>
      <c r="Y197" s="1021"/>
      <c r="Z197" s="965"/>
      <c r="AA197" s="966"/>
      <c r="AG197" s="963"/>
      <c r="AH197" s="963"/>
    </row>
    <row r="198" spans="1:71" s="912" customFormat="1" ht="15.65" customHeight="1" outlineLevel="1" x14ac:dyDescent="0.25">
      <c r="B198" s="650" t="s">
        <v>1171</v>
      </c>
      <c r="C198" s="937"/>
      <c r="D198" s="651" t="s">
        <v>1813</v>
      </c>
      <c r="E198" s="658">
        <v>1</v>
      </c>
      <c r="F198" s="651" t="s">
        <v>74</v>
      </c>
      <c r="G198" s="652"/>
      <c r="H198" s="652">
        <f>SUM(H199:H218)/E198</f>
        <v>2.9200000000000004</v>
      </c>
      <c r="I198" s="890"/>
      <c r="J198" s="890">
        <f>SUM(J199:J218)/E198</f>
        <v>175.52150000000003</v>
      </c>
      <c r="K198" s="890"/>
      <c r="L198" s="890">
        <f>SUM(L199:L218)/E198</f>
        <v>0</v>
      </c>
      <c r="M198" s="890">
        <f>SUM(M199:M218)/E198</f>
        <v>350.72149999999999</v>
      </c>
      <c r="N198" s="937"/>
      <c r="O198" s="1013">
        <f>SUM(O199:O215)/E198</f>
        <v>374.76301500000005</v>
      </c>
      <c r="P198" s="1014" t="str">
        <f>B198</f>
        <v>V1-2-D1</v>
      </c>
      <c r="Q198" s="1014"/>
      <c r="R198" s="1015"/>
      <c r="S198" s="1015"/>
      <c r="T198" s="1015"/>
      <c r="U198" s="1015"/>
      <c r="V198" s="1015"/>
      <c r="W198" s="1015"/>
      <c r="X198" s="1015">
        <f>SUM(X199:X215)/E198</f>
        <v>428.89540814999998</v>
      </c>
      <c r="Y198" s="1014"/>
      <c r="Z198" s="975"/>
      <c r="AA198" s="960"/>
      <c r="AB198" s="960"/>
      <c r="AC198" s="960"/>
      <c r="AD198" s="960"/>
      <c r="AE198" s="960"/>
      <c r="AF198" s="960"/>
      <c r="AG198" s="960"/>
      <c r="AH198" s="960"/>
      <c r="AI198" s="960"/>
      <c r="AJ198" s="960"/>
      <c r="AK198" s="960"/>
      <c r="AL198" s="960"/>
      <c r="AM198" s="960"/>
      <c r="AN198" s="960"/>
      <c r="AO198" s="960"/>
      <c r="AP198" s="960"/>
      <c r="AQ198" s="960"/>
      <c r="AR198" s="960"/>
      <c r="AS198" s="960"/>
      <c r="AT198" s="960"/>
      <c r="AU198" s="960"/>
      <c r="AV198" s="960"/>
      <c r="AW198" s="960"/>
      <c r="AX198" s="960"/>
      <c r="AY198" s="960"/>
      <c r="AZ198" s="960"/>
      <c r="BA198" s="960"/>
      <c r="BB198" s="960"/>
      <c r="BC198" s="960"/>
      <c r="BD198" s="960"/>
      <c r="BE198" s="960"/>
      <c r="BF198" s="960"/>
      <c r="BG198" s="960"/>
      <c r="BH198" s="960"/>
      <c r="BI198" s="960"/>
      <c r="BJ198" s="960"/>
      <c r="BK198" s="960"/>
      <c r="BL198" s="960"/>
      <c r="BM198" s="960"/>
      <c r="BN198" s="960"/>
      <c r="BO198" s="960"/>
      <c r="BP198" s="960"/>
      <c r="BQ198" s="960"/>
      <c r="BR198" s="960"/>
      <c r="BS198" s="960"/>
    </row>
    <row r="199" spans="1:71" ht="15.65" customHeight="1" outlineLevel="2" x14ac:dyDescent="0.25">
      <c r="B199" s="659"/>
      <c r="D199" s="668" t="s">
        <v>1281</v>
      </c>
      <c r="E199" s="683"/>
      <c r="F199" s="684" t="s">
        <v>1282</v>
      </c>
      <c r="G199" s="670"/>
      <c r="H199" s="670"/>
      <c r="I199" s="897"/>
      <c r="J199" s="897"/>
      <c r="K199" s="897"/>
      <c r="N199" s="795"/>
      <c r="O199" s="1017" t="s">
        <v>164</v>
      </c>
      <c r="P199" s="1017"/>
      <c r="Q199" s="1023"/>
      <c r="S199" s="1024"/>
      <c r="Y199" s="1017"/>
      <c r="Z199" s="964"/>
    </row>
    <row r="200" spans="1:71" s="656" customFormat="1" ht="15.65" customHeight="1" outlineLevel="2" x14ac:dyDescent="0.25">
      <c r="A200" s="934"/>
      <c r="B200" s="662"/>
      <c r="C200" s="791"/>
      <c r="D200" s="684" t="s">
        <v>1283</v>
      </c>
      <c r="E200" s="683"/>
      <c r="F200" s="684" t="s">
        <v>1284</v>
      </c>
      <c r="G200" s="654">
        <v>0</v>
      </c>
      <c r="H200" s="654">
        <f t="shared" ref="H200:H217" si="41">E200*G200</f>
        <v>0</v>
      </c>
      <c r="I200" s="893">
        <v>0</v>
      </c>
      <c r="J200" s="893">
        <f t="shared" ref="J200:J217" si="42">E200*I200</f>
        <v>0</v>
      </c>
      <c r="K200" s="893"/>
      <c r="L200" s="894">
        <f t="shared" ref="L200:L217" si="43">+K200*E200</f>
        <v>0</v>
      </c>
      <c r="M200" s="893">
        <f>J200+H200*Tabellen!$K$2+L200</f>
        <v>0</v>
      </c>
      <c r="N200" s="796"/>
      <c r="O200" s="1017" t="str">
        <f>R200</f>
        <v>incl. opslagen</v>
      </c>
      <c r="P200" s="1017"/>
      <c r="Q200" s="1023"/>
      <c r="R200" s="1030" t="str">
        <f>Tabellen!$C$2</f>
        <v>incl. opslagen</v>
      </c>
      <c r="S200" s="1024"/>
      <c r="T200" s="1030" t="str">
        <f>Tabellen!$C$2</f>
        <v>incl. opslagen</v>
      </c>
      <c r="U200" s="1018"/>
      <c r="V200" s="1018"/>
      <c r="W200" s="1018"/>
      <c r="X200" s="1018"/>
      <c r="Y200" s="1017"/>
      <c r="Z200" s="968"/>
      <c r="AA200" s="967"/>
      <c r="AB200" s="967"/>
      <c r="AC200" s="967"/>
      <c r="AD200" s="967"/>
      <c r="AE200" s="967"/>
      <c r="AF200" s="967"/>
      <c r="AG200" s="967"/>
      <c r="AH200" s="967"/>
      <c r="AI200" s="967"/>
      <c r="AJ200" s="967"/>
      <c r="AK200" s="967"/>
      <c r="AL200" s="967"/>
      <c r="AM200" s="967"/>
      <c r="AN200" s="967"/>
      <c r="AO200" s="967"/>
      <c r="AP200" s="967"/>
      <c r="AQ200" s="967"/>
      <c r="AR200" s="967"/>
      <c r="AS200" s="967"/>
      <c r="AT200" s="967"/>
      <c r="AU200" s="967"/>
      <c r="AV200" s="967"/>
      <c r="AW200" s="967"/>
      <c r="AX200" s="967"/>
      <c r="AY200" s="967"/>
      <c r="AZ200" s="967"/>
      <c r="BA200" s="967"/>
      <c r="BB200" s="967"/>
      <c r="BC200" s="967"/>
      <c r="BD200" s="967"/>
      <c r="BE200" s="967"/>
      <c r="BF200" s="967"/>
      <c r="BG200" s="967"/>
      <c r="BH200" s="967"/>
      <c r="BI200" s="967"/>
      <c r="BJ200" s="967"/>
      <c r="BK200" s="967"/>
      <c r="BL200" s="967"/>
      <c r="BM200" s="967"/>
      <c r="BN200" s="967"/>
      <c r="BO200" s="967"/>
      <c r="BP200" s="967"/>
      <c r="BQ200" s="967"/>
      <c r="BR200" s="967"/>
      <c r="BS200" s="967"/>
    </row>
    <row r="201" spans="1:71" s="656" customFormat="1" ht="15.65" customHeight="1" outlineLevel="2" x14ac:dyDescent="0.25">
      <c r="A201" s="934"/>
      <c r="B201" s="778"/>
      <c r="C201" s="791"/>
      <c r="D201" s="784" t="s">
        <v>148</v>
      </c>
      <c r="E201" s="678">
        <v>1.1000000000000001</v>
      </c>
      <c r="F201" s="679" t="s">
        <v>74</v>
      </c>
      <c r="G201" s="680">
        <v>0</v>
      </c>
      <c r="H201" s="680">
        <f t="shared" si="41"/>
        <v>0</v>
      </c>
      <c r="I201" s="899">
        <v>1.79</v>
      </c>
      <c r="J201" s="899">
        <f t="shared" si="42"/>
        <v>1.9690000000000003</v>
      </c>
      <c r="K201" s="899"/>
      <c r="L201" s="899">
        <f t="shared" si="43"/>
        <v>0</v>
      </c>
      <c r="M201" s="900">
        <f>J201+H201*Tabellen!$K$2+L201</f>
        <v>1.9690000000000003</v>
      </c>
      <c r="N201" s="796"/>
      <c r="O201" s="1018">
        <f t="shared" ref="O201:O215" si="44">R201+T201</f>
        <v>2.3824900000000002</v>
      </c>
      <c r="P201" s="1019"/>
      <c r="Q201" s="1023" t="s">
        <v>1025</v>
      </c>
      <c r="R201" s="1018">
        <f>H201*Tabellen!$K$2*Tabellen!$F$2</f>
        <v>0</v>
      </c>
      <c r="S201" s="1024" t="s">
        <v>1116</v>
      </c>
      <c r="T201" s="1018">
        <f>J201*Tabellen!$F$2</f>
        <v>2.3824900000000002</v>
      </c>
      <c r="U201" s="1018">
        <f>R201*Tabellen!$G$2</f>
        <v>0</v>
      </c>
      <c r="V201" s="1018">
        <f>T201*Tabellen!$H$2</f>
        <v>0.50032290000000001</v>
      </c>
      <c r="W201" s="1018">
        <f t="shared" ref="W201:W217" si="45">U201+V201</f>
        <v>0.50032290000000001</v>
      </c>
      <c r="X201" s="1018">
        <f t="shared" ref="X201:X215" si="46">O201+W201</f>
        <v>2.8828129000000002</v>
      </c>
      <c r="Y201" s="1019"/>
      <c r="Z201" s="969"/>
      <c r="AA201" s="967"/>
      <c r="AB201" s="967"/>
      <c r="AC201" s="967"/>
      <c r="AD201" s="967"/>
      <c r="AE201" s="967"/>
      <c r="AF201" s="967"/>
      <c r="AG201" s="967"/>
      <c r="AH201" s="967"/>
      <c r="AI201" s="967"/>
      <c r="AJ201" s="967"/>
      <c r="AK201" s="967"/>
      <c r="AL201" s="967"/>
      <c r="AM201" s="967"/>
      <c r="AN201" s="967"/>
      <c r="AO201" s="967"/>
      <c r="AP201" s="967"/>
      <c r="AQ201" s="967"/>
      <c r="AR201" s="967"/>
      <c r="AS201" s="967"/>
      <c r="AT201" s="967"/>
      <c r="AU201" s="967"/>
      <c r="AV201" s="967"/>
      <c r="AW201" s="967"/>
      <c r="AX201" s="967"/>
      <c r="AY201" s="967"/>
      <c r="AZ201" s="967"/>
      <c r="BA201" s="967"/>
      <c r="BB201" s="967"/>
      <c r="BC201" s="967"/>
      <c r="BD201" s="967"/>
      <c r="BE201" s="967"/>
      <c r="BF201" s="967"/>
      <c r="BG201" s="967"/>
      <c r="BH201" s="967"/>
      <c r="BI201" s="967"/>
      <c r="BJ201" s="967"/>
      <c r="BK201" s="967"/>
      <c r="BL201" s="967"/>
      <c r="BM201" s="967"/>
      <c r="BN201" s="967"/>
      <c r="BO201" s="967"/>
      <c r="BP201" s="967"/>
      <c r="BQ201" s="967"/>
      <c r="BR201" s="967"/>
      <c r="BS201" s="967"/>
    </row>
    <row r="202" spans="1:71" s="656" customFormat="1" ht="15.65" customHeight="1" outlineLevel="2" x14ac:dyDescent="0.25">
      <c r="A202" s="934"/>
      <c r="B202" s="778"/>
      <c r="C202" s="791"/>
      <c r="D202" s="784" t="s">
        <v>149</v>
      </c>
      <c r="E202" s="678">
        <v>1</v>
      </c>
      <c r="F202" s="679" t="s">
        <v>74</v>
      </c>
      <c r="G202" s="680">
        <v>0.04</v>
      </c>
      <c r="H202" s="680">
        <f t="shared" si="41"/>
        <v>0.04</v>
      </c>
      <c r="I202" s="899">
        <v>0</v>
      </c>
      <c r="J202" s="899">
        <f t="shared" si="42"/>
        <v>0</v>
      </c>
      <c r="K202" s="899"/>
      <c r="L202" s="899">
        <f t="shared" si="43"/>
        <v>0</v>
      </c>
      <c r="M202" s="900">
        <f>J202+H202*Tabellen!$K$2+L202</f>
        <v>2.4</v>
      </c>
      <c r="N202" s="796"/>
      <c r="O202" s="1018">
        <f t="shared" si="44"/>
        <v>2.9039999999999999</v>
      </c>
      <c r="P202" s="1019"/>
      <c r="Q202" s="1023" t="s">
        <v>1025</v>
      </c>
      <c r="R202" s="1018">
        <f>H202*Tabellen!$K$2*Tabellen!$F$2</f>
        <v>2.9039999999999999</v>
      </c>
      <c r="S202" s="1024" t="s">
        <v>1116</v>
      </c>
      <c r="T202" s="1018">
        <f>J202*Tabellen!$F$2</f>
        <v>0</v>
      </c>
      <c r="U202" s="1018">
        <f>R202*Tabellen!$G$2</f>
        <v>0.26135999999999998</v>
      </c>
      <c r="V202" s="1018">
        <f>T202*Tabellen!$H$2</f>
        <v>0</v>
      </c>
      <c r="W202" s="1018">
        <f t="shared" si="45"/>
        <v>0.26135999999999998</v>
      </c>
      <c r="X202" s="1018">
        <f t="shared" si="46"/>
        <v>3.1653599999999997</v>
      </c>
      <c r="Y202" s="1019"/>
      <c r="Z202" s="969"/>
      <c r="AA202" s="967"/>
      <c r="AB202" s="967"/>
      <c r="AC202" s="967"/>
      <c r="AD202" s="967"/>
      <c r="AE202" s="967"/>
      <c r="AF202" s="967"/>
      <c r="AG202" s="967"/>
      <c r="AH202" s="967"/>
      <c r="AI202" s="967"/>
      <c r="AJ202" s="967"/>
      <c r="AK202" s="967"/>
      <c r="AL202" s="967"/>
      <c r="AM202" s="967"/>
      <c r="AN202" s="967"/>
      <c r="AO202" s="967"/>
      <c r="AP202" s="967"/>
      <c r="AQ202" s="967"/>
      <c r="AR202" s="967"/>
      <c r="AS202" s="967"/>
      <c r="AT202" s="967"/>
      <c r="AU202" s="967"/>
      <c r="AV202" s="967"/>
      <c r="AW202" s="967"/>
      <c r="AX202" s="967"/>
      <c r="AY202" s="967"/>
      <c r="AZ202" s="967"/>
      <c r="BA202" s="967"/>
      <c r="BB202" s="967"/>
      <c r="BC202" s="967"/>
      <c r="BD202" s="967"/>
      <c r="BE202" s="967"/>
      <c r="BF202" s="967"/>
      <c r="BG202" s="967"/>
      <c r="BH202" s="967"/>
      <c r="BI202" s="967"/>
      <c r="BJ202" s="967"/>
      <c r="BK202" s="967"/>
      <c r="BL202" s="967"/>
      <c r="BM202" s="967"/>
      <c r="BN202" s="967"/>
      <c r="BO202" s="967"/>
      <c r="BP202" s="967"/>
      <c r="BQ202" s="967"/>
      <c r="BR202" s="967"/>
      <c r="BS202" s="967"/>
    </row>
    <row r="203" spans="1:71" s="656" customFormat="1" ht="15.65" customHeight="1" outlineLevel="2" x14ac:dyDescent="0.25">
      <c r="A203" s="934"/>
      <c r="B203" s="778"/>
      <c r="C203" s="791"/>
      <c r="D203" s="784" t="s">
        <v>1405</v>
      </c>
      <c r="E203" s="678">
        <v>2.85</v>
      </c>
      <c r="F203" s="818" t="s">
        <v>71</v>
      </c>
      <c r="G203" s="680">
        <v>0.2</v>
      </c>
      <c r="H203" s="680">
        <f t="shared" si="41"/>
        <v>0.57000000000000006</v>
      </c>
      <c r="I203" s="899">
        <v>2.57</v>
      </c>
      <c r="J203" s="899">
        <f t="shared" si="42"/>
        <v>7.3244999999999996</v>
      </c>
      <c r="K203" s="899"/>
      <c r="L203" s="899">
        <f t="shared" si="43"/>
        <v>0</v>
      </c>
      <c r="M203" s="900">
        <f>J203+H203*Tabellen!$K$2+L203</f>
        <v>41.524500000000003</v>
      </c>
      <c r="N203" s="796"/>
      <c r="O203" s="1018">
        <f t="shared" si="44"/>
        <v>50.244645000000006</v>
      </c>
      <c r="P203" s="1026"/>
      <c r="Q203" s="1023" t="s">
        <v>1025</v>
      </c>
      <c r="R203" s="1018">
        <f>H203*Tabellen!$K$2*Tabellen!$F$2</f>
        <v>41.382000000000005</v>
      </c>
      <c r="S203" s="1024" t="s">
        <v>1116</v>
      </c>
      <c r="T203" s="1018">
        <f>J203*Tabellen!$F$2</f>
        <v>8.8626449999999988</v>
      </c>
      <c r="U203" s="1018">
        <f>R203*Tabellen!$G$2</f>
        <v>3.7243800000000005</v>
      </c>
      <c r="V203" s="1018">
        <f>T203*Tabellen!$H$2</f>
        <v>1.8611554499999996</v>
      </c>
      <c r="W203" s="1018">
        <f t="shared" si="45"/>
        <v>5.5855354500000001</v>
      </c>
      <c r="X203" s="1018">
        <f t="shared" si="46"/>
        <v>55.830180450000007</v>
      </c>
      <c r="Y203" s="1019"/>
      <c r="Z203" s="969"/>
      <c r="AA203" s="967"/>
      <c r="AB203" s="967"/>
      <c r="AC203" s="967"/>
      <c r="AD203" s="967"/>
      <c r="AE203" s="967"/>
      <c r="AF203" s="967"/>
      <c r="AG203" s="967"/>
      <c r="AH203" s="967"/>
      <c r="AI203" s="967"/>
      <c r="AJ203" s="967"/>
      <c r="AK203" s="967"/>
      <c r="AL203" s="967"/>
      <c r="AM203" s="967"/>
      <c r="AN203" s="967"/>
      <c r="AO203" s="967"/>
      <c r="AP203" s="967"/>
      <c r="AQ203" s="967"/>
      <c r="AR203" s="967"/>
      <c r="AS203" s="967"/>
      <c r="AT203" s="967"/>
      <c r="AU203" s="967"/>
      <c r="AV203" s="967"/>
      <c r="AW203" s="967"/>
      <c r="AX203" s="967"/>
      <c r="AY203" s="967"/>
      <c r="AZ203" s="967"/>
      <c r="BA203" s="967"/>
      <c r="BB203" s="967"/>
      <c r="BC203" s="967"/>
      <c r="BD203" s="967"/>
      <c r="BE203" s="967"/>
      <c r="BF203" s="967"/>
      <c r="BG203" s="967"/>
      <c r="BH203" s="967"/>
      <c r="BI203" s="967"/>
      <c r="BJ203" s="967"/>
      <c r="BK203" s="967"/>
      <c r="BL203" s="967"/>
      <c r="BM203" s="967"/>
      <c r="BN203" s="967"/>
      <c r="BO203" s="967"/>
      <c r="BP203" s="967"/>
      <c r="BQ203" s="967"/>
      <c r="BR203" s="967"/>
      <c r="BS203" s="967"/>
    </row>
    <row r="204" spans="1:71" s="656" customFormat="1" ht="15.65" customHeight="1" outlineLevel="2" x14ac:dyDescent="0.25">
      <c r="A204" s="934"/>
      <c r="B204" s="778"/>
      <c r="C204" s="791"/>
      <c r="D204" s="784" t="s">
        <v>1595</v>
      </c>
      <c r="E204" s="678">
        <v>1.05</v>
      </c>
      <c r="F204" s="818" t="s">
        <v>74</v>
      </c>
      <c r="G204" s="680">
        <v>0</v>
      </c>
      <c r="H204" s="680">
        <f t="shared" si="41"/>
        <v>0</v>
      </c>
      <c r="I204" s="899">
        <v>21.6</v>
      </c>
      <c r="J204" s="899">
        <f t="shared" si="42"/>
        <v>22.680000000000003</v>
      </c>
      <c r="K204" s="899"/>
      <c r="L204" s="899">
        <f t="shared" si="43"/>
        <v>0</v>
      </c>
      <c r="M204" s="900">
        <f>J204+H204*Tabellen!$K$2+L204</f>
        <v>22.680000000000003</v>
      </c>
      <c r="N204" s="796"/>
      <c r="O204" s="1018">
        <f t="shared" si="44"/>
        <v>27.442800000000002</v>
      </c>
      <c r="P204" s="1026"/>
      <c r="Q204" s="1023" t="s">
        <v>1025</v>
      </c>
      <c r="R204" s="1018">
        <f>H204*Tabellen!$K$2*Tabellen!$F$2</f>
        <v>0</v>
      </c>
      <c r="S204" s="1024" t="s">
        <v>1116</v>
      </c>
      <c r="T204" s="1018">
        <f>J204*Tabellen!$F$2</f>
        <v>27.442800000000002</v>
      </c>
      <c r="U204" s="1018">
        <f>R204*Tabellen!$G$2</f>
        <v>0</v>
      </c>
      <c r="V204" s="1018">
        <f>T204*Tabellen!$H$2</f>
        <v>5.762988</v>
      </c>
      <c r="W204" s="1018">
        <f t="shared" si="45"/>
        <v>5.762988</v>
      </c>
      <c r="X204" s="1018">
        <f t="shared" si="46"/>
        <v>33.205787999999998</v>
      </c>
      <c r="Y204" s="1019"/>
      <c r="Z204" s="969"/>
      <c r="AA204" s="967"/>
      <c r="AB204" s="967"/>
      <c r="AC204" s="967"/>
      <c r="AD204" s="967"/>
      <c r="AE204" s="967"/>
      <c r="AF204" s="967"/>
      <c r="AG204" s="967"/>
      <c r="AH204" s="967"/>
      <c r="AI204" s="967"/>
      <c r="AJ204" s="967"/>
      <c r="AK204" s="967"/>
      <c r="AL204" s="967"/>
      <c r="AM204" s="967"/>
      <c r="AN204" s="967"/>
      <c r="AO204" s="967"/>
      <c r="AP204" s="967"/>
      <c r="AQ204" s="967"/>
      <c r="AR204" s="967"/>
      <c r="AS204" s="967"/>
      <c r="AT204" s="967"/>
      <c r="AU204" s="967"/>
      <c r="AV204" s="967"/>
      <c r="AW204" s="967"/>
      <c r="AX204" s="967"/>
      <c r="AY204" s="967"/>
      <c r="AZ204" s="967"/>
      <c r="BA204" s="967"/>
      <c r="BB204" s="967"/>
      <c r="BC204" s="967"/>
      <c r="BD204" s="967"/>
      <c r="BE204" s="967"/>
      <c r="BF204" s="967"/>
      <c r="BG204" s="967"/>
      <c r="BH204" s="967"/>
      <c r="BI204" s="967"/>
      <c r="BJ204" s="967"/>
      <c r="BK204" s="967"/>
      <c r="BL204" s="967"/>
      <c r="BM204" s="967"/>
      <c r="BN204" s="967"/>
      <c r="BO204" s="967"/>
      <c r="BP204" s="967"/>
      <c r="BQ204" s="967"/>
      <c r="BR204" s="967"/>
      <c r="BS204" s="967"/>
    </row>
    <row r="205" spans="1:71" s="656" customFormat="1" ht="15.65" customHeight="1" outlineLevel="2" x14ac:dyDescent="0.25">
      <c r="A205" s="934"/>
      <c r="B205" s="778"/>
      <c r="C205" s="791"/>
      <c r="D205" s="784" t="s">
        <v>1595</v>
      </c>
      <c r="E205" s="678">
        <v>1</v>
      </c>
      <c r="F205" s="818" t="s">
        <v>74</v>
      </c>
      <c r="G205" s="680">
        <v>0.15</v>
      </c>
      <c r="H205" s="680">
        <f t="shared" si="41"/>
        <v>0.15</v>
      </c>
      <c r="I205" s="899"/>
      <c r="J205" s="899">
        <f t="shared" si="42"/>
        <v>0</v>
      </c>
      <c r="K205" s="899"/>
      <c r="L205" s="899">
        <f t="shared" si="43"/>
        <v>0</v>
      </c>
      <c r="M205" s="900">
        <f>J205+H205*Tabellen!$K$2+L205</f>
        <v>9</v>
      </c>
      <c r="N205" s="796"/>
      <c r="O205" s="1018">
        <f t="shared" si="44"/>
        <v>10.89</v>
      </c>
      <c r="P205" s="1026"/>
      <c r="Q205" s="1023" t="s">
        <v>1025</v>
      </c>
      <c r="R205" s="1018">
        <f>H205*Tabellen!$K$2*Tabellen!$F$2</f>
        <v>10.89</v>
      </c>
      <c r="S205" s="1024" t="s">
        <v>1116</v>
      </c>
      <c r="T205" s="1018">
        <f>J205*Tabellen!$F$2</f>
        <v>0</v>
      </c>
      <c r="U205" s="1018">
        <f>R205*Tabellen!$G$2</f>
        <v>0.98009999999999997</v>
      </c>
      <c r="V205" s="1018">
        <f>T205*Tabellen!$H$2</f>
        <v>0</v>
      </c>
      <c r="W205" s="1018">
        <f t="shared" si="45"/>
        <v>0.98009999999999997</v>
      </c>
      <c r="X205" s="1018">
        <f t="shared" si="46"/>
        <v>11.870100000000001</v>
      </c>
      <c r="Y205" s="1019"/>
      <c r="Z205" s="969"/>
      <c r="AA205" s="967"/>
      <c r="AB205" s="967"/>
      <c r="AC205" s="967"/>
      <c r="AD205" s="967"/>
      <c r="AE205" s="967"/>
      <c r="AF205" s="967"/>
      <c r="AG205" s="967"/>
      <c r="AH205" s="967"/>
      <c r="AI205" s="967"/>
      <c r="AJ205" s="967"/>
      <c r="AK205" s="967"/>
      <c r="AL205" s="967"/>
      <c r="AM205" s="967"/>
      <c r="AN205" s="967"/>
      <c r="AO205" s="967"/>
      <c r="AP205" s="967"/>
      <c r="AQ205" s="967"/>
      <c r="AR205" s="967"/>
      <c r="AS205" s="967"/>
      <c r="AT205" s="967"/>
      <c r="AU205" s="967"/>
      <c r="AV205" s="967"/>
      <c r="AW205" s="967"/>
      <c r="AX205" s="967"/>
      <c r="AY205" s="967"/>
      <c r="AZ205" s="967"/>
      <c r="BA205" s="967"/>
      <c r="BB205" s="967"/>
      <c r="BC205" s="967"/>
      <c r="BD205" s="967"/>
      <c r="BE205" s="967"/>
      <c r="BF205" s="967"/>
      <c r="BG205" s="967"/>
      <c r="BH205" s="967"/>
      <c r="BI205" s="967"/>
      <c r="BJ205" s="967"/>
      <c r="BK205" s="967"/>
      <c r="BL205" s="967"/>
      <c r="BM205" s="967"/>
      <c r="BN205" s="967"/>
      <c r="BO205" s="967"/>
      <c r="BP205" s="967"/>
      <c r="BQ205" s="967"/>
      <c r="BR205" s="967"/>
      <c r="BS205" s="967"/>
    </row>
    <row r="206" spans="1:71" s="656" customFormat="1" ht="15.65" customHeight="1" outlineLevel="2" x14ac:dyDescent="0.25">
      <c r="A206" s="934"/>
      <c r="B206" s="778"/>
      <c r="C206" s="791"/>
      <c r="D206" s="784" t="s">
        <v>153</v>
      </c>
      <c r="E206" s="678">
        <v>1.1000000000000001</v>
      </c>
      <c r="F206" s="679" t="s">
        <v>74</v>
      </c>
      <c r="G206" s="680">
        <v>0</v>
      </c>
      <c r="H206" s="680">
        <f t="shared" si="41"/>
        <v>0</v>
      </c>
      <c r="I206" s="899">
        <v>2.1800000000000002</v>
      </c>
      <c r="J206" s="899">
        <f t="shared" si="42"/>
        <v>2.3980000000000006</v>
      </c>
      <c r="K206" s="899"/>
      <c r="L206" s="899">
        <f t="shared" si="43"/>
        <v>0</v>
      </c>
      <c r="M206" s="900">
        <f>J206+H206*Tabellen!$K$2+L206</f>
        <v>2.3980000000000006</v>
      </c>
      <c r="N206" s="796"/>
      <c r="O206" s="1018">
        <f t="shared" si="44"/>
        <v>2.9015800000000005</v>
      </c>
      <c r="P206" s="1027"/>
      <c r="Q206" s="1023" t="s">
        <v>1025</v>
      </c>
      <c r="R206" s="1018">
        <f>H206*Tabellen!$K$2*Tabellen!$F$2</f>
        <v>0</v>
      </c>
      <c r="S206" s="1024" t="s">
        <v>1116</v>
      </c>
      <c r="T206" s="1018">
        <f>J206*Tabellen!$F$2</f>
        <v>2.9015800000000005</v>
      </c>
      <c r="U206" s="1018">
        <f>R206*Tabellen!$G$2</f>
        <v>0</v>
      </c>
      <c r="V206" s="1018">
        <f>T206*Tabellen!$H$2</f>
        <v>0.60933180000000009</v>
      </c>
      <c r="W206" s="1018">
        <f t="shared" si="45"/>
        <v>0.60933180000000009</v>
      </c>
      <c r="X206" s="1018">
        <f t="shared" si="46"/>
        <v>3.5109118000000006</v>
      </c>
      <c r="Y206" s="1019"/>
      <c r="Z206" s="969"/>
      <c r="AA206" s="967"/>
      <c r="AB206" s="967"/>
      <c r="AC206" s="967"/>
      <c r="AD206" s="967"/>
      <c r="AE206" s="967"/>
      <c r="AF206" s="967"/>
      <c r="AG206" s="967"/>
      <c r="AH206" s="967"/>
      <c r="AI206" s="967"/>
      <c r="AJ206" s="967"/>
      <c r="AK206" s="967"/>
      <c r="AL206" s="967"/>
      <c r="AM206" s="967"/>
      <c r="AN206" s="967"/>
      <c r="AO206" s="967"/>
      <c r="AP206" s="967"/>
      <c r="AQ206" s="967"/>
      <c r="AR206" s="967"/>
      <c r="AS206" s="967"/>
      <c r="AT206" s="967"/>
      <c r="AU206" s="967"/>
      <c r="AV206" s="967"/>
      <c r="AW206" s="967"/>
      <c r="AX206" s="967"/>
      <c r="AY206" s="967"/>
      <c r="AZ206" s="967"/>
      <c r="BA206" s="967"/>
      <c r="BB206" s="967"/>
      <c r="BC206" s="967"/>
      <c r="BD206" s="967"/>
      <c r="BE206" s="967"/>
      <c r="BF206" s="967"/>
      <c r="BG206" s="967"/>
      <c r="BH206" s="967"/>
      <c r="BI206" s="967"/>
      <c r="BJ206" s="967"/>
      <c r="BK206" s="967"/>
      <c r="BL206" s="967"/>
      <c r="BM206" s="967"/>
      <c r="BN206" s="967"/>
      <c r="BO206" s="967"/>
      <c r="BP206" s="967"/>
      <c r="BQ206" s="967"/>
      <c r="BR206" s="967"/>
      <c r="BS206" s="967"/>
    </row>
    <row r="207" spans="1:71" s="656" customFormat="1" ht="15.65" customHeight="1" outlineLevel="2" x14ac:dyDescent="0.25">
      <c r="A207" s="934"/>
      <c r="B207" s="778"/>
      <c r="C207" s="791"/>
      <c r="D207" s="784" t="s">
        <v>150</v>
      </c>
      <c r="E207" s="678">
        <v>1</v>
      </c>
      <c r="F207" s="679" t="s">
        <v>74</v>
      </c>
      <c r="G207" s="680">
        <v>0.04</v>
      </c>
      <c r="H207" s="680">
        <f t="shared" si="41"/>
        <v>0.04</v>
      </c>
      <c r="I207" s="899">
        <v>0</v>
      </c>
      <c r="J207" s="899">
        <f t="shared" si="42"/>
        <v>0</v>
      </c>
      <c r="K207" s="899"/>
      <c r="L207" s="899">
        <f t="shared" si="43"/>
        <v>0</v>
      </c>
      <c r="M207" s="900">
        <f>J207+H207*Tabellen!$K$2+L207</f>
        <v>2.4</v>
      </c>
      <c r="N207" s="796"/>
      <c r="O207" s="1018">
        <f t="shared" si="44"/>
        <v>2.9039999999999999</v>
      </c>
      <c r="P207" s="1019"/>
      <c r="Q207" s="1023" t="s">
        <v>1025</v>
      </c>
      <c r="R207" s="1018">
        <f>H207*Tabellen!$K$2*Tabellen!$F$2</f>
        <v>2.9039999999999999</v>
      </c>
      <c r="S207" s="1024" t="s">
        <v>1116</v>
      </c>
      <c r="T207" s="1018">
        <f>J207*Tabellen!$F$2</f>
        <v>0</v>
      </c>
      <c r="U207" s="1018">
        <f>R207*Tabellen!$G$2</f>
        <v>0.26135999999999998</v>
      </c>
      <c r="V207" s="1018">
        <f>T207*Tabellen!$H$2</f>
        <v>0</v>
      </c>
      <c r="W207" s="1018">
        <f t="shared" si="45"/>
        <v>0.26135999999999998</v>
      </c>
      <c r="X207" s="1018">
        <f t="shared" si="46"/>
        <v>3.1653599999999997</v>
      </c>
      <c r="Y207" s="1019"/>
      <c r="Z207" s="969"/>
      <c r="AA207" s="967"/>
      <c r="AB207" s="967"/>
      <c r="AC207" s="967"/>
      <c r="AD207" s="967"/>
      <c r="AE207" s="967"/>
      <c r="AF207" s="967"/>
      <c r="AG207" s="967"/>
      <c r="AH207" s="967"/>
      <c r="AI207" s="967"/>
      <c r="AJ207" s="967"/>
      <c r="AK207" s="967"/>
      <c r="AL207" s="967"/>
      <c r="AM207" s="967"/>
      <c r="AN207" s="967"/>
      <c r="AO207" s="967"/>
      <c r="AP207" s="967"/>
      <c r="AQ207" s="967"/>
      <c r="AR207" s="967"/>
      <c r="AS207" s="967"/>
      <c r="AT207" s="967"/>
      <c r="AU207" s="967"/>
      <c r="AV207" s="967"/>
      <c r="AW207" s="967"/>
      <c r="AX207" s="967"/>
      <c r="AY207" s="967"/>
      <c r="AZ207" s="967"/>
      <c r="BA207" s="967"/>
      <c r="BB207" s="967"/>
      <c r="BC207" s="967"/>
      <c r="BD207" s="967"/>
      <c r="BE207" s="967"/>
      <c r="BF207" s="967"/>
      <c r="BG207" s="967"/>
      <c r="BH207" s="967"/>
      <c r="BI207" s="967"/>
      <c r="BJ207" s="967"/>
      <c r="BK207" s="967"/>
      <c r="BL207" s="967"/>
      <c r="BM207" s="967"/>
      <c r="BN207" s="967"/>
      <c r="BO207" s="967"/>
      <c r="BP207" s="967"/>
      <c r="BQ207" s="967"/>
      <c r="BR207" s="967"/>
      <c r="BS207" s="967"/>
    </row>
    <row r="208" spans="1:71" s="656" customFormat="1" ht="15.65" customHeight="1" outlineLevel="2" x14ac:dyDescent="0.25">
      <c r="A208" s="934"/>
      <c r="B208" s="778"/>
      <c r="C208" s="791"/>
      <c r="D208" s="784" t="s">
        <v>151</v>
      </c>
      <c r="E208" s="678">
        <v>2.2000000000000002</v>
      </c>
      <c r="F208" s="818" t="s">
        <v>71</v>
      </c>
      <c r="G208" s="680">
        <v>0.1</v>
      </c>
      <c r="H208" s="680">
        <f t="shared" si="41"/>
        <v>0.22000000000000003</v>
      </c>
      <c r="I208" s="901">
        <v>0.49</v>
      </c>
      <c r="J208" s="899">
        <f t="shared" si="42"/>
        <v>1.0780000000000001</v>
      </c>
      <c r="K208" s="899"/>
      <c r="L208" s="899">
        <f t="shared" si="43"/>
        <v>0</v>
      </c>
      <c r="M208" s="900">
        <f>J208+H208*Tabellen!$K$2+L208</f>
        <v>14.278</v>
      </c>
      <c r="N208" s="796"/>
      <c r="O208" s="1018">
        <f t="shared" si="44"/>
        <v>17.276380000000003</v>
      </c>
      <c r="P208" s="1027"/>
      <c r="Q208" s="1023" t="s">
        <v>1025</v>
      </c>
      <c r="R208" s="1018">
        <f>H208*Tabellen!$K$2*Tabellen!$F$2</f>
        <v>15.972000000000001</v>
      </c>
      <c r="S208" s="1024" t="s">
        <v>1116</v>
      </c>
      <c r="T208" s="1018">
        <f>J208*Tabellen!$F$2</f>
        <v>1.3043800000000001</v>
      </c>
      <c r="U208" s="1018">
        <f>R208*Tabellen!$G$2</f>
        <v>1.4374800000000001</v>
      </c>
      <c r="V208" s="1018">
        <f>T208*Tabellen!$H$2</f>
        <v>0.27391979999999999</v>
      </c>
      <c r="W208" s="1018">
        <f t="shared" si="45"/>
        <v>1.7113998000000001</v>
      </c>
      <c r="X208" s="1018">
        <f t="shared" si="46"/>
        <v>18.987779800000002</v>
      </c>
      <c r="Y208" s="1019"/>
      <c r="Z208" s="969"/>
      <c r="AA208" s="967"/>
      <c r="AB208" s="967"/>
      <c r="AC208" s="967"/>
      <c r="AD208" s="967"/>
      <c r="AE208" s="967"/>
      <c r="AF208" s="967"/>
      <c r="AG208" s="967"/>
      <c r="AH208" s="967"/>
      <c r="AI208" s="967"/>
      <c r="AJ208" s="967"/>
      <c r="AK208" s="967"/>
      <c r="AL208" s="967"/>
      <c r="AM208" s="967"/>
      <c r="AN208" s="967"/>
      <c r="AO208" s="967"/>
      <c r="AP208" s="967"/>
      <c r="AQ208" s="967"/>
      <c r="AR208" s="967"/>
      <c r="AS208" s="967"/>
      <c r="AT208" s="967"/>
      <c r="AU208" s="967"/>
      <c r="AV208" s="967"/>
      <c r="AW208" s="967"/>
      <c r="AX208" s="967"/>
      <c r="AY208" s="967"/>
      <c r="AZ208" s="967"/>
      <c r="BA208" s="967"/>
      <c r="BB208" s="967"/>
      <c r="BC208" s="967"/>
      <c r="BD208" s="967"/>
      <c r="BE208" s="967"/>
      <c r="BF208" s="967"/>
      <c r="BG208" s="967"/>
      <c r="BH208" s="967"/>
      <c r="BI208" s="967"/>
      <c r="BJ208" s="967"/>
      <c r="BK208" s="967"/>
      <c r="BL208" s="967"/>
      <c r="BM208" s="967"/>
      <c r="BN208" s="967"/>
      <c r="BO208" s="967"/>
      <c r="BP208" s="967"/>
      <c r="BQ208" s="967"/>
      <c r="BR208" s="967"/>
      <c r="BS208" s="967"/>
    </row>
    <row r="209" spans="1:71" s="656" customFormat="1" ht="15.65" customHeight="1" outlineLevel="2" x14ac:dyDescent="0.25">
      <c r="A209" s="934"/>
      <c r="B209" s="778"/>
      <c r="C209" s="791"/>
      <c r="D209" s="784" t="s">
        <v>152</v>
      </c>
      <c r="E209" s="678">
        <v>2.2000000000000002</v>
      </c>
      <c r="F209" s="820" t="s">
        <v>71</v>
      </c>
      <c r="G209" s="680">
        <v>0</v>
      </c>
      <c r="H209" s="680">
        <f t="shared" si="41"/>
        <v>0</v>
      </c>
      <c r="I209" s="899">
        <v>0.12</v>
      </c>
      <c r="J209" s="899">
        <f t="shared" si="42"/>
        <v>0.26400000000000001</v>
      </c>
      <c r="K209" s="899"/>
      <c r="L209" s="899">
        <f t="shared" si="43"/>
        <v>0</v>
      </c>
      <c r="M209" s="900">
        <f>J209+H209*Tabellen!$K$2+L209</f>
        <v>0.26400000000000001</v>
      </c>
      <c r="N209" s="796"/>
      <c r="O209" s="1018">
        <f t="shared" si="44"/>
        <v>0.31944</v>
      </c>
      <c r="P209" s="1026"/>
      <c r="Q209" s="1023" t="s">
        <v>1025</v>
      </c>
      <c r="R209" s="1018">
        <f>H209*Tabellen!$K$2*Tabellen!$F$2</f>
        <v>0</v>
      </c>
      <c r="S209" s="1024" t="s">
        <v>1116</v>
      </c>
      <c r="T209" s="1018">
        <f>J209*Tabellen!$F$2</f>
        <v>0.31944</v>
      </c>
      <c r="U209" s="1018">
        <f>R209*Tabellen!$G$2</f>
        <v>0</v>
      </c>
      <c r="V209" s="1018">
        <f>T209*Tabellen!$H$2</f>
        <v>6.70824E-2</v>
      </c>
      <c r="W209" s="1018">
        <f t="shared" si="45"/>
        <v>6.70824E-2</v>
      </c>
      <c r="X209" s="1018">
        <f t="shared" si="46"/>
        <v>0.38652239999999999</v>
      </c>
      <c r="Y209" s="1019"/>
      <c r="Z209" s="969"/>
      <c r="AA209" s="967"/>
      <c r="AB209" s="967"/>
      <c r="AC209" s="967"/>
      <c r="AD209" s="967"/>
      <c r="AE209" s="967"/>
      <c r="AF209" s="967"/>
      <c r="AG209" s="967"/>
      <c r="AH209" s="967"/>
      <c r="AI209" s="967"/>
      <c r="AJ209" s="967"/>
      <c r="AK209" s="967"/>
      <c r="AL209" s="967"/>
      <c r="AM209" s="967"/>
      <c r="AN209" s="967"/>
      <c r="AO209" s="967"/>
      <c r="AP209" s="967"/>
      <c r="AQ209" s="967"/>
      <c r="AR209" s="967"/>
      <c r="AS209" s="967"/>
      <c r="AT209" s="967"/>
      <c r="AU209" s="967"/>
      <c r="AV209" s="967"/>
      <c r="AW209" s="967"/>
      <c r="AX209" s="967"/>
      <c r="AY209" s="967"/>
      <c r="AZ209" s="967"/>
      <c r="BA209" s="967"/>
      <c r="BB209" s="967"/>
      <c r="BC209" s="967"/>
      <c r="BD209" s="967"/>
      <c r="BE209" s="967"/>
      <c r="BF209" s="967"/>
      <c r="BG209" s="967"/>
      <c r="BH209" s="967"/>
      <c r="BI209" s="967"/>
      <c r="BJ209" s="967"/>
      <c r="BK209" s="967"/>
      <c r="BL209" s="967"/>
      <c r="BM209" s="967"/>
      <c r="BN209" s="967"/>
      <c r="BO209" s="967"/>
      <c r="BP209" s="967"/>
      <c r="BQ209" s="967"/>
      <c r="BR209" s="967"/>
      <c r="BS209" s="967"/>
    </row>
    <row r="210" spans="1:71" s="656" customFormat="1" ht="15.65" customHeight="1" outlineLevel="2" x14ac:dyDescent="0.25">
      <c r="A210" s="934"/>
      <c r="B210" s="778"/>
      <c r="C210" s="791"/>
      <c r="D210" s="784" t="s">
        <v>1278</v>
      </c>
      <c r="E210" s="678">
        <v>1.1000000000000001</v>
      </c>
      <c r="F210" s="679" t="s">
        <v>74</v>
      </c>
      <c r="G210" s="680"/>
      <c r="H210" s="680">
        <f t="shared" si="41"/>
        <v>0</v>
      </c>
      <c r="I210" s="899">
        <v>2.02</v>
      </c>
      <c r="J210" s="899">
        <f t="shared" si="42"/>
        <v>2.2220000000000004</v>
      </c>
      <c r="K210" s="899"/>
      <c r="L210" s="899">
        <f t="shared" si="43"/>
        <v>0</v>
      </c>
      <c r="M210" s="900">
        <f>J210+H210*Tabellen!$K$2+L210</f>
        <v>2.2220000000000004</v>
      </c>
      <c r="N210" s="796"/>
      <c r="O210" s="1018">
        <f t="shared" si="44"/>
        <v>2.6886200000000002</v>
      </c>
      <c r="P210" s="1026"/>
      <c r="Q210" s="1023" t="s">
        <v>1025</v>
      </c>
      <c r="R210" s="1018">
        <f>H210*Tabellen!$K$2*Tabellen!$F$2</f>
        <v>0</v>
      </c>
      <c r="S210" s="1024" t="s">
        <v>1116</v>
      </c>
      <c r="T210" s="1018">
        <f>J210*Tabellen!$F$2</f>
        <v>2.6886200000000002</v>
      </c>
      <c r="U210" s="1018">
        <f>R210*Tabellen!$G$2</f>
        <v>0</v>
      </c>
      <c r="V210" s="1018">
        <f>T210*Tabellen!$H$2</f>
        <v>0.56461020000000006</v>
      </c>
      <c r="W210" s="1018">
        <f t="shared" si="45"/>
        <v>0.56461020000000006</v>
      </c>
      <c r="X210" s="1018">
        <f t="shared" si="46"/>
        <v>3.2532302000000004</v>
      </c>
      <c r="Y210" s="1019"/>
      <c r="Z210" s="969"/>
      <c r="AA210" s="967"/>
      <c r="AB210" s="967"/>
      <c r="AC210" s="967"/>
      <c r="AD210" s="967"/>
      <c r="AE210" s="967"/>
      <c r="AF210" s="967"/>
      <c r="AG210" s="967"/>
      <c r="AH210" s="967"/>
      <c r="AI210" s="967"/>
      <c r="AJ210" s="967"/>
      <c r="AK210" s="967"/>
      <c r="AL210" s="967"/>
      <c r="AM210" s="967"/>
      <c r="AN210" s="967"/>
      <c r="AO210" s="967"/>
      <c r="AP210" s="967"/>
      <c r="AQ210" s="967"/>
      <c r="AR210" s="967"/>
      <c r="AS210" s="967"/>
      <c r="AT210" s="967"/>
      <c r="AU210" s="967"/>
      <c r="AV210" s="967"/>
      <c r="AW210" s="967"/>
      <c r="AX210" s="967"/>
      <c r="AY210" s="967"/>
      <c r="AZ210" s="967"/>
      <c r="BA210" s="967"/>
      <c r="BB210" s="967"/>
      <c r="BC210" s="967"/>
      <c r="BD210" s="967"/>
      <c r="BE210" s="967"/>
      <c r="BF210" s="967"/>
      <c r="BG210" s="967"/>
      <c r="BH210" s="967"/>
      <c r="BI210" s="967"/>
      <c r="BJ210" s="967"/>
      <c r="BK210" s="967"/>
      <c r="BL210" s="967"/>
      <c r="BM210" s="967"/>
      <c r="BN210" s="967"/>
      <c r="BO210" s="967"/>
      <c r="BP210" s="967"/>
      <c r="BQ210" s="967"/>
      <c r="BR210" s="967"/>
      <c r="BS210" s="967"/>
    </row>
    <row r="211" spans="1:71" s="656" customFormat="1" ht="15.65" customHeight="1" outlineLevel="2" x14ac:dyDescent="0.25">
      <c r="A211" s="934"/>
      <c r="B211" s="778"/>
      <c r="C211" s="791"/>
      <c r="D211" s="784" t="s">
        <v>1278</v>
      </c>
      <c r="E211" s="678">
        <v>1</v>
      </c>
      <c r="F211" s="679" t="s">
        <v>74</v>
      </c>
      <c r="G211" s="680">
        <v>0.5</v>
      </c>
      <c r="H211" s="680">
        <f t="shared" si="41"/>
        <v>0.5</v>
      </c>
      <c r="I211" s="899"/>
      <c r="J211" s="899">
        <f t="shared" si="42"/>
        <v>0</v>
      </c>
      <c r="K211" s="899"/>
      <c r="L211" s="899">
        <f t="shared" si="43"/>
        <v>0</v>
      </c>
      <c r="M211" s="900">
        <f>J211+H211*Tabellen!$K$2+L211</f>
        <v>30</v>
      </c>
      <c r="N211" s="796"/>
      <c r="O211" s="1018">
        <f t="shared" si="44"/>
        <v>36.299999999999997</v>
      </c>
      <c r="P211" s="1026"/>
      <c r="Q211" s="1023" t="s">
        <v>1025</v>
      </c>
      <c r="R211" s="1018">
        <f>H211*Tabellen!$K$2*Tabellen!$F$2</f>
        <v>36.299999999999997</v>
      </c>
      <c r="S211" s="1024" t="s">
        <v>1116</v>
      </c>
      <c r="T211" s="1018">
        <f>J211*Tabellen!$F$2</f>
        <v>0</v>
      </c>
      <c r="U211" s="1018">
        <f>R211*Tabellen!$G$2</f>
        <v>3.2669999999999995</v>
      </c>
      <c r="V211" s="1018">
        <f>T211*Tabellen!$H$2</f>
        <v>0</v>
      </c>
      <c r="W211" s="1018">
        <f t="shared" si="45"/>
        <v>3.2669999999999995</v>
      </c>
      <c r="X211" s="1018">
        <f t="shared" si="46"/>
        <v>39.566999999999993</v>
      </c>
      <c r="Y211" s="1019"/>
      <c r="Z211" s="969"/>
      <c r="AA211" s="967"/>
      <c r="AB211" s="967"/>
      <c r="AC211" s="967"/>
      <c r="AD211" s="967"/>
      <c r="AE211" s="967"/>
      <c r="AF211" s="967"/>
      <c r="AG211" s="967"/>
      <c r="AH211" s="967"/>
      <c r="AI211" s="967"/>
      <c r="AJ211" s="967"/>
      <c r="AK211" s="967"/>
      <c r="AL211" s="967"/>
      <c r="AM211" s="967"/>
      <c r="AN211" s="967"/>
      <c r="AO211" s="967"/>
      <c r="AP211" s="967"/>
      <c r="AQ211" s="967"/>
      <c r="AR211" s="967"/>
      <c r="AS211" s="967"/>
      <c r="AT211" s="967"/>
      <c r="AU211" s="967"/>
      <c r="AV211" s="967"/>
      <c r="AW211" s="967"/>
      <c r="AX211" s="967"/>
      <c r="AY211" s="967"/>
      <c r="AZ211" s="967"/>
      <c r="BA211" s="967"/>
      <c r="BB211" s="967"/>
      <c r="BC211" s="967"/>
      <c r="BD211" s="967"/>
      <c r="BE211" s="967"/>
      <c r="BF211" s="967"/>
      <c r="BG211" s="967"/>
      <c r="BH211" s="967"/>
      <c r="BI211" s="967"/>
      <c r="BJ211" s="967"/>
      <c r="BK211" s="967"/>
      <c r="BL211" s="967"/>
      <c r="BM211" s="967"/>
      <c r="BN211" s="967"/>
      <c r="BO211" s="967"/>
      <c r="BP211" s="967"/>
      <c r="BQ211" s="967"/>
      <c r="BR211" s="967"/>
      <c r="BS211" s="967"/>
    </row>
    <row r="212" spans="1:71" s="656" customFormat="1" ht="15.65" customHeight="1" outlineLevel="2" x14ac:dyDescent="0.25">
      <c r="A212" s="934"/>
      <c r="B212" s="778"/>
      <c r="C212" s="791"/>
      <c r="D212" s="784" t="s">
        <v>1279</v>
      </c>
      <c r="E212" s="678">
        <v>1.1000000000000001</v>
      </c>
      <c r="F212" s="818" t="s">
        <v>74</v>
      </c>
      <c r="G212" s="680"/>
      <c r="H212" s="680">
        <f t="shared" si="41"/>
        <v>0</v>
      </c>
      <c r="I212" s="899">
        <v>25.26</v>
      </c>
      <c r="J212" s="899">
        <f t="shared" si="42"/>
        <v>27.786000000000005</v>
      </c>
      <c r="K212" s="899"/>
      <c r="L212" s="899">
        <f t="shared" si="43"/>
        <v>0</v>
      </c>
      <c r="M212" s="900">
        <f>J212+H212*Tabellen!$K$2+L212</f>
        <v>27.786000000000005</v>
      </c>
      <c r="N212" s="796"/>
      <c r="O212" s="1018">
        <f t="shared" si="44"/>
        <v>33.621060000000007</v>
      </c>
      <c r="P212" s="1026"/>
      <c r="Q212" s="1023" t="s">
        <v>1025</v>
      </c>
      <c r="R212" s="1018">
        <f>H212*Tabellen!$K$2*Tabellen!$F$2</f>
        <v>0</v>
      </c>
      <c r="S212" s="1024" t="s">
        <v>1116</v>
      </c>
      <c r="T212" s="1018">
        <f>J212*Tabellen!$F$2</f>
        <v>33.621060000000007</v>
      </c>
      <c r="U212" s="1018">
        <f>R212*Tabellen!$G$2</f>
        <v>0</v>
      </c>
      <c r="V212" s="1018">
        <f>T212*Tabellen!$H$2</f>
        <v>7.0604226000000017</v>
      </c>
      <c r="W212" s="1018">
        <f t="shared" si="45"/>
        <v>7.0604226000000017</v>
      </c>
      <c r="X212" s="1018">
        <f t="shared" si="46"/>
        <v>40.68148260000001</v>
      </c>
      <c r="Y212" s="1019"/>
      <c r="Z212" s="969"/>
      <c r="AA212" s="967"/>
      <c r="AB212" s="967"/>
      <c r="AC212" s="967"/>
      <c r="AD212" s="967"/>
      <c r="AE212" s="967"/>
      <c r="AF212" s="967"/>
      <c r="AG212" s="967"/>
      <c r="AH212" s="967"/>
      <c r="AI212" s="967"/>
      <c r="AJ212" s="967"/>
      <c r="AK212" s="967"/>
      <c r="AL212" s="967"/>
      <c r="AM212" s="967"/>
      <c r="AN212" s="967"/>
      <c r="AO212" s="967"/>
      <c r="AP212" s="967"/>
      <c r="AQ212" s="967"/>
      <c r="AR212" s="967"/>
      <c r="AS212" s="967"/>
      <c r="AT212" s="967"/>
      <c r="AU212" s="967"/>
      <c r="AV212" s="967"/>
      <c r="AW212" s="967"/>
      <c r="AX212" s="967"/>
      <c r="AY212" s="967"/>
      <c r="AZ212" s="967"/>
      <c r="BA212" s="967"/>
      <c r="BB212" s="967"/>
      <c r="BC212" s="967"/>
      <c r="BD212" s="967"/>
      <c r="BE212" s="967"/>
      <c r="BF212" s="967"/>
      <c r="BG212" s="967"/>
      <c r="BH212" s="967"/>
      <c r="BI212" s="967"/>
      <c r="BJ212" s="967"/>
      <c r="BK212" s="967"/>
      <c r="BL212" s="967"/>
      <c r="BM212" s="967"/>
      <c r="BN212" s="967"/>
      <c r="BO212" s="967"/>
      <c r="BP212" s="967"/>
      <c r="BQ212" s="967"/>
      <c r="BR212" s="967"/>
      <c r="BS212" s="967"/>
    </row>
    <row r="213" spans="1:71" s="656" customFormat="1" ht="15.65" customHeight="1" outlineLevel="2" x14ac:dyDescent="0.25">
      <c r="A213" s="934"/>
      <c r="B213" s="778"/>
      <c r="C213" s="791"/>
      <c r="D213" s="784" t="s">
        <v>1279</v>
      </c>
      <c r="E213" s="678">
        <v>1</v>
      </c>
      <c r="F213" s="818" t="s">
        <v>74</v>
      </c>
      <c r="G213" s="680">
        <v>0.5</v>
      </c>
      <c r="H213" s="680">
        <f t="shared" si="41"/>
        <v>0.5</v>
      </c>
      <c r="I213" s="899"/>
      <c r="J213" s="899">
        <f t="shared" si="42"/>
        <v>0</v>
      </c>
      <c r="K213" s="899"/>
      <c r="L213" s="899">
        <f t="shared" si="43"/>
        <v>0</v>
      </c>
      <c r="M213" s="900">
        <f>J213+H213*Tabellen!$K$2+L213</f>
        <v>30</v>
      </c>
      <c r="N213" s="796"/>
      <c r="O213" s="1018">
        <f t="shared" si="44"/>
        <v>36.299999999999997</v>
      </c>
      <c r="P213" s="1027"/>
      <c r="Q213" s="1023" t="s">
        <v>1025</v>
      </c>
      <c r="R213" s="1018">
        <f>H213*Tabellen!$K$2*Tabellen!$F$2</f>
        <v>36.299999999999997</v>
      </c>
      <c r="S213" s="1024" t="s">
        <v>1116</v>
      </c>
      <c r="T213" s="1018">
        <f>J213*Tabellen!$F$2</f>
        <v>0</v>
      </c>
      <c r="U213" s="1018">
        <f>R213*Tabellen!$G$2</f>
        <v>3.2669999999999995</v>
      </c>
      <c r="V213" s="1018">
        <f>T213*Tabellen!$H$2</f>
        <v>0</v>
      </c>
      <c r="W213" s="1018">
        <f t="shared" si="45"/>
        <v>3.2669999999999995</v>
      </c>
      <c r="X213" s="1018">
        <f t="shared" si="46"/>
        <v>39.566999999999993</v>
      </c>
      <c r="Y213" s="1019"/>
      <c r="Z213" s="969"/>
      <c r="AA213" s="967"/>
      <c r="AB213" s="967"/>
      <c r="AC213" s="967"/>
      <c r="AD213" s="967"/>
      <c r="AE213" s="967"/>
      <c r="AF213" s="967"/>
      <c r="AG213" s="967"/>
      <c r="AH213" s="967"/>
      <c r="AI213" s="967"/>
      <c r="AJ213" s="967"/>
      <c r="AK213" s="967"/>
      <c r="AL213" s="967"/>
      <c r="AM213" s="967"/>
      <c r="AN213" s="967"/>
      <c r="AO213" s="967"/>
      <c r="AP213" s="967"/>
      <c r="AQ213" s="967"/>
      <c r="AR213" s="967"/>
      <c r="AS213" s="967"/>
      <c r="AT213" s="967"/>
      <c r="AU213" s="967"/>
      <c r="AV213" s="967"/>
      <c r="AW213" s="967"/>
      <c r="AX213" s="967"/>
      <c r="AY213" s="967"/>
      <c r="AZ213" s="967"/>
      <c r="BA213" s="967"/>
      <c r="BB213" s="967"/>
      <c r="BC213" s="967"/>
      <c r="BD213" s="967"/>
      <c r="BE213" s="967"/>
      <c r="BF213" s="967"/>
      <c r="BG213" s="967"/>
      <c r="BH213" s="967"/>
      <c r="BI213" s="967"/>
      <c r="BJ213" s="967"/>
      <c r="BK213" s="967"/>
      <c r="BL213" s="967"/>
      <c r="BM213" s="967"/>
      <c r="BN213" s="967"/>
      <c r="BO213" s="967"/>
      <c r="BP213" s="967"/>
      <c r="BQ213" s="967"/>
      <c r="BR213" s="967"/>
      <c r="BS213" s="967"/>
    </row>
    <row r="214" spans="1:71" s="656" customFormat="1" ht="15.65" customHeight="1" outlineLevel="2" x14ac:dyDescent="0.25">
      <c r="A214" s="934"/>
      <c r="B214" s="778"/>
      <c r="C214" s="791"/>
      <c r="D214" s="784" t="s">
        <v>1280</v>
      </c>
      <c r="E214" s="678">
        <v>1.1000000000000001</v>
      </c>
      <c r="F214" s="818" t="s">
        <v>74</v>
      </c>
      <c r="G214" s="680"/>
      <c r="H214" s="680">
        <f t="shared" si="41"/>
        <v>0</v>
      </c>
      <c r="I214" s="899">
        <v>68</v>
      </c>
      <c r="J214" s="899">
        <f t="shared" si="42"/>
        <v>74.800000000000011</v>
      </c>
      <c r="K214" s="899"/>
      <c r="L214" s="899">
        <f t="shared" si="43"/>
        <v>0</v>
      </c>
      <c r="M214" s="900">
        <f>J214+H214*Tabellen!$K$2+L214</f>
        <v>74.800000000000011</v>
      </c>
      <c r="N214" s="796"/>
      <c r="O214" s="1018">
        <f t="shared" si="44"/>
        <v>90.50800000000001</v>
      </c>
      <c r="P214" s="1019"/>
      <c r="Q214" s="1023" t="s">
        <v>1025</v>
      </c>
      <c r="R214" s="1018">
        <f>H214*Tabellen!$K$2*Tabellen!$F$2</f>
        <v>0</v>
      </c>
      <c r="S214" s="1024" t="s">
        <v>1116</v>
      </c>
      <c r="T214" s="1018">
        <f>J214*Tabellen!$F$2</f>
        <v>90.50800000000001</v>
      </c>
      <c r="U214" s="1018">
        <f>R214*Tabellen!$G$2</f>
        <v>0</v>
      </c>
      <c r="V214" s="1018">
        <f>T214*Tabellen!$H$2</f>
        <v>19.006680000000003</v>
      </c>
      <c r="W214" s="1018">
        <f t="shared" si="45"/>
        <v>19.006680000000003</v>
      </c>
      <c r="X214" s="1018">
        <f t="shared" si="46"/>
        <v>109.51468000000001</v>
      </c>
      <c r="Y214" s="1019"/>
      <c r="Z214" s="969"/>
      <c r="AA214" s="967"/>
      <c r="AB214" s="967"/>
      <c r="AC214" s="967"/>
      <c r="AD214" s="967"/>
      <c r="AE214" s="967"/>
      <c r="AF214" s="967"/>
      <c r="AG214" s="967"/>
      <c r="AH214" s="967"/>
      <c r="AI214" s="967"/>
      <c r="AJ214" s="967"/>
      <c r="AK214" s="967"/>
      <c r="AL214" s="967"/>
      <c r="AM214" s="967"/>
      <c r="AN214" s="967"/>
      <c r="AO214" s="967"/>
      <c r="AP214" s="967"/>
      <c r="AQ214" s="967"/>
      <c r="AR214" s="967"/>
      <c r="AS214" s="967"/>
      <c r="AT214" s="967"/>
      <c r="AU214" s="967"/>
      <c r="AV214" s="967"/>
      <c r="AW214" s="967"/>
      <c r="AX214" s="967"/>
      <c r="AY214" s="967"/>
      <c r="AZ214" s="967"/>
      <c r="BA214" s="967"/>
      <c r="BB214" s="967"/>
      <c r="BC214" s="967"/>
      <c r="BD214" s="967"/>
      <c r="BE214" s="967"/>
      <c r="BF214" s="967"/>
      <c r="BG214" s="967"/>
      <c r="BH214" s="967"/>
      <c r="BI214" s="967"/>
      <c r="BJ214" s="967"/>
      <c r="BK214" s="967"/>
      <c r="BL214" s="967"/>
      <c r="BM214" s="967"/>
      <c r="BN214" s="967"/>
      <c r="BO214" s="967"/>
      <c r="BP214" s="967"/>
      <c r="BQ214" s="967"/>
      <c r="BR214" s="967"/>
      <c r="BS214" s="967"/>
    </row>
    <row r="215" spans="1:71" s="656" customFormat="1" ht="15.65" customHeight="1" outlineLevel="2" x14ac:dyDescent="0.25">
      <c r="A215" s="934"/>
      <c r="B215" s="778"/>
      <c r="C215" s="791"/>
      <c r="D215" s="784" t="s">
        <v>1280</v>
      </c>
      <c r="E215" s="678">
        <v>1</v>
      </c>
      <c r="F215" s="679" t="s">
        <v>74</v>
      </c>
      <c r="G215" s="680">
        <v>0.8</v>
      </c>
      <c r="H215" s="680">
        <f t="shared" si="41"/>
        <v>0.8</v>
      </c>
      <c r="I215" s="899"/>
      <c r="J215" s="899">
        <f t="shared" si="42"/>
        <v>0</v>
      </c>
      <c r="K215" s="899"/>
      <c r="L215" s="899">
        <f t="shared" si="43"/>
        <v>0</v>
      </c>
      <c r="M215" s="900">
        <f>J215+H215*Tabellen!$K$2+L215</f>
        <v>48</v>
      </c>
      <c r="N215" s="796"/>
      <c r="O215" s="1018">
        <f t="shared" si="44"/>
        <v>58.08</v>
      </c>
      <c r="P215" s="1027"/>
      <c r="Q215" s="1023" t="s">
        <v>1025</v>
      </c>
      <c r="R215" s="1018">
        <f>H215*Tabellen!$K$2*Tabellen!$F$2</f>
        <v>58.08</v>
      </c>
      <c r="S215" s="1024" t="s">
        <v>1116</v>
      </c>
      <c r="T215" s="1018">
        <f>J215*Tabellen!$F$2</f>
        <v>0</v>
      </c>
      <c r="U215" s="1018">
        <f>R215*Tabellen!$G$2</f>
        <v>5.2271999999999998</v>
      </c>
      <c r="V215" s="1018">
        <f>T215*Tabellen!$H$2</f>
        <v>0</v>
      </c>
      <c r="W215" s="1018">
        <f t="shared" si="45"/>
        <v>5.2271999999999998</v>
      </c>
      <c r="X215" s="1018">
        <f t="shared" si="46"/>
        <v>63.307199999999995</v>
      </c>
      <c r="Y215" s="1019"/>
      <c r="Z215" s="969"/>
      <c r="AA215" s="967"/>
      <c r="AB215" s="967"/>
      <c r="AC215" s="967"/>
      <c r="AD215" s="967"/>
      <c r="AE215" s="967"/>
      <c r="AF215" s="967"/>
      <c r="AG215" s="967"/>
      <c r="AH215" s="967"/>
      <c r="AI215" s="967"/>
      <c r="AJ215" s="967"/>
      <c r="AK215" s="967"/>
      <c r="AL215" s="967"/>
      <c r="AM215" s="967"/>
      <c r="AN215" s="967"/>
      <c r="AO215" s="967"/>
      <c r="AP215" s="967"/>
      <c r="AQ215" s="967"/>
      <c r="AR215" s="967"/>
      <c r="AS215" s="967"/>
      <c r="AT215" s="967"/>
      <c r="AU215" s="967"/>
      <c r="AV215" s="967"/>
      <c r="AW215" s="967"/>
      <c r="AX215" s="967"/>
      <c r="AY215" s="967"/>
      <c r="AZ215" s="967"/>
      <c r="BA215" s="967"/>
      <c r="BB215" s="967"/>
      <c r="BC215" s="967"/>
      <c r="BD215" s="967"/>
      <c r="BE215" s="967"/>
      <c r="BF215" s="967"/>
      <c r="BG215" s="967"/>
      <c r="BH215" s="967"/>
      <c r="BI215" s="967"/>
      <c r="BJ215" s="967"/>
      <c r="BK215" s="967"/>
      <c r="BL215" s="967"/>
      <c r="BM215" s="967"/>
      <c r="BN215" s="967"/>
      <c r="BO215" s="967"/>
      <c r="BP215" s="967"/>
      <c r="BQ215" s="967"/>
      <c r="BR215" s="967"/>
      <c r="BS215" s="967"/>
    </row>
    <row r="216" spans="1:71" s="656" customFormat="1" ht="15.65" customHeight="1" outlineLevel="2" x14ac:dyDescent="0.25">
      <c r="A216" s="934"/>
      <c r="B216" s="778"/>
      <c r="C216" s="791"/>
      <c r="D216" s="784" t="s">
        <v>154</v>
      </c>
      <c r="E216" s="678">
        <v>1</v>
      </c>
      <c r="F216" s="679" t="s">
        <v>74</v>
      </c>
      <c r="G216" s="680">
        <v>0</v>
      </c>
      <c r="H216" s="680">
        <f t="shared" si="41"/>
        <v>0</v>
      </c>
      <c r="I216" s="899">
        <v>22</v>
      </c>
      <c r="J216" s="899">
        <f t="shared" si="42"/>
        <v>22</v>
      </c>
      <c r="K216" s="899"/>
      <c r="L216" s="899">
        <f t="shared" si="43"/>
        <v>0</v>
      </c>
      <c r="M216" s="900">
        <f>J216+H216*Tabellen!$K$2+L216</f>
        <v>22</v>
      </c>
      <c r="N216" s="796"/>
      <c r="O216" s="1026"/>
      <c r="P216" s="1026"/>
      <c r="Q216" s="1023" t="s">
        <v>1025</v>
      </c>
      <c r="R216" s="1018">
        <f>H216*Tabellen!$K$2*Tabellen!$F$2</f>
        <v>0</v>
      </c>
      <c r="S216" s="1024" t="s">
        <v>1116</v>
      </c>
      <c r="T216" s="1018">
        <f>J216*Tabellen!$F$2</f>
        <v>26.619999999999997</v>
      </c>
      <c r="U216" s="1018">
        <f>R216*Tabellen!$G$2</f>
        <v>0</v>
      </c>
      <c r="V216" s="1018">
        <f>T216*Tabellen!$H$2</f>
        <v>5.5901999999999994</v>
      </c>
      <c r="W216" s="1018">
        <f t="shared" si="45"/>
        <v>5.5901999999999994</v>
      </c>
      <c r="X216" s="1018">
        <f>M216+W216</f>
        <v>27.590199999999999</v>
      </c>
      <c r="Y216" s="1019"/>
      <c r="Z216" s="969"/>
      <c r="AA216" s="967"/>
      <c r="AB216" s="967"/>
      <c r="AC216" s="967"/>
      <c r="AD216" s="967"/>
      <c r="AE216" s="967"/>
      <c r="AF216" s="967"/>
      <c r="AG216" s="967"/>
      <c r="AH216" s="967"/>
      <c r="AI216" s="967"/>
      <c r="AJ216" s="967"/>
      <c r="AK216" s="967"/>
      <c r="AL216" s="967"/>
      <c r="AM216" s="967"/>
      <c r="AN216" s="967"/>
      <c r="AO216" s="967"/>
      <c r="AP216" s="967"/>
      <c r="AQ216" s="967"/>
      <c r="AR216" s="967"/>
      <c r="AS216" s="967"/>
      <c r="AT216" s="967"/>
      <c r="AU216" s="967"/>
      <c r="AV216" s="967"/>
      <c r="AW216" s="967"/>
      <c r="AX216" s="967"/>
      <c r="AY216" s="967"/>
      <c r="AZ216" s="967"/>
      <c r="BA216" s="967"/>
      <c r="BB216" s="967"/>
      <c r="BC216" s="967"/>
      <c r="BD216" s="967"/>
      <c r="BE216" s="967"/>
      <c r="BF216" s="967"/>
      <c r="BG216" s="967"/>
      <c r="BH216" s="967"/>
      <c r="BI216" s="967"/>
      <c r="BJ216" s="967"/>
      <c r="BK216" s="967"/>
      <c r="BL216" s="967"/>
      <c r="BM216" s="967"/>
      <c r="BN216" s="967"/>
      <c r="BO216" s="967"/>
      <c r="BP216" s="967"/>
      <c r="BQ216" s="967"/>
      <c r="BR216" s="967"/>
      <c r="BS216" s="967"/>
    </row>
    <row r="217" spans="1:71" s="656" customFormat="1" ht="15.65" customHeight="1" outlineLevel="2" x14ac:dyDescent="0.25">
      <c r="A217" s="934"/>
      <c r="B217" s="778"/>
      <c r="C217" s="791"/>
      <c r="D217" s="784" t="s">
        <v>1110</v>
      </c>
      <c r="E217" s="678">
        <v>1</v>
      </c>
      <c r="F217" s="818" t="s">
        <v>74</v>
      </c>
      <c r="G217" s="680">
        <v>0.1</v>
      </c>
      <c r="H217" s="680">
        <f t="shared" si="41"/>
        <v>0.1</v>
      </c>
      <c r="I217" s="899">
        <v>13</v>
      </c>
      <c r="J217" s="899">
        <f t="shared" si="42"/>
        <v>13</v>
      </c>
      <c r="K217" s="899"/>
      <c r="L217" s="899">
        <f t="shared" si="43"/>
        <v>0</v>
      </c>
      <c r="M217" s="900">
        <f>J217+H217*Tabellen!$K$2+L217</f>
        <v>19</v>
      </c>
      <c r="N217" s="796"/>
      <c r="O217" s="1027"/>
      <c r="P217" s="1027"/>
      <c r="Q217" s="1023" t="s">
        <v>1025</v>
      </c>
      <c r="R217" s="1018">
        <f>H217*Tabellen!$K$2*Tabellen!$F$2</f>
        <v>7.26</v>
      </c>
      <c r="S217" s="1024" t="s">
        <v>1116</v>
      </c>
      <c r="T217" s="1018">
        <f>J217*Tabellen!$F$2</f>
        <v>15.73</v>
      </c>
      <c r="U217" s="1018">
        <f>R217*Tabellen!$G$2</f>
        <v>0.65339999999999998</v>
      </c>
      <c r="V217" s="1018">
        <f>T217*Tabellen!$H$2</f>
        <v>3.3033000000000001</v>
      </c>
      <c r="W217" s="1018">
        <f t="shared" si="45"/>
        <v>3.9567000000000001</v>
      </c>
      <c r="X217" s="1018">
        <f>M217+W217</f>
        <v>22.956700000000001</v>
      </c>
      <c r="Y217" s="1019"/>
      <c r="Z217" s="969"/>
      <c r="AA217" s="967"/>
      <c r="AB217" s="967"/>
      <c r="AC217" s="967"/>
      <c r="AD217" s="967"/>
      <c r="AE217" s="967"/>
      <c r="AF217" s="967"/>
      <c r="AG217" s="967"/>
      <c r="AH217" s="967"/>
      <c r="AI217" s="967"/>
      <c r="AJ217" s="967"/>
      <c r="AK217" s="967"/>
      <c r="AL217" s="967"/>
      <c r="AM217" s="967"/>
      <c r="AN217" s="967"/>
      <c r="AO217" s="967"/>
      <c r="AP217" s="967"/>
      <c r="AQ217" s="967"/>
      <c r="AR217" s="967"/>
      <c r="AS217" s="967"/>
      <c r="AT217" s="967"/>
      <c r="AU217" s="967"/>
      <c r="AV217" s="967"/>
      <c r="AW217" s="967"/>
      <c r="AX217" s="967"/>
      <c r="AY217" s="967"/>
      <c r="AZ217" s="967"/>
      <c r="BA217" s="967"/>
      <c r="BB217" s="967"/>
      <c r="BC217" s="967"/>
      <c r="BD217" s="967"/>
      <c r="BE217" s="967"/>
      <c r="BF217" s="967"/>
      <c r="BG217" s="967"/>
      <c r="BH217" s="967"/>
      <c r="BI217" s="967"/>
      <c r="BJ217" s="967"/>
      <c r="BK217" s="967"/>
      <c r="BL217" s="967"/>
      <c r="BM217" s="967"/>
      <c r="BN217" s="967"/>
      <c r="BO217" s="967"/>
      <c r="BP217" s="967"/>
      <c r="BQ217" s="967"/>
      <c r="BR217" s="967"/>
      <c r="BS217" s="967"/>
    </row>
    <row r="218" spans="1:71" s="656" customFormat="1" ht="15.65" customHeight="1" outlineLevel="2" x14ac:dyDescent="0.25">
      <c r="A218" s="934"/>
      <c r="B218" s="662"/>
      <c r="C218" s="791"/>
      <c r="E218" s="671"/>
      <c r="G218" s="654"/>
      <c r="H218" s="654"/>
      <c r="I218" s="893"/>
      <c r="J218" s="893"/>
      <c r="K218" s="893"/>
      <c r="L218" s="893"/>
      <c r="M218" s="893"/>
      <c r="N218" s="796"/>
      <c r="O218" s="1017"/>
      <c r="P218" s="1017"/>
      <c r="Q218" s="1017"/>
      <c r="R218" s="1018"/>
      <c r="S218" s="1018"/>
      <c r="T218" s="1018"/>
      <c r="U218" s="1018"/>
      <c r="V218" s="1018"/>
      <c r="W218" s="1018"/>
      <c r="X218" s="1018"/>
      <c r="Y218" s="1017"/>
      <c r="Z218" s="968"/>
      <c r="AA218" s="967"/>
      <c r="AB218" s="967"/>
      <c r="AC218" s="967"/>
      <c r="AD218" s="967"/>
      <c r="AE218" s="967"/>
      <c r="AF218" s="967"/>
      <c r="AG218" s="967"/>
      <c r="AH218" s="967"/>
      <c r="AI218" s="967"/>
      <c r="AJ218" s="967"/>
      <c r="AK218" s="967"/>
      <c r="AL218" s="967"/>
      <c r="AM218" s="967"/>
      <c r="AN218" s="967"/>
      <c r="AO218" s="967"/>
      <c r="AP218" s="967"/>
      <c r="AQ218" s="967"/>
      <c r="AR218" s="967"/>
      <c r="AS218" s="967"/>
      <c r="AT218" s="967"/>
      <c r="AU218" s="967"/>
      <c r="AV218" s="967"/>
      <c r="AW218" s="967"/>
      <c r="AX218" s="967"/>
      <c r="AY218" s="967"/>
      <c r="AZ218" s="967"/>
      <c r="BA218" s="967"/>
      <c r="BB218" s="967"/>
      <c r="BC218" s="967"/>
      <c r="BD218" s="967"/>
      <c r="BE218" s="967"/>
      <c r="BF218" s="967"/>
      <c r="BG218" s="967"/>
      <c r="BH218" s="967"/>
      <c r="BI218" s="967"/>
      <c r="BJ218" s="967"/>
      <c r="BK218" s="967"/>
      <c r="BL218" s="967"/>
      <c r="BM218" s="967"/>
      <c r="BN218" s="967"/>
      <c r="BO218" s="967"/>
      <c r="BP218" s="967"/>
      <c r="BQ218" s="967"/>
      <c r="BR218" s="967"/>
      <c r="BS218" s="967"/>
    </row>
    <row r="219" spans="1:71" ht="9" customHeight="1" outlineLevel="1" x14ac:dyDescent="0.25">
      <c r="B219" s="663"/>
      <c r="D219" s="664"/>
      <c r="E219" s="666"/>
      <c r="F219" s="664"/>
      <c r="G219" s="665"/>
      <c r="H219" s="665"/>
      <c r="I219" s="892"/>
      <c r="J219" s="892"/>
      <c r="K219" s="892"/>
      <c r="L219" s="892"/>
      <c r="M219" s="892"/>
      <c r="N219" s="786"/>
      <c r="O219" s="1021"/>
      <c r="P219" s="1021"/>
      <c r="Q219" s="1021"/>
      <c r="R219" s="1022"/>
      <c r="S219" s="1022"/>
      <c r="T219" s="1022"/>
      <c r="U219" s="1022"/>
      <c r="V219" s="1022"/>
      <c r="W219" s="1022"/>
      <c r="X219" s="1022"/>
      <c r="Y219" s="1021"/>
      <c r="Z219" s="965"/>
      <c r="AA219" s="966"/>
      <c r="AG219" s="963"/>
      <c r="AH219" s="963"/>
    </row>
    <row r="220" spans="1:71" s="912" customFormat="1" ht="15.65" customHeight="1" outlineLevel="1" x14ac:dyDescent="0.25">
      <c r="B220" s="650" t="s">
        <v>1172</v>
      </c>
      <c r="C220" s="937"/>
      <c r="D220" s="651" t="s">
        <v>1814</v>
      </c>
      <c r="E220" s="658">
        <v>91.3</v>
      </c>
      <c r="F220" s="651" t="s">
        <v>74</v>
      </c>
      <c r="G220" s="652"/>
      <c r="H220" s="652">
        <f>SUM(H221:H253)</f>
        <v>149.51599999999996</v>
      </c>
      <c r="I220" s="890"/>
      <c r="J220" s="890">
        <f>SUM(J221:J253)</f>
        <v>4541.8526999999995</v>
      </c>
      <c r="K220" s="890"/>
      <c r="L220" s="890">
        <f>SUM(L221:L253)</f>
        <v>0</v>
      </c>
      <c r="M220" s="890">
        <f>SUM(M221:M239)/E220</f>
        <v>139.73728039430449</v>
      </c>
      <c r="N220" s="937"/>
      <c r="O220" s="1013">
        <f>SUM(O221:O238)/E220</f>
        <v>169.08210927710846</v>
      </c>
      <c r="P220" s="1014" t="str">
        <f>B220</f>
        <v>V1-2-E1</v>
      </c>
      <c r="Q220" s="1014"/>
      <c r="R220" s="1015"/>
      <c r="S220" s="1015"/>
      <c r="T220" s="1015"/>
      <c r="U220" s="1015"/>
      <c r="V220" s="1015"/>
      <c r="W220" s="1015"/>
      <c r="X220" s="1015">
        <f>SUM(X221:X238)/E220</f>
        <v>190.63717487590361</v>
      </c>
      <c r="Y220" s="1014"/>
      <c r="Z220" s="975"/>
      <c r="AA220" s="960"/>
      <c r="AB220" s="960"/>
      <c r="AC220" s="960"/>
      <c r="AD220" s="960"/>
      <c r="AE220" s="960"/>
      <c r="AF220" s="960"/>
      <c r="AG220" s="960"/>
      <c r="AH220" s="960"/>
      <c r="AI220" s="960"/>
      <c r="AJ220" s="960"/>
      <c r="AK220" s="960"/>
      <c r="AL220" s="960"/>
      <c r="AM220" s="960"/>
      <c r="AN220" s="960"/>
      <c r="AO220" s="960"/>
      <c r="AP220" s="960"/>
      <c r="AQ220" s="960"/>
      <c r="AR220" s="960"/>
      <c r="AS220" s="960"/>
      <c r="AT220" s="960"/>
      <c r="AU220" s="960"/>
      <c r="AV220" s="960"/>
      <c r="AW220" s="960"/>
      <c r="AX220" s="960"/>
      <c r="AY220" s="960"/>
      <c r="AZ220" s="960"/>
      <c r="BA220" s="960"/>
      <c r="BB220" s="960"/>
      <c r="BC220" s="960"/>
      <c r="BD220" s="960"/>
      <c r="BE220" s="960"/>
      <c r="BF220" s="960"/>
      <c r="BG220" s="960"/>
      <c r="BH220" s="960"/>
      <c r="BI220" s="960"/>
      <c r="BJ220" s="960"/>
      <c r="BK220" s="960"/>
      <c r="BL220" s="960"/>
      <c r="BM220" s="960"/>
      <c r="BN220" s="960"/>
      <c r="BO220" s="960"/>
      <c r="BP220" s="960"/>
      <c r="BQ220" s="960"/>
      <c r="BR220" s="960"/>
      <c r="BS220" s="960"/>
    </row>
    <row r="221" spans="1:71" ht="15.65" customHeight="1" outlineLevel="2" x14ac:dyDescent="0.25">
      <c r="A221" s="935"/>
      <c r="B221" s="659"/>
      <c r="D221" s="668" t="s">
        <v>1236</v>
      </c>
      <c r="E221" s="660"/>
      <c r="F221" s="669"/>
      <c r="G221" s="670"/>
      <c r="H221" s="670"/>
      <c r="I221" s="897"/>
      <c r="J221" s="897"/>
      <c r="K221" s="897"/>
      <c r="N221" s="795"/>
      <c r="O221" s="1017" t="s">
        <v>164</v>
      </c>
      <c r="P221" s="1017"/>
      <c r="Q221" s="1023"/>
      <c r="S221" s="1024"/>
      <c r="Y221" s="1017"/>
      <c r="Z221" s="964"/>
    </row>
    <row r="222" spans="1:71" s="656" customFormat="1" ht="15.65" customHeight="1" outlineLevel="2" x14ac:dyDescent="0.25">
      <c r="A222" s="935"/>
      <c r="B222" s="662"/>
      <c r="C222" s="791"/>
      <c r="E222" s="672"/>
      <c r="G222" s="654"/>
      <c r="H222" s="654"/>
      <c r="I222" s="893"/>
      <c r="J222" s="893"/>
      <c r="K222" s="893"/>
      <c r="L222" s="894"/>
      <c r="M222" s="895"/>
      <c r="N222" s="796"/>
      <c r="O222" s="1017" t="str">
        <f>R222</f>
        <v>incl. opslagen</v>
      </c>
      <c r="P222" s="1017"/>
      <c r="Q222" s="1023"/>
      <c r="R222" s="1030" t="str">
        <f>Tabellen!$C$2</f>
        <v>incl. opslagen</v>
      </c>
      <c r="S222" s="1024"/>
      <c r="T222" s="1030" t="str">
        <f>Tabellen!$C$2</f>
        <v>incl. opslagen</v>
      </c>
      <c r="U222" s="1018"/>
      <c r="V222" s="1018"/>
      <c r="W222" s="1018"/>
      <c r="X222" s="1018"/>
      <c r="Y222" s="1025"/>
      <c r="Z222" s="968"/>
      <c r="AA222" s="967"/>
      <c r="AB222" s="967"/>
      <c r="AC222" s="967"/>
      <c r="AD222" s="967"/>
      <c r="AE222" s="967"/>
      <c r="AF222" s="967"/>
      <c r="AG222" s="967"/>
      <c r="AH222" s="967"/>
      <c r="AI222" s="967"/>
      <c r="AJ222" s="967"/>
      <c r="AK222" s="967"/>
      <c r="AL222" s="967"/>
      <c r="AM222" s="967"/>
      <c r="AN222" s="967"/>
      <c r="AO222" s="967"/>
      <c r="AP222" s="967"/>
      <c r="AQ222" s="967"/>
      <c r="AR222" s="967"/>
      <c r="AS222" s="967"/>
      <c r="AT222" s="967"/>
      <c r="AU222" s="967"/>
      <c r="AV222" s="967"/>
      <c r="AW222" s="967"/>
      <c r="AX222" s="967"/>
      <c r="AY222" s="967"/>
      <c r="AZ222" s="967"/>
      <c r="BA222" s="967"/>
      <c r="BB222" s="967"/>
      <c r="BC222" s="967"/>
      <c r="BD222" s="967"/>
      <c r="BE222" s="967"/>
      <c r="BF222" s="967"/>
      <c r="BG222" s="967"/>
      <c r="BH222" s="967"/>
      <c r="BI222" s="967"/>
      <c r="BJ222" s="967"/>
      <c r="BK222" s="967"/>
      <c r="BL222" s="967"/>
      <c r="BM222" s="967"/>
      <c r="BN222" s="967"/>
      <c r="BO222" s="967"/>
      <c r="BP222" s="967"/>
      <c r="BQ222" s="967"/>
      <c r="BR222" s="967"/>
      <c r="BS222" s="967"/>
    </row>
    <row r="223" spans="1:71" s="656" customFormat="1" ht="15.65" customHeight="1" outlineLevel="2" x14ac:dyDescent="0.25">
      <c r="A223" s="935"/>
      <c r="B223" s="778"/>
      <c r="C223" s="791"/>
      <c r="D223" s="784" t="s">
        <v>1433</v>
      </c>
      <c r="E223" s="678">
        <v>1</v>
      </c>
      <c r="F223" s="679" t="s">
        <v>846</v>
      </c>
      <c r="G223" s="680">
        <v>2</v>
      </c>
      <c r="H223" s="680">
        <f t="shared" ref="H223:H239" si="47">E223*G223</f>
        <v>2</v>
      </c>
      <c r="I223" s="899"/>
      <c r="J223" s="899">
        <f t="shared" ref="J223:J239" si="48">E223*I223</f>
        <v>0</v>
      </c>
      <c r="K223" s="899"/>
      <c r="L223" s="899">
        <f t="shared" ref="L223:L239" si="49">+K223*E223</f>
        <v>0</v>
      </c>
      <c r="M223" s="900">
        <f>J223+H223*Tabellen!$K$2+L223</f>
        <v>120</v>
      </c>
      <c r="N223" s="796"/>
      <c r="O223" s="1018">
        <f t="shared" ref="O223:O238" si="50">R223+T223</f>
        <v>145.19999999999999</v>
      </c>
      <c r="P223" s="1019"/>
      <c r="Q223" s="1023" t="s">
        <v>1025</v>
      </c>
      <c r="R223" s="1018">
        <f>H223*Tabellen!$K$2*Tabellen!$F$2</f>
        <v>145.19999999999999</v>
      </c>
      <c r="S223" s="1024" t="s">
        <v>1116</v>
      </c>
      <c r="T223" s="1018">
        <f>J223*Tabellen!$F$2</f>
        <v>0</v>
      </c>
      <c r="U223" s="1018">
        <f>R223*Tabellen!$G$2</f>
        <v>13.067999999999998</v>
      </c>
      <c r="V223" s="1018">
        <f>T223*Tabellen!$H$2</f>
        <v>0</v>
      </c>
      <c r="W223" s="1018">
        <f t="shared" ref="W223:W238" si="51">U223+V223</f>
        <v>13.067999999999998</v>
      </c>
      <c r="X223" s="1018">
        <f t="shared" ref="X223:X238" si="52">O223+W223</f>
        <v>158.26799999999997</v>
      </c>
      <c r="Y223" s="1019"/>
      <c r="Z223" s="969"/>
      <c r="AA223" s="967"/>
      <c r="AB223" s="967"/>
      <c r="AC223" s="967"/>
      <c r="AD223" s="967"/>
      <c r="AE223" s="967"/>
      <c r="AF223" s="967"/>
      <c r="AG223" s="967"/>
      <c r="AH223" s="967"/>
      <c r="AI223" s="967"/>
      <c r="AJ223" s="967"/>
      <c r="AK223" s="967"/>
      <c r="AL223" s="967"/>
      <c r="AM223" s="967"/>
      <c r="AN223" s="967"/>
      <c r="AO223" s="967"/>
      <c r="AP223" s="967"/>
      <c r="AQ223" s="967"/>
      <c r="AR223" s="967"/>
      <c r="AS223" s="967"/>
      <c r="AT223" s="967"/>
      <c r="AU223" s="967"/>
      <c r="AV223" s="967"/>
      <c r="AW223" s="967"/>
      <c r="AX223" s="967"/>
      <c r="AY223" s="967"/>
      <c r="AZ223" s="967"/>
      <c r="BA223" s="967"/>
      <c r="BB223" s="967"/>
      <c r="BC223" s="967"/>
      <c r="BD223" s="967"/>
      <c r="BE223" s="967"/>
      <c r="BF223" s="967"/>
      <c r="BG223" s="967"/>
      <c r="BH223" s="967"/>
      <c r="BI223" s="967"/>
      <c r="BJ223" s="967"/>
      <c r="BK223" s="967"/>
      <c r="BL223" s="967"/>
      <c r="BM223" s="967"/>
      <c r="BN223" s="967"/>
      <c r="BO223" s="967"/>
      <c r="BP223" s="967"/>
      <c r="BQ223" s="967"/>
      <c r="BR223" s="967"/>
      <c r="BS223" s="967"/>
    </row>
    <row r="224" spans="1:71" s="656" customFormat="1" ht="15.65" customHeight="1" outlineLevel="2" x14ac:dyDescent="0.25">
      <c r="A224" s="935"/>
      <c r="B224" s="778"/>
      <c r="C224" s="791"/>
      <c r="D224" s="784" t="s">
        <v>1473</v>
      </c>
      <c r="E224" s="678">
        <v>13.04</v>
      </c>
      <c r="F224" s="818" t="s">
        <v>71</v>
      </c>
      <c r="G224" s="680">
        <v>0.2</v>
      </c>
      <c r="H224" s="680">
        <f t="shared" si="47"/>
        <v>2.6080000000000001</v>
      </c>
      <c r="I224" s="899"/>
      <c r="J224" s="899">
        <f t="shared" si="48"/>
        <v>0</v>
      </c>
      <c r="K224" s="899"/>
      <c r="L224" s="899">
        <f t="shared" si="49"/>
        <v>0</v>
      </c>
      <c r="M224" s="900">
        <f>J224+H224*Tabellen!$K$2+L224</f>
        <v>156.48000000000002</v>
      </c>
      <c r="N224" s="796"/>
      <c r="O224" s="1018">
        <f t="shared" si="50"/>
        <v>189.34080000000003</v>
      </c>
      <c r="P224" s="1019"/>
      <c r="Q224" s="1023" t="s">
        <v>1025</v>
      </c>
      <c r="R224" s="1018">
        <f>H224*Tabellen!$K$2*Tabellen!$F$2</f>
        <v>189.34080000000003</v>
      </c>
      <c r="S224" s="1024" t="s">
        <v>1116</v>
      </c>
      <c r="T224" s="1018">
        <f>J224*Tabellen!$F$2</f>
        <v>0</v>
      </c>
      <c r="U224" s="1018">
        <f>R224*Tabellen!$G$2</f>
        <v>17.040672000000001</v>
      </c>
      <c r="V224" s="1018">
        <f>T224*Tabellen!$H$2</f>
        <v>0</v>
      </c>
      <c r="W224" s="1018">
        <f t="shared" si="51"/>
        <v>17.040672000000001</v>
      </c>
      <c r="X224" s="1018">
        <f t="shared" si="52"/>
        <v>206.38147200000003</v>
      </c>
      <c r="Y224" s="1019"/>
      <c r="Z224" s="969"/>
      <c r="AA224" s="967"/>
      <c r="AB224" s="967"/>
      <c r="AC224" s="967"/>
      <c r="AD224" s="967"/>
      <c r="AE224" s="967"/>
      <c r="AF224" s="967"/>
      <c r="AG224" s="967"/>
      <c r="AH224" s="967"/>
      <c r="AI224" s="967"/>
      <c r="AJ224" s="967"/>
      <c r="AK224" s="967"/>
      <c r="AL224" s="967"/>
      <c r="AM224" s="967"/>
      <c r="AN224" s="967"/>
      <c r="AO224" s="967"/>
      <c r="AP224" s="967"/>
      <c r="AQ224" s="967"/>
      <c r="AR224" s="967"/>
      <c r="AS224" s="967"/>
      <c r="AT224" s="967"/>
      <c r="AU224" s="967"/>
      <c r="AV224" s="967"/>
      <c r="AW224" s="967"/>
      <c r="AX224" s="967"/>
      <c r="AY224" s="967"/>
      <c r="AZ224" s="967"/>
      <c r="BA224" s="967"/>
      <c r="BB224" s="967"/>
      <c r="BC224" s="967"/>
      <c r="BD224" s="967"/>
      <c r="BE224" s="967"/>
      <c r="BF224" s="967"/>
      <c r="BG224" s="967"/>
      <c r="BH224" s="967"/>
      <c r="BI224" s="967"/>
      <c r="BJ224" s="967"/>
      <c r="BK224" s="967"/>
      <c r="BL224" s="967"/>
      <c r="BM224" s="967"/>
      <c r="BN224" s="967"/>
      <c r="BO224" s="967"/>
      <c r="BP224" s="967"/>
      <c r="BQ224" s="967"/>
      <c r="BR224" s="967"/>
      <c r="BS224" s="967"/>
    </row>
    <row r="225" spans="1:71" s="656" customFormat="1" ht="15.65" customHeight="1" outlineLevel="2" x14ac:dyDescent="0.25">
      <c r="A225" s="935"/>
      <c r="B225" s="778"/>
      <c r="C225" s="791"/>
      <c r="D225" s="784" t="s">
        <v>1461</v>
      </c>
      <c r="E225" s="678">
        <v>14.49</v>
      </c>
      <c r="F225" s="818" t="s">
        <v>71</v>
      </c>
      <c r="G225" s="680">
        <v>0.5</v>
      </c>
      <c r="H225" s="680">
        <f t="shared" si="47"/>
        <v>7.2450000000000001</v>
      </c>
      <c r="I225" s="899">
        <v>5</v>
      </c>
      <c r="J225" s="899">
        <f t="shared" si="48"/>
        <v>72.45</v>
      </c>
      <c r="K225" s="899"/>
      <c r="L225" s="899">
        <f t="shared" si="49"/>
        <v>0</v>
      </c>
      <c r="M225" s="900">
        <f>J225+H225*Tabellen!$K$2+L225</f>
        <v>507.15</v>
      </c>
      <c r="N225" s="796"/>
      <c r="O225" s="1018">
        <f t="shared" si="50"/>
        <v>613.65149999999994</v>
      </c>
      <c r="P225" s="1026"/>
      <c r="Q225" s="1023" t="s">
        <v>1025</v>
      </c>
      <c r="R225" s="1018">
        <f>H225*Tabellen!$K$2*Tabellen!$F$2</f>
        <v>525.98699999999997</v>
      </c>
      <c r="S225" s="1024" t="s">
        <v>1116</v>
      </c>
      <c r="T225" s="1018">
        <f>J225*Tabellen!$F$2</f>
        <v>87.664500000000004</v>
      </c>
      <c r="U225" s="1018">
        <f>R225*Tabellen!$G$2</f>
        <v>47.338829999999994</v>
      </c>
      <c r="V225" s="1018">
        <f>T225*Tabellen!$H$2</f>
        <v>18.409545000000001</v>
      </c>
      <c r="W225" s="1018">
        <f t="shared" si="51"/>
        <v>65.748374999999996</v>
      </c>
      <c r="X225" s="1018">
        <f t="shared" si="52"/>
        <v>679.39987499999995</v>
      </c>
      <c r="Y225" s="1019"/>
      <c r="Z225" s="969"/>
      <c r="AA225" s="967"/>
      <c r="AB225" s="967"/>
      <c r="AC225" s="967"/>
      <c r="AD225" s="967"/>
      <c r="AE225" s="967"/>
      <c r="AF225" s="967"/>
      <c r="AG225" s="967"/>
      <c r="AH225" s="967"/>
      <c r="AI225" s="967"/>
      <c r="AJ225" s="967"/>
      <c r="AK225" s="967"/>
      <c r="AL225" s="967"/>
      <c r="AM225" s="967"/>
      <c r="AN225" s="967"/>
      <c r="AO225" s="967"/>
      <c r="AP225" s="967"/>
      <c r="AQ225" s="967"/>
      <c r="AR225" s="967"/>
      <c r="AS225" s="967"/>
      <c r="AT225" s="967"/>
      <c r="AU225" s="967"/>
      <c r="AV225" s="967"/>
      <c r="AW225" s="967"/>
      <c r="AX225" s="967"/>
      <c r="AY225" s="967"/>
      <c r="AZ225" s="967"/>
      <c r="BA225" s="967"/>
      <c r="BB225" s="967"/>
      <c r="BC225" s="967"/>
      <c r="BD225" s="967"/>
      <c r="BE225" s="967"/>
      <c r="BF225" s="967"/>
      <c r="BG225" s="967"/>
      <c r="BH225" s="967"/>
      <c r="BI225" s="967"/>
      <c r="BJ225" s="967"/>
      <c r="BK225" s="967"/>
      <c r="BL225" s="967"/>
      <c r="BM225" s="967"/>
      <c r="BN225" s="967"/>
      <c r="BO225" s="967"/>
      <c r="BP225" s="967"/>
      <c r="BQ225" s="967"/>
      <c r="BR225" s="967"/>
      <c r="BS225" s="967"/>
    </row>
    <row r="226" spans="1:71" s="656" customFormat="1" ht="15.65" customHeight="1" outlineLevel="2" x14ac:dyDescent="0.25">
      <c r="A226" s="935"/>
      <c r="B226" s="778"/>
      <c r="C226" s="791"/>
      <c r="D226" s="784" t="s">
        <v>1462</v>
      </c>
      <c r="E226" s="678">
        <v>14</v>
      </c>
      <c r="F226" s="818" t="s">
        <v>71</v>
      </c>
      <c r="G226" s="680">
        <v>0.2</v>
      </c>
      <c r="H226" s="680">
        <f t="shared" si="47"/>
        <v>2.8000000000000003</v>
      </c>
      <c r="I226" s="899">
        <v>17.760000000000002</v>
      </c>
      <c r="J226" s="899">
        <f t="shared" si="48"/>
        <v>248.64000000000001</v>
      </c>
      <c r="K226" s="899"/>
      <c r="L226" s="899">
        <f t="shared" si="49"/>
        <v>0</v>
      </c>
      <c r="M226" s="900">
        <f>J226+H226*Tabellen!$K$2+L226</f>
        <v>416.64000000000004</v>
      </c>
      <c r="N226" s="796"/>
      <c r="O226" s="1018">
        <f t="shared" si="50"/>
        <v>504.13440000000003</v>
      </c>
      <c r="P226" s="1026"/>
      <c r="Q226" s="1023" t="s">
        <v>1025</v>
      </c>
      <c r="R226" s="1018">
        <f>H226*Tabellen!$K$2*Tabellen!$F$2</f>
        <v>203.28000000000003</v>
      </c>
      <c r="S226" s="1024" t="s">
        <v>1116</v>
      </c>
      <c r="T226" s="1018">
        <f>J226*Tabellen!$F$2</f>
        <v>300.8544</v>
      </c>
      <c r="U226" s="1018">
        <f>R226*Tabellen!$G$2</f>
        <v>18.295200000000001</v>
      </c>
      <c r="V226" s="1018">
        <f>T226*Tabellen!$H$2</f>
        <v>63.179423999999997</v>
      </c>
      <c r="W226" s="1018">
        <f t="shared" si="51"/>
        <v>81.474624000000006</v>
      </c>
      <c r="X226" s="1018">
        <f t="shared" si="52"/>
        <v>585.60902400000009</v>
      </c>
      <c r="Y226" s="1019"/>
      <c r="Z226" s="969"/>
      <c r="AA226" s="967"/>
      <c r="AB226" s="967"/>
      <c r="AC226" s="967"/>
      <c r="AD226" s="967"/>
      <c r="AE226" s="967"/>
      <c r="AF226" s="967"/>
      <c r="AG226" s="967"/>
      <c r="AH226" s="967"/>
      <c r="AI226" s="967"/>
      <c r="AJ226" s="967"/>
      <c r="AK226" s="967"/>
      <c r="AL226" s="967"/>
      <c r="AM226" s="967"/>
      <c r="AN226" s="967"/>
      <c r="AO226" s="967"/>
      <c r="AP226" s="967"/>
      <c r="AQ226" s="967"/>
      <c r="AR226" s="967"/>
      <c r="AS226" s="967"/>
      <c r="AT226" s="967"/>
      <c r="AU226" s="967"/>
      <c r="AV226" s="967"/>
      <c r="AW226" s="967"/>
      <c r="AX226" s="967"/>
      <c r="AY226" s="967"/>
      <c r="AZ226" s="967"/>
      <c r="BA226" s="967"/>
      <c r="BB226" s="967"/>
      <c r="BC226" s="967"/>
      <c r="BD226" s="967"/>
      <c r="BE226" s="967"/>
      <c r="BF226" s="967"/>
      <c r="BG226" s="967"/>
      <c r="BH226" s="967"/>
      <c r="BI226" s="967"/>
      <c r="BJ226" s="967"/>
      <c r="BK226" s="967"/>
      <c r="BL226" s="967"/>
      <c r="BM226" s="967"/>
      <c r="BN226" s="967"/>
      <c r="BO226" s="967"/>
      <c r="BP226" s="967"/>
      <c r="BQ226" s="967"/>
      <c r="BR226" s="967"/>
      <c r="BS226" s="967"/>
    </row>
    <row r="227" spans="1:71" s="656" customFormat="1" ht="15.65" customHeight="1" outlineLevel="2" x14ac:dyDescent="0.25">
      <c r="A227" s="935"/>
      <c r="B227" s="778"/>
      <c r="C227" s="791"/>
      <c r="D227" s="784" t="s">
        <v>1463</v>
      </c>
      <c r="E227" s="678">
        <v>28</v>
      </c>
      <c r="F227" s="679" t="s">
        <v>73</v>
      </c>
      <c r="G227" s="680"/>
      <c r="H227" s="680">
        <f t="shared" si="47"/>
        <v>0</v>
      </c>
      <c r="I227" s="899">
        <v>0.65</v>
      </c>
      <c r="J227" s="899">
        <f t="shared" si="48"/>
        <v>18.2</v>
      </c>
      <c r="K227" s="899"/>
      <c r="L227" s="899">
        <f t="shared" si="49"/>
        <v>0</v>
      </c>
      <c r="M227" s="900">
        <f>J227+H227*Tabellen!$K$2+L227</f>
        <v>18.2</v>
      </c>
      <c r="N227" s="796"/>
      <c r="O227" s="1018">
        <f t="shared" si="50"/>
        <v>22.021999999999998</v>
      </c>
      <c r="P227" s="1026"/>
      <c r="Q227" s="1023" t="s">
        <v>1025</v>
      </c>
      <c r="R227" s="1018">
        <f>H227*Tabellen!$K$2*Tabellen!$F$2</f>
        <v>0</v>
      </c>
      <c r="S227" s="1024" t="s">
        <v>1116</v>
      </c>
      <c r="T227" s="1018">
        <f>J227*Tabellen!$F$2</f>
        <v>22.021999999999998</v>
      </c>
      <c r="U227" s="1018">
        <f>R227*Tabellen!$G$2</f>
        <v>0</v>
      </c>
      <c r="V227" s="1018">
        <f>T227*Tabellen!$H$2</f>
        <v>4.6246199999999993</v>
      </c>
      <c r="W227" s="1018">
        <f t="shared" si="51"/>
        <v>4.6246199999999993</v>
      </c>
      <c r="X227" s="1018">
        <f t="shared" si="52"/>
        <v>26.646619999999999</v>
      </c>
      <c r="Y227" s="1019"/>
      <c r="Z227" s="969"/>
      <c r="AA227" s="967"/>
      <c r="AB227" s="967"/>
      <c r="AC227" s="967"/>
      <c r="AD227" s="967"/>
      <c r="AE227" s="967"/>
      <c r="AF227" s="967"/>
      <c r="AG227" s="967"/>
      <c r="AH227" s="967"/>
      <c r="AI227" s="967"/>
      <c r="AJ227" s="967"/>
      <c r="AK227" s="967"/>
      <c r="AL227" s="967"/>
      <c r="AM227" s="967"/>
      <c r="AN227" s="967"/>
      <c r="AO227" s="967"/>
      <c r="AP227" s="967"/>
      <c r="AQ227" s="967"/>
      <c r="AR227" s="967"/>
      <c r="AS227" s="967"/>
      <c r="AT227" s="967"/>
      <c r="AU227" s="967"/>
      <c r="AV227" s="967"/>
      <c r="AW227" s="967"/>
      <c r="AX227" s="967"/>
      <c r="AY227" s="967"/>
      <c r="AZ227" s="967"/>
      <c r="BA227" s="967"/>
      <c r="BB227" s="967"/>
      <c r="BC227" s="967"/>
      <c r="BD227" s="967"/>
      <c r="BE227" s="967"/>
      <c r="BF227" s="967"/>
      <c r="BG227" s="967"/>
      <c r="BH227" s="967"/>
      <c r="BI227" s="967"/>
      <c r="BJ227" s="967"/>
      <c r="BK227" s="967"/>
      <c r="BL227" s="967"/>
      <c r="BM227" s="967"/>
      <c r="BN227" s="967"/>
      <c r="BO227" s="967"/>
      <c r="BP227" s="967"/>
      <c r="BQ227" s="967"/>
      <c r="BR227" s="967"/>
      <c r="BS227" s="967"/>
    </row>
    <row r="228" spans="1:71" s="656" customFormat="1" ht="15.65" customHeight="1" outlineLevel="2" x14ac:dyDescent="0.25">
      <c r="A228" s="935"/>
      <c r="B228" s="778"/>
      <c r="C228" s="791"/>
      <c r="D228" s="784" t="s">
        <v>1474</v>
      </c>
      <c r="E228" s="678">
        <v>14</v>
      </c>
      <c r="F228" s="818" t="s">
        <v>71</v>
      </c>
      <c r="G228" s="680">
        <v>0.3</v>
      </c>
      <c r="H228" s="680">
        <f t="shared" si="47"/>
        <v>4.2</v>
      </c>
      <c r="I228" s="901">
        <v>10.26</v>
      </c>
      <c r="J228" s="899">
        <f t="shared" si="48"/>
        <v>143.63999999999999</v>
      </c>
      <c r="K228" s="899"/>
      <c r="L228" s="899">
        <f t="shared" si="49"/>
        <v>0</v>
      </c>
      <c r="M228" s="900">
        <f>J228+H228*Tabellen!$K$2+L228</f>
        <v>395.64</v>
      </c>
      <c r="N228" s="796"/>
      <c r="O228" s="1018">
        <f t="shared" si="50"/>
        <v>478.7244</v>
      </c>
      <c r="P228" s="1027"/>
      <c r="Q228" s="1023" t="s">
        <v>1025</v>
      </c>
      <c r="R228" s="1018">
        <f>H228*Tabellen!$K$2*Tabellen!$F$2</f>
        <v>304.92</v>
      </c>
      <c r="S228" s="1024" t="s">
        <v>1116</v>
      </c>
      <c r="T228" s="1018">
        <f>J228*Tabellen!$F$2</f>
        <v>173.80439999999999</v>
      </c>
      <c r="U228" s="1018">
        <f>R228*Tabellen!$G$2</f>
        <v>27.442800000000002</v>
      </c>
      <c r="V228" s="1018">
        <f>T228*Tabellen!$H$2</f>
        <v>36.498923999999995</v>
      </c>
      <c r="W228" s="1018">
        <f t="shared" si="51"/>
        <v>63.941723999999994</v>
      </c>
      <c r="X228" s="1018">
        <f t="shared" si="52"/>
        <v>542.66612399999997</v>
      </c>
      <c r="Y228" s="1019"/>
      <c r="Z228" s="969"/>
      <c r="AA228" s="967"/>
      <c r="AB228" s="967"/>
      <c r="AC228" s="967"/>
      <c r="AD228" s="967"/>
      <c r="AE228" s="967"/>
      <c r="AF228" s="967"/>
      <c r="AG228" s="967"/>
      <c r="AH228" s="967"/>
      <c r="AI228" s="967"/>
      <c r="AJ228" s="967"/>
      <c r="AK228" s="967"/>
      <c r="AL228" s="967"/>
      <c r="AM228" s="967"/>
      <c r="AN228" s="967"/>
      <c r="AO228" s="967"/>
      <c r="AP228" s="967"/>
      <c r="AQ228" s="967"/>
      <c r="AR228" s="967"/>
      <c r="AS228" s="967"/>
      <c r="AT228" s="967"/>
      <c r="AU228" s="967"/>
      <c r="AV228" s="967"/>
      <c r="AW228" s="967"/>
      <c r="AX228" s="967"/>
      <c r="AY228" s="967"/>
      <c r="AZ228" s="967"/>
      <c r="BA228" s="967"/>
      <c r="BB228" s="967"/>
      <c r="BC228" s="967"/>
      <c r="BD228" s="967"/>
      <c r="BE228" s="967"/>
      <c r="BF228" s="967"/>
      <c r="BG228" s="967"/>
      <c r="BH228" s="967"/>
      <c r="BI228" s="967"/>
      <c r="BJ228" s="967"/>
      <c r="BK228" s="967"/>
      <c r="BL228" s="967"/>
      <c r="BM228" s="967"/>
      <c r="BN228" s="967"/>
      <c r="BO228" s="967"/>
      <c r="BP228" s="967"/>
      <c r="BQ228" s="967"/>
      <c r="BR228" s="967"/>
      <c r="BS228" s="967"/>
    </row>
    <row r="229" spans="1:71" s="656" customFormat="1" ht="15.65" customHeight="1" outlineLevel="2" x14ac:dyDescent="0.25">
      <c r="A229" s="935"/>
      <c r="B229" s="778"/>
      <c r="C229" s="791"/>
      <c r="D229" s="784" t="s">
        <v>1475</v>
      </c>
      <c r="E229" s="678">
        <v>365.2</v>
      </c>
      <c r="F229" s="820" t="s">
        <v>277</v>
      </c>
      <c r="G229" s="680">
        <v>0.03</v>
      </c>
      <c r="H229" s="680">
        <f t="shared" si="47"/>
        <v>10.956</v>
      </c>
      <c r="I229" s="899">
        <v>1.22</v>
      </c>
      <c r="J229" s="899">
        <f t="shared" si="48"/>
        <v>445.54399999999998</v>
      </c>
      <c r="K229" s="899"/>
      <c r="L229" s="899">
        <f t="shared" si="49"/>
        <v>0</v>
      </c>
      <c r="M229" s="900">
        <f>J229+H229*Tabellen!$K$2+L229</f>
        <v>1102.904</v>
      </c>
      <c r="N229" s="796"/>
      <c r="O229" s="1018">
        <f t="shared" si="50"/>
        <v>1334.5138400000001</v>
      </c>
      <c r="P229" s="1019"/>
      <c r="Q229" s="1023" t="s">
        <v>1025</v>
      </c>
      <c r="R229" s="1018">
        <f>H229*Tabellen!$K$2*Tabellen!$F$2</f>
        <v>795.40560000000005</v>
      </c>
      <c r="S229" s="1024" t="s">
        <v>1116</v>
      </c>
      <c r="T229" s="1018">
        <f>J229*Tabellen!$F$2</f>
        <v>539.10823999999991</v>
      </c>
      <c r="U229" s="1018">
        <f>R229*Tabellen!$G$2</f>
        <v>71.586504000000005</v>
      </c>
      <c r="V229" s="1018">
        <f>T229*Tabellen!$H$2</f>
        <v>113.21273039999998</v>
      </c>
      <c r="W229" s="1018">
        <f t="shared" si="51"/>
        <v>184.79923439999999</v>
      </c>
      <c r="X229" s="1018">
        <f t="shared" si="52"/>
        <v>1519.3130744</v>
      </c>
      <c r="Y229" s="1019"/>
      <c r="Z229" s="969"/>
      <c r="AA229" s="967"/>
      <c r="AB229" s="967"/>
      <c r="AC229" s="967"/>
      <c r="AD229" s="967"/>
      <c r="AE229" s="967"/>
      <c r="AF229" s="967"/>
      <c r="AG229" s="967"/>
      <c r="AH229" s="967"/>
      <c r="AI229" s="967"/>
      <c r="AJ229" s="967"/>
      <c r="AK229" s="967"/>
      <c r="AL229" s="967"/>
      <c r="AM229" s="967"/>
      <c r="AN229" s="967"/>
      <c r="AO229" s="967"/>
      <c r="AP229" s="967"/>
      <c r="AQ229" s="967"/>
      <c r="AR229" s="967"/>
      <c r="AS229" s="967"/>
      <c r="AT229" s="967"/>
      <c r="AU229" s="967"/>
      <c r="AV229" s="967"/>
      <c r="AW229" s="967"/>
      <c r="AX229" s="967"/>
      <c r="AY229" s="967"/>
      <c r="AZ229" s="967"/>
      <c r="BA229" s="967"/>
      <c r="BB229" s="967"/>
      <c r="BC229" s="967"/>
      <c r="BD229" s="967"/>
      <c r="BE229" s="967"/>
      <c r="BF229" s="967"/>
      <c r="BG229" s="967"/>
      <c r="BH229" s="967"/>
      <c r="BI229" s="967"/>
      <c r="BJ229" s="967"/>
      <c r="BK229" s="967"/>
      <c r="BL229" s="967"/>
      <c r="BM229" s="967"/>
      <c r="BN229" s="967"/>
      <c r="BO229" s="967"/>
      <c r="BP229" s="967"/>
      <c r="BQ229" s="967"/>
      <c r="BR229" s="967"/>
      <c r="BS229" s="967"/>
    </row>
    <row r="230" spans="1:71" s="656" customFormat="1" ht="15.65" customHeight="1" outlineLevel="2" x14ac:dyDescent="0.25">
      <c r="A230" s="935"/>
      <c r="B230" s="778"/>
      <c r="C230" s="791"/>
      <c r="D230" s="821" t="s">
        <v>1476</v>
      </c>
      <c r="E230" s="678">
        <v>91.3</v>
      </c>
      <c r="F230" s="818" t="s">
        <v>74</v>
      </c>
      <c r="G230" s="680">
        <v>0.15</v>
      </c>
      <c r="H230" s="680">
        <f t="shared" si="47"/>
        <v>13.694999999999999</v>
      </c>
      <c r="I230" s="899">
        <v>10.29</v>
      </c>
      <c r="J230" s="899">
        <f t="shared" si="48"/>
        <v>939.47699999999986</v>
      </c>
      <c r="K230" s="899"/>
      <c r="L230" s="899">
        <f t="shared" si="49"/>
        <v>0</v>
      </c>
      <c r="M230" s="900">
        <f>J230+H230*Tabellen!$K$2+L230</f>
        <v>1761.1769999999997</v>
      </c>
      <c r="N230" s="796"/>
      <c r="O230" s="1018">
        <f t="shared" si="50"/>
        <v>2131.0241699999997</v>
      </c>
      <c r="P230" s="1027"/>
      <c r="Q230" s="1023" t="s">
        <v>1025</v>
      </c>
      <c r="R230" s="1018">
        <f>H230*Tabellen!$K$2*Tabellen!$F$2</f>
        <v>994.25699999999983</v>
      </c>
      <c r="S230" s="1024" t="s">
        <v>1116</v>
      </c>
      <c r="T230" s="1018">
        <f>J230*Tabellen!$F$2</f>
        <v>1136.7671699999999</v>
      </c>
      <c r="U230" s="1018">
        <f>R230*Tabellen!$G$2</f>
        <v>89.483129999999989</v>
      </c>
      <c r="V230" s="1018">
        <f>T230*Tabellen!$H$2</f>
        <v>238.72110569999995</v>
      </c>
      <c r="W230" s="1018">
        <f t="shared" si="51"/>
        <v>328.20423569999991</v>
      </c>
      <c r="X230" s="1018">
        <f t="shared" si="52"/>
        <v>2459.2284056999997</v>
      </c>
      <c r="Y230" s="1019"/>
      <c r="Z230" s="969"/>
      <c r="AA230" s="967"/>
      <c r="AB230" s="967"/>
      <c r="AC230" s="967"/>
      <c r="AD230" s="967"/>
      <c r="AE230" s="967"/>
      <c r="AF230" s="967"/>
      <c r="AG230" s="967"/>
      <c r="AH230" s="967"/>
      <c r="AI230" s="967"/>
      <c r="AJ230" s="967"/>
      <c r="AK230" s="967"/>
      <c r="AL230" s="967"/>
      <c r="AM230" s="967"/>
      <c r="AN230" s="967"/>
      <c r="AO230" s="967"/>
      <c r="AP230" s="967"/>
      <c r="AQ230" s="967"/>
      <c r="AR230" s="967"/>
      <c r="AS230" s="967"/>
      <c r="AT230" s="967"/>
      <c r="AU230" s="967"/>
      <c r="AV230" s="967"/>
      <c r="AW230" s="967"/>
      <c r="AX230" s="967"/>
      <c r="AY230" s="967"/>
      <c r="AZ230" s="967"/>
      <c r="BA230" s="967"/>
      <c r="BB230" s="967"/>
      <c r="BC230" s="967"/>
      <c r="BD230" s="967"/>
      <c r="BE230" s="967"/>
      <c r="BF230" s="967"/>
      <c r="BG230" s="967"/>
      <c r="BH230" s="967"/>
      <c r="BI230" s="967"/>
      <c r="BJ230" s="967"/>
      <c r="BK230" s="967"/>
      <c r="BL230" s="967"/>
      <c r="BM230" s="967"/>
      <c r="BN230" s="967"/>
      <c r="BO230" s="967"/>
      <c r="BP230" s="967"/>
      <c r="BQ230" s="967"/>
      <c r="BR230" s="967"/>
      <c r="BS230" s="967"/>
    </row>
    <row r="231" spans="1:71" s="656" customFormat="1" ht="15.65" customHeight="1" outlineLevel="2" x14ac:dyDescent="0.25">
      <c r="A231" s="935"/>
      <c r="B231" s="778"/>
      <c r="C231" s="791"/>
      <c r="D231" s="784" t="s">
        <v>1477</v>
      </c>
      <c r="E231" s="678">
        <v>547.79999999999995</v>
      </c>
      <c r="F231" s="818" t="s">
        <v>277</v>
      </c>
      <c r="G231" s="680">
        <v>7.0000000000000007E-2</v>
      </c>
      <c r="H231" s="680">
        <f t="shared" si="47"/>
        <v>38.346000000000004</v>
      </c>
      <c r="I231" s="899">
        <v>1.22</v>
      </c>
      <c r="J231" s="899">
        <f t="shared" si="48"/>
        <v>668.31599999999992</v>
      </c>
      <c r="K231" s="899"/>
      <c r="L231" s="899">
        <f t="shared" si="49"/>
        <v>0</v>
      </c>
      <c r="M231" s="900">
        <f>J231+H231*Tabellen!$K$2+L231</f>
        <v>2969.076</v>
      </c>
      <c r="N231" s="796"/>
      <c r="O231" s="1018">
        <f t="shared" si="50"/>
        <v>3592.58196</v>
      </c>
      <c r="P231" s="1026"/>
      <c r="Q231" s="1023" t="s">
        <v>1025</v>
      </c>
      <c r="R231" s="1018">
        <f>H231*Tabellen!$K$2*Tabellen!$F$2</f>
        <v>2783.9196000000002</v>
      </c>
      <c r="S231" s="1024" t="s">
        <v>1116</v>
      </c>
      <c r="T231" s="1018">
        <f>J231*Tabellen!$F$2</f>
        <v>808.66235999999992</v>
      </c>
      <c r="U231" s="1018">
        <f>R231*Tabellen!$G$2</f>
        <v>250.552764</v>
      </c>
      <c r="V231" s="1018">
        <f>T231*Tabellen!$H$2</f>
        <v>169.81909559999997</v>
      </c>
      <c r="W231" s="1018">
        <f t="shared" si="51"/>
        <v>420.37185959999999</v>
      </c>
      <c r="X231" s="1018">
        <f t="shared" si="52"/>
        <v>4012.9538195999999</v>
      </c>
      <c r="Y231" s="1019"/>
      <c r="Z231" s="969"/>
      <c r="AA231" s="967"/>
      <c r="AB231" s="967"/>
      <c r="AC231" s="967"/>
      <c r="AD231" s="967"/>
      <c r="AE231" s="967"/>
      <c r="AF231" s="967"/>
      <c r="AG231" s="967"/>
      <c r="AH231" s="967"/>
      <c r="AI231" s="967"/>
      <c r="AJ231" s="967"/>
      <c r="AK231" s="967"/>
      <c r="AL231" s="967"/>
      <c r="AM231" s="967"/>
      <c r="AN231" s="967"/>
      <c r="AO231" s="967"/>
      <c r="AP231" s="967"/>
      <c r="AQ231" s="967"/>
      <c r="AR231" s="967"/>
      <c r="AS231" s="967"/>
      <c r="AT231" s="967"/>
      <c r="AU231" s="967"/>
      <c r="AV231" s="967"/>
      <c r="AW231" s="967"/>
      <c r="AX231" s="967"/>
      <c r="AY231" s="967"/>
      <c r="AZ231" s="967"/>
      <c r="BA231" s="967"/>
      <c r="BB231" s="967"/>
      <c r="BC231" s="967"/>
      <c r="BD231" s="967"/>
      <c r="BE231" s="967"/>
      <c r="BF231" s="967"/>
      <c r="BG231" s="967"/>
      <c r="BH231" s="967"/>
      <c r="BI231" s="967"/>
      <c r="BJ231" s="967"/>
      <c r="BK231" s="967"/>
      <c r="BL231" s="967"/>
      <c r="BM231" s="967"/>
      <c r="BN231" s="967"/>
      <c r="BO231" s="967"/>
      <c r="BP231" s="967"/>
      <c r="BQ231" s="967"/>
      <c r="BR231" s="967"/>
      <c r="BS231" s="967"/>
    </row>
    <row r="232" spans="1:71" s="656" customFormat="1" ht="15.65" customHeight="1" outlineLevel="2" x14ac:dyDescent="0.25">
      <c r="A232" s="935"/>
      <c r="B232" s="778"/>
      <c r="C232" s="791"/>
      <c r="D232" s="822" t="s">
        <v>1478</v>
      </c>
      <c r="E232" s="823">
        <v>91.3</v>
      </c>
      <c r="F232" s="824" t="s">
        <v>74</v>
      </c>
      <c r="G232" s="825">
        <v>0.1</v>
      </c>
      <c r="H232" s="825">
        <f t="shared" si="47"/>
        <v>9.1300000000000008</v>
      </c>
      <c r="I232" s="902">
        <v>0.96</v>
      </c>
      <c r="J232" s="902">
        <f t="shared" si="48"/>
        <v>87.647999999999996</v>
      </c>
      <c r="K232" s="902"/>
      <c r="L232" s="902">
        <f t="shared" si="49"/>
        <v>0</v>
      </c>
      <c r="M232" s="903">
        <f>J232+H232*Tabellen!$K$2+L232</f>
        <v>635.44800000000009</v>
      </c>
      <c r="N232" s="796"/>
      <c r="O232" s="1018">
        <f t="shared" si="50"/>
        <v>768.89208000000008</v>
      </c>
      <c r="P232" s="1026"/>
      <c r="Q232" s="1023" t="s">
        <v>1025</v>
      </c>
      <c r="R232" s="1018">
        <f>H232*Tabellen!$K$2*Tabellen!$F$2</f>
        <v>662.83800000000008</v>
      </c>
      <c r="S232" s="1024" t="s">
        <v>1116</v>
      </c>
      <c r="T232" s="1018">
        <f>J232*Tabellen!$F$2</f>
        <v>106.05408</v>
      </c>
      <c r="U232" s="1018">
        <f>R232*Tabellen!$G$2</f>
        <v>59.655420000000007</v>
      </c>
      <c r="V232" s="1018">
        <f>T232*Tabellen!$H$2</f>
        <v>22.2713568</v>
      </c>
      <c r="W232" s="1018">
        <f t="shared" si="51"/>
        <v>81.926776799999999</v>
      </c>
      <c r="X232" s="1018">
        <f t="shared" si="52"/>
        <v>850.81885680000005</v>
      </c>
      <c r="Y232" s="1019"/>
      <c r="Z232" s="969"/>
      <c r="AA232" s="967"/>
      <c r="AB232" s="967"/>
      <c r="AC232" s="967"/>
      <c r="AD232" s="967"/>
      <c r="AE232" s="967"/>
      <c r="AF232" s="967"/>
      <c r="AG232" s="967"/>
      <c r="AH232" s="967"/>
      <c r="AI232" s="967"/>
      <c r="AJ232" s="967"/>
      <c r="AK232" s="967"/>
      <c r="AL232" s="967"/>
      <c r="AM232" s="967"/>
      <c r="AN232" s="967"/>
      <c r="AO232" s="967"/>
      <c r="AP232" s="967"/>
      <c r="AQ232" s="967"/>
      <c r="AR232" s="967"/>
      <c r="AS232" s="967"/>
      <c r="AT232" s="967"/>
      <c r="AU232" s="967"/>
      <c r="AV232" s="967"/>
      <c r="AW232" s="967"/>
      <c r="AX232" s="967"/>
      <c r="AY232" s="967"/>
      <c r="AZ232" s="967"/>
      <c r="BA232" s="967"/>
      <c r="BB232" s="967"/>
      <c r="BC232" s="967"/>
      <c r="BD232" s="967"/>
      <c r="BE232" s="967"/>
      <c r="BF232" s="967"/>
      <c r="BG232" s="967"/>
      <c r="BH232" s="967"/>
      <c r="BI232" s="967"/>
      <c r="BJ232" s="967"/>
      <c r="BK232" s="967"/>
      <c r="BL232" s="967"/>
      <c r="BM232" s="967"/>
      <c r="BN232" s="967"/>
      <c r="BO232" s="967"/>
      <c r="BP232" s="967"/>
      <c r="BQ232" s="967"/>
      <c r="BR232" s="967"/>
      <c r="BS232" s="967"/>
    </row>
    <row r="233" spans="1:71" s="656" customFormat="1" ht="15.65" customHeight="1" outlineLevel="2" x14ac:dyDescent="0.25">
      <c r="A233" s="935"/>
      <c r="B233" s="778"/>
      <c r="C233" s="791"/>
      <c r="D233" s="822" t="s">
        <v>1479</v>
      </c>
      <c r="E233" s="823">
        <v>18.260000000000002</v>
      </c>
      <c r="F233" s="826" t="s">
        <v>71</v>
      </c>
      <c r="G233" s="825">
        <v>0.2</v>
      </c>
      <c r="H233" s="825">
        <f t="shared" si="47"/>
        <v>3.6520000000000006</v>
      </c>
      <c r="I233" s="902">
        <v>1.62</v>
      </c>
      <c r="J233" s="902">
        <f t="shared" si="48"/>
        <v>29.581200000000006</v>
      </c>
      <c r="K233" s="902"/>
      <c r="L233" s="902">
        <f t="shared" si="49"/>
        <v>0</v>
      </c>
      <c r="M233" s="903">
        <f>J233+H233*Tabellen!$K$2+L233</f>
        <v>248.70120000000003</v>
      </c>
      <c r="N233" s="796"/>
      <c r="O233" s="1018">
        <f t="shared" si="50"/>
        <v>300.92845200000005</v>
      </c>
      <c r="P233" s="1026"/>
      <c r="Q233" s="1023" t="s">
        <v>1025</v>
      </c>
      <c r="R233" s="1018">
        <f>H233*Tabellen!$K$2*Tabellen!$F$2</f>
        <v>265.13520000000005</v>
      </c>
      <c r="S233" s="1024" t="s">
        <v>1116</v>
      </c>
      <c r="T233" s="1018">
        <f>J233*Tabellen!$F$2</f>
        <v>35.79325200000001</v>
      </c>
      <c r="U233" s="1018">
        <f>R233*Tabellen!$G$2</f>
        <v>23.862168000000004</v>
      </c>
      <c r="V233" s="1018">
        <f>T233*Tabellen!$H$2</f>
        <v>7.5165829200000021</v>
      </c>
      <c r="W233" s="1018">
        <f t="shared" si="51"/>
        <v>31.378750920000005</v>
      </c>
      <c r="X233" s="1018">
        <f t="shared" si="52"/>
        <v>332.30720292000007</v>
      </c>
      <c r="Y233" s="1019"/>
      <c r="Z233" s="969"/>
      <c r="AA233" s="967"/>
      <c r="AB233" s="967"/>
      <c r="AC233" s="967"/>
      <c r="AD233" s="967"/>
      <c r="AE233" s="967"/>
      <c r="AF233" s="967"/>
      <c r="AG233" s="967"/>
      <c r="AH233" s="967"/>
      <c r="AI233" s="967"/>
      <c r="AJ233" s="967"/>
      <c r="AK233" s="967"/>
      <c r="AL233" s="967"/>
      <c r="AM233" s="967"/>
      <c r="AN233" s="967"/>
      <c r="AO233" s="967"/>
      <c r="AP233" s="967"/>
      <c r="AQ233" s="967"/>
      <c r="AR233" s="967"/>
      <c r="AS233" s="967"/>
      <c r="AT233" s="967"/>
      <c r="AU233" s="967"/>
      <c r="AV233" s="967"/>
      <c r="AW233" s="967"/>
      <c r="AX233" s="967"/>
      <c r="AY233" s="967"/>
      <c r="AZ233" s="967"/>
      <c r="BA233" s="967"/>
      <c r="BB233" s="967"/>
      <c r="BC233" s="967"/>
      <c r="BD233" s="967"/>
      <c r="BE233" s="967"/>
      <c r="BF233" s="967"/>
      <c r="BG233" s="967"/>
      <c r="BH233" s="967"/>
      <c r="BI233" s="967"/>
      <c r="BJ233" s="967"/>
      <c r="BK233" s="967"/>
      <c r="BL233" s="967"/>
      <c r="BM233" s="967"/>
      <c r="BN233" s="967"/>
      <c r="BO233" s="967"/>
      <c r="BP233" s="967"/>
      <c r="BQ233" s="967"/>
      <c r="BR233" s="967"/>
      <c r="BS233" s="967"/>
    </row>
    <row r="234" spans="1:71" s="656" customFormat="1" ht="15.65" customHeight="1" outlineLevel="2" x14ac:dyDescent="0.25">
      <c r="A234" s="935"/>
      <c r="B234" s="778"/>
      <c r="C234" s="791"/>
      <c r="D234" s="822" t="s">
        <v>1480</v>
      </c>
      <c r="E234" s="678">
        <v>22.83</v>
      </c>
      <c r="F234" s="679" t="s">
        <v>277</v>
      </c>
      <c r="G234" s="680">
        <v>0.2</v>
      </c>
      <c r="H234" s="680">
        <f t="shared" si="47"/>
        <v>4.5659999999999998</v>
      </c>
      <c r="I234" s="899">
        <v>7.26</v>
      </c>
      <c r="J234" s="899">
        <f t="shared" si="48"/>
        <v>165.74579999999997</v>
      </c>
      <c r="K234" s="899"/>
      <c r="L234" s="899">
        <f t="shared" si="49"/>
        <v>0</v>
      </c>
      <c r="M234" s="900">
        <f>J234+H234*Tabellen!$K$2+L234</f>
        <v>439.70579999999995</v>
      </c>
      <c r="N234" s="796"/>
      <c r="O234" s="1018">
        <f t="shared" si="50"/>
        <v>532.04401799999994</v>
      </c>
      <c r="P234" s="1026"/>
      <c r="Q234" s="1023" t="s">
        <v>1025</v>
      </c>
      <c r="R234" s="1018">
        <f>H234*Tabellen!$K$2*Tabellen!$F$2</f>
        <v>331.49159999999995</v>
      </c>
      <c r="S234" s="1024" t="s">
        <v>1116</v>
      </c>
      <c r="T234" s="1018">
        <f>J234*Tabellen!$F$2</f>
        <v>200.55241799999996</v>
      </c>
      <c r="U234" s="1018">
        <f>R234*Tabellen!$G$2</f>
        <v>29.834243999999995</v>
      </c>
      <c r="V234" s="1018">
        <f>T234*Tabellen!$H$2</f>
        <v>42.11600777999999</v>
      </c>
      <c r="W234" s="1018">
        <f t="shared" si="51"/>
        <v>71.950251779999988</v>
      </c>
      <c r="X234" s="1018">
        <f t="shared" si="52"/>
        <v>603.99426977999997</v>
      </c>
      <c r="Y234" s="1019"/>
      <c r="Z234" s="969"/>
      <c r="AA234" s="967"/>
      <c r="AB234" s="967"/>
      <c r="AC234" s="967"/>
      <c r="AD234" s="967"/>
      <c r="AE234" s="967"/>
      <c r="AF234" s="967"/>
      <c r="AG234" s="967"/>
      <c r="AH234" s="967"/>
      <c r="AI234" s="967"/>
      <c r="AJ234" s="967"/>
      <c r="AK234" s="967"/>
      <c r="AL234" s="967"/>
      <c r="AM234" s="967"/>
      <c r="AN234" s="967"/>
      <c r="AO234" s="967"/>
      <c r="AP234" s="967"/>
      <c r="AQ234" s="967"/>
      <c r="AR234" s="967"/>
      <c r="AS234" s="967"/>
      <c r="AT234" s="967"/>
      <c r="AU234" s="967"/>
      <c r="AV234" s="967"/>
      <c r="AW234" s="967"/>
      <c r="AX234" s="967"/>
      <c r="AY234" s="967"/>
      <c r="AZ234" s="967"/>
      <c r="BA234" s="967"/>
      <c r="BB234" s="967"/>
      <c r="BC234" s="967"/>
      <c r="BD234" s="967"/>
      <c r="BE234" s="967"/>
      <c r="BF234" s="967"/>
      <c r="BG234" s="967"/>
      <c r="BH234" s="967"/>
      <c r="BI234" s="967"/>
      <c r="BJ234" s="967"/>
      <c r="BK234" s="967"/>
      <c r="BL234" s="967"/>
      <c r="BM234" s="967"/>
      <c r="BN234" s="967"/>
      <c r="BO234" s="967"/>
      <c r="BP234" s="967"/>
      <c r="BQ234" s="967"/>
      <c r="BR234" s="967"/>
      <c r="BS234" s="967"/>
    </row>
    <row r="235" spans="1:71" s="656" customFormat="1" ht="15.65" customHeight="1" outlineLevel="2" x14ac:dyDescent="0.25">
      <c r="A235" s="935"/>
      <c r="B235" s="778"/>
      <c r="C235" s="791"/>
      <c r="D235" s="822" t="s">
        <v>1481</v>
      </c>
      <c r="E235" s="678">
        <v>365.2</v>
      </c>
      <c r="F235" s="818" t="s">
        <v>277</v>
      </c>
      <c r="G235" s="680">
        <v>0.1</v>
      </c>
      <c r="H235" s="680">
        <f t="shared" si="47"/>
        <v>36.520000000000003</v>
      </c>
      <c r="I235" s="901">
        <v>0.57999999999999996</v>
      </c>
      <c r="J235" s="899">
        <f t="shared" si="48"/>
        <v>211.81599999999997</v>
      </c>
      <c r="K235" s="899"/>
      <c r="L235" s="899">
        <f t="shared" si="49"/>
        <v>0</v>
      </c>
      <c r="M235" s="900">
        <f>J235+H235*Tabellen!$K$2+L235</f>
        <v>2403.0160000000001</v>
      </c>
      <c r="N235" s="796"/>
      <c r="O235" s="1018">
        <f t="shared" si="50"/>
        <v>2907.6493600000003</v>
      </c>
      <c r="P235" s="1027"/>
      <c r="Q235" s="1023" t="s">
        <v>1025</v>
      </c>
      <c r="R235" s="1018">
        <f>H235*Tabellen!$K$2*Tabellen!$F$2</f>
        <v>2651.3520000000003</v>
      </c>
      <c r="S235" s="1024" t="s">
        <v>1116</v>
      </c>
      <c r="T235" s="1018">
        <f>J235*Tabellen!$F$2</f>
        <v>256.29735999999997</v>
      </c>
      <c r="U235" s="1018">
        <f>R235*Tabellen!$G$2</f>
        <v>238.62168000000003</v>
      </c>
      <c r="V235" s="1018">
        <f>T235*Tabellen!$H$2</f>
        <v>53.822445599999995</v>
      </c>
      <c r="W235" s="1018">
        <f t="shared" si="51"/>
        <v>292.44412560000001</v>
      </c>
      <c r="X235" s="1018">
        <f t="shared" si="52"/>
        <v>3200.0934856000003</v>
      </c>
      <c r="Y235" s="1019"/>
      <c r="Z235" s="969"/>
      <c r="AA235" s="967"/>
      <c r="AB235" s="967"/>
      <c r="AC235" s="967"/>
      <c r="AD235" s="967"/>
      <c r="AE235" s="967"/>
      <c r="AF235" s="967"/>
      <c r="AG235" s="967"/>
      <c r="AH235" s="967"/>
      <c r="AI235" s="967"/>
      <c r="AJ235" s="967"/>
      <c r="AK235" s="967"/>
      <c r="AL235" s="967"/>
      <c r="AM235" s="967"/>
      <c r="AN235" s="967"/>
      <c r="AO235" s="967"/>
      <c r="AP235" s="967"/>
      <c r="AQ235" s="967"/>
      <c r="AR235" s="967"/>
      <c r="AS235" s="967"/>
      <c r="AT235" s="967"/>
      <c r="AU235" s="967"/>
      <c r="AV235" s="967"/>
      <c r="AW235" s="967"/>
      <c r="AX235" s="967"/>
      <c r="AY235" s="967"/>
      <c r="AZ235" s="967"/>
      <c r="BA235" s="967"/>
      <c r="BB235" s="967"/>
      <c r="BC235" s="967"/>
      <c r="BD235" s="967"/>
      <c r="BE235" s="967"/>
      <c r="BF235" s="967"/>
      <c r="BG235" s="967"/>
      <c r="BH235" s="967"/>
      <c r="BI235" s="967"/>
      <c r="BJ235" s="967"/>
      <c r="BK235" s="967"/>
      <c r="BL235" s="967"/>
      <c r="BM235" s="967"/>
      <c r="BN235" s="967"/>
      <c r="BO235" s="967"/>
      <c r="BP235" s="967"/>
      <c r="BQ235" s="967"/>
      <c r="BR235" s="967"/>
      <c r="BS235" s="967"/>
    </row>
    <row r="236" spans="1:71" s="656" customFormat="1" ht="15.65" customHeight="1" outlineLevel="2" x14ac:dyDescent="0.25">
      <c r="A236" s="935"/>
      <c r="B236" s="778"/>
      <c r="C236" s="791"/>
      <c r="D236" s="822" t="s">
        <v>1482</v>
      </c>
      <c r="E236" s="678">
        <v>14</v>
      </c>
      <c r="F236" s="818" t="s">
        <v>71</v>
      </c>
      <c r="G236" s="680">
        <v>0.4</v>
      </c>
      <c r="H236" s="680">
        <f t="shared" si="47"/>
        <v>5.6000000000000005</v>
      </c>
      <c r="I236" s="899">
        <v>19.57</v>
      </c>
      <c r="J236" s="899">
        <f t="shared" si="48"/>
        <v>273.98</v>
      </c>
      <c r="K236" s="899"/>
      <c r="L236" s="899">
        <f t="shared" si="49"/>
        <v>0</v>
      </c>
      <c r="M236" s="900">
        <f>J236+H236*Tabellen!$K$2+L236</f>
        <v>609.98</v>
      </c>
      <c r="N236" s="796"/>
      <c r="O236" s="1018">
        <f t="shared" si="50"/>
        <v>738.07580000000007</v>
      </c>
      <c r="P236" s="1019"/>
      <c r="Q236" s="1023" t="s">
        <v>1025</v>
      </c>
      <c r="R236" s="1018">
        <f>H236*Tabellen!$K$2*Tabellen!$F$2</f>
        <v>406.56000000000006</v>
      </c>
      <c r="S236" s="1024" t="s">
        <v>1116</v>
      </c>
      <c r="T236" s="1018">
        <f>J236*Tabellen!$F$2</f>
        <v>331.51580000000001</v>
      </c>
      <c r="U236" s="1018">
        <f>R236*Tabellen!$G$2</f>
        <v>36.590400000000002</v>
      </c>
      <c r="V236" s="1018">
        <f>T236*Tabellen!$H$2</f>
        <v>69.618318000000002</v>
      </c>
      <c r="W236" s="1018">
        <f t="shared" si="51"/>
        <v>106.208718</v>
      </c>
      <c r="X236" s="1018">
        <f t="shared" si="52"/>
        <v>844.28451800000005</v>
      </c>
      <c r="Y236" s="1019"/>
      <c r="Z236" s="969"/>
      <c r="AA236" s="967"/>
      <c r="AB236" s="967"/>
      <c r="AC236" s="967"/>
      <c r="AD236" s="967"/>
      <c r="AE236" s="967"/>
      <c r="AF236" s="967"/>
      <c r="AG236" s="967"/>
      <c r="AH236" s="967"/>
      <c r="AI236" s="967"/>
      <c r="AJ236" s="967"/>
      <c r="AK236" s="967"/>
      <c r="AL236" s="967"/>
      <c r="AM236" s="967"/>
      <c r="AN236" s="967"/>
      <c r="AO236" s="967"/>
      <c r="AP236" s="967"/>
      <c r="AQ236" s="967"/>
      <c r="AR236" s="967"/>
      <c r="AS236" s="967"/>
      <c r="AT236" s="967"/>
      <c r="AU236" s="967"/>
      <c r="AV236" s="967"/>
      <c r="AW236" s="967"/>
      <c r="AX236" s="967"/>
      <c r="AY236" s="967"/>
      <c r="AZ236" s="967"/>
      <c r="BA236" s="967"/>
      <c r="BB236" s="967"/>
      <c r="BC236" s="967"/>
      <c r="BD236" s="967"/>
      <c r="BE236" s="967"/>
      <c r="BF236" s="967"/>
      <c r="BG236" s="967"/>
      <c r="BH236" s="967"/>
      <c r="BI236" s="967"/>
      <c r="BJ236" s="967"/>
      <c r="BK236" s="967"/>
      <c r="BL236" s="967"/>
      <c r="BM236" s="967"/>
      <c r="BN236" s="967"/>
      <c r="BO236" s="967"/>
      <c r="BP236" s="967"/>
      <c r="BQ236" s="967"/>
      <c r="BR236" s="967"/>
      <c r="BS236" s="967"/>
    </row>
    <row r="237" spans="1:71" s="656" customFormat="1" ht="15.65" customHeight="1" outlineLevel="2" x14ac:dyDescent="0.25">
      <c r="A237" s="935"/>
      <c r="B237" s="778"/>
      <c r="C237" s="791"/>
      <c r="D237" s="822" t="s">
        <v>1470</v>
      </c>
      <c r="E237" s="823">
        <v>14.49</v>
      </c>
      <c r="F237" s="824" t="s">
        <v>74</v>
      </c>
      <c r="G237" s="825">
        <v>0.2</v>
      </c>
      <c r="H237" s="825">
        <f t="shared" si="47"/>
        <v>2.8980000000000001</v>
      </c>
      <c r="I237" s="902">
        <v>46.93</v>
      </c>
      <c r="J237" s="902">
        <f t="shared" si="48"/>
        <v>680.01570000000004</v>
      </c>
      <c r="K237" s="902"/>
      <c r="L237" s="902">
        <f t="shared" si="49"/>
        <v>0</v>
      </c>
      <c r="M237" s="903">
        <f>J237+H237*Tabellen!$K$2+L237</f>
        <v>853.89570000000003</v>
      </c>
      <c r="N237" s="796"/>
      <c r="O237" s="1018">
        <f t="shared" si="50"/>
        <v>1033.2137969999999</v>
      </c>
      <c r="P237" s="1027"/>
      <c r="Q237" s="1023" t="s">
        <v>1025</v>
      </c>
      <c r="R237" s="1018">
        <f>H237*Tabellen!$K$2*Tabellen!$F$2</f>
        <v>210.39479999999998</v>
      </c>
      <c r="S237" s="1024" t="s">
        <v>1116</v>
      </c>
      <c r="T237" s="1018">
        <f>J237*Tabellen!$F$2</f>
        <v>822.81899699999997</v>
      </c>
      <c r="U237" s="1018">
        <f>R237*Tabellen!$G$2</f>
        <v>18.935531999999998</v>
      </c>
      <c r="V237" s="1018">
        <f>T237*Tabellen!$H$2</f>
        <v>172.79198936999998</v>
      </c>
      <c r="W237" s="1018">
        <f t="shared" si="51"/>
        <v>191.72752136999998</v>
      </c>
      <c r="X237" s="1018">
        <f t="shared" si="52"/>
        <v>1224.9413183699999</v>
      </c>
      <c r="Y237" s="1019"/>
      <c r="Z237" s="969"/>
      <c r="AA237" s="967"/>
      <c r="AB237" s="967"/>
      <c r="AC237" s="967"/>
      <c r="AD237" s="967"/>
      <c r="AE237" s="967"/>
      <c r="AF237" s="967"/>
      <c r="AG237" s="967"/>
      <c r="AH237" s="967"/>
      <c r="AI237" s="967"/>
      <c r="AJ237" s="967"/>
      <c r="AK237" s="967"/>
      <c r="AL237" s="967"/>
      <c r="AM237" s="967"/>
      <c r="AN237" s="967"/>
      <c r="AO237" s="967"/>
      <c r="AP237" s="967"/>
      <c r="AQ237" s="967"/>
      <c r="AR237" s="967"/>
      <c r="AS237" s="967"/>
      <c r="AT237" s="967"/>
      <c r="AU237" s="967"/>
      <c r="AV237" s="967"/>
      <c r="AW237" s="967"/>
      <c r="AX237" s="967"/>
      <c r="AY237" s="967"/>
      <c r="AZ237" s="967"/>
      <c r="BA237" s="967"/>
      <c r="BB237" s="967"/>
      <c r="BC237" s="967"/>
      <c r="BD237" s="967"/>
      <c r="BE237" s="967"/>
      <c r="BF237" s="967"/>
      <c r="BG237" s="967"/>
      <c r="BH237" s="967"/>
      <c r="BI237" s="967"/>
      <c r="BJ237" s="967"/>
      <c r="BK237" s="967"/>
      <c r="BL237" s="967"/>
      <c r="BM237" s="967"/>
      <c r="BN237" s="967"/>
      <c r="BO237" s="967"/>
      <c r="BP237" s="967"/>
      <c r="BQ237" s="967"/>
      <c r="BR237" s="967"/>
      <c r="BS237" s="967"/>
    </row>
    <row r="238" spans="1:71" s="656" customFormat="1" ht="15.65" customHeight="1" outlineLevel="2" x14ac:dyDescent="0.25">
      <c r="A238" s="935"/>
      <c r="B238" s="778"/>
      <c r="C238" s="791"/>
      <c r="D238" s="822" t="s">
        <v>1483</v>
      </c>
      <c r="E238" s="823">
        <v>1</v>
      </c>
      <c r="F238" s="826" t="s">
        <v>846</v>
      </c>
      <c r="G238" s="825">
        <v>2</v>
      </c>
      <c r="H238" s="825">
        <f t="shared" si="47"/>
        <v>2</v>
      </c>
      <c r="I238" s="902"/>
      <c r="J238" s="902">
        <f t="shared" si="48"/>
        <v>0</v>
      </c>
      <c r="K238" s="902"/>
      <c r="L238" s="902">
        <f t="shared" si="49"/>
        <v>0</v>
      </c>
      <c r="M238" s="903">
        <f>J238+H238*Tabellen!$K$2+L238</f>
        <v>120</v>
      </c>
      <c r="N238" s="796"/>
      <c r="O238" s="1018">
        <f t="shared" si="50"/>
        <v>145.19999999999999</v>
      </c>
      <c r="P238" s="1027"/>
      <c r="Q238" s="1023" t="s">
        <v>1025</v>
      </c>
      <c r="R238" s="1018">
        <f>H238*Tabellen!$K$2*Tabellen!$F$2</f>
        <v>145.19999999999999</v>
      </c>
      <c r="S238" s="1024" t="s">
        <v>1116</v>
      </c>
      <c r="T238" s="1018">
        <f>J238*Tabellen!$F$2</f>
        <v>0</v>
      </c>
      <c r="U238" s="1018">
        <f>R238*Tabellen!$G$2</f>
        <v>13.067999999999998</v>
      </c>
      <c r="V238" s="1018">
        <f>T238*Tabellen!$H$2</f>
        <v>0</v>
      </c>
      <c r="W238" s="1018">
        <f t="shared" si="51"/>
        <v>13.067999999999998</v>
      </c>
      <c r="X238" s="1018">
        <f t="shared" si="52"/>
        <v>158.26799999999997</v>
      </c>
      <c r="Y238" s="1019"/>
      <c r="Z238" s="969"/>
      <c r="AA238" s="967"/>
      <c r="AB238" s="967"/>
      <c r="AC238" s="967"/>
      <c r="AD238" s="967"/>
      <c r="AE238" s="967"/>
      <c r="AF238" s="967"/>
      <c r="AG238" s="967"/>
      <c r="AH238" s="967"/>
      <c r="AI238" s="967"/>
      <c r="AJ238" s="967"/>
      <c r="AK238" s="967"/>
      <c r="AL238" s="967"/>
      <c r="AM238" s="967"/>
      <c r="AN238" s="967"/>
      <c r="AO238" s="967"/>
      <c r="AP238" s="967"/>
      <c r="AQ238" s="967"/>
      <c r="AR238" s="967"/>
      <c r="AS238" s="967"/>
      <c r="AT238" s="967"/>
      <c r="AU238" s="967"/>
      <c r="AV238" s="967"/>
      <c r="AW238" s="967"/>
      <c r="AX238" s="967"/>
      <c r="AY238" s="967"/>
      <c r="AZ238" s="967"/>
      <c r="BA238" s="967"/>
      <c r="BB238" s="967"/>
      <c r="BC238" s="967"/>
      <c r="BD238" s="967"/>
      <c r="BE238" s="967"/>
      <c r="BF238" s="967"/>
      <c r="BG238" s="967"/>
      <c r="BH238" s="967"/>
      <c r="BI238" s="967"/>
      <c r="BJ238" s="967"/>
      <c r="BK238" s="967"/>
      <c r="BL238" s="967"/>
      <c r="BM238" s="967"/>
      <c r="BN238" s="967"/>
      <c r="BO238" s="967"/>
      <c r="BP238" s="967"/>
      <c r="BQ238" s="967"/>
      <c r="BR238" s="967"/>
      <c r="BS238" s="967"/>
    </row>
    <row r="239" spans="1:71" s="656" customFormat="1" ht="15.65" customHeight="1" outlineLevel="2" x14ac:dyDescent="0.25">
      <c r="A239" s="934"/>
      <c r="B239" s="778"/>
      <c r="C239" s="791"/>
      <c r="D239" s="782"/>
      <c r="E239" s="674"/>
      <c r="F239" s="675"/>
      <c r="G239" s="655">
        <v>0</v>
      </c>
      <c r="H239" s="655">
        <f t="shared" si="47"/>
        <v>0</v>
      </c>
      <c r="I239" s="894"/>
      <c r="J239" s="894">
        <f t="shared" si="48"/>
        <v>0</v>
      </c>
      <c r="K239" s="894"/>
      <c r="L239" s="894">
        <f t="shared" si="49"/>
        <v>0</v>
      </c>
      <c r="M239" s="895">
        <f>J239+H239*Tabellen!$K$2+L239</f>
        <v>0</v>
      </c>
      <c r="N239" s="796"/>
      <c r="O239" s="1027"/>
      <c r="P239" s="1027"/>
      <c r="Q239" s="1027"/>
      <c r="R239" s="1027"/>
      <c r="S239" s="1027"/>
      <c r="T239" s="1027"/>
      <c r="U239" s="1027"/>
      <c r="V239" s="1027"/>
      <c r="W239" s="1027"/>
      <c r="X239" s="1027"/>
      <c r="Y239" s="1019"/>
      <c r="Z239" s="969"/>
      <c r="AA239" s="967"/>
      <c r="AB239" s="967"/>
      <c r="AC239" s="967"/>
      <c r="AD239" s="967"/>
      <c r="AE239" s="967"/>
      <c r="AF239" s="967"/>
      <c r="AG239" s="967"/>
      <c r="AH239" s="967"/>
      <c r="AI239" s="967"/>
      <c r="AJ239" s="967"/>
      <c r="AK239" s="967"/>
      <c r="AL239" s="967"/>
      <c r="AM239" s="967"/>
      <c r="AN239" s="967"/>
      <c r="AO239" s="967"/>
      <c r="AP239" s="967"/>
      <c r="AQ239" s="967"/>
      <c r="AR239" s="967"/>
      <c r="AS239" s="967"/>
      <c r="AT239" s="967"/>
      <c r="AU239" s="967"/>
      <c r="AV239" s="967"/>
      <c r="AW239" s="967"/>
      <c r="AX239" s="967"/>
      <c r="AY239" s="967"/>
      <c r="AZ239" s="967"/>
      <c r="BA239" s="967"/>
      <c r="BB239" s="967"/>
      <c r="BC239" s="967"/>
      <c r="BD239" s="967"/>
      <c r="BE239" s="967"/>
      <c r="BF239" s="967"/>
      <c r="BG239" s="967"/>
      <c r="BH239" s="967"/>
      <c r="BI239" s="967"/>
      <c r="BJ239" s="967"/>
      <c r="BK239" s="967"/>
      <c r="BL239" s="967"/>
      <c r="BM239" s="967"/>
      <c r="BN239" s="967"/>
      <c r="BO239" s="967"/>
      <c r="BP239" s="967"/>
      <c r="BQ239" s="967"/>
      <c r="BR239" s="967"/>
      <c r="BS239" s="967"/>
    </row>
    <row r="240" spans="1:71" ht="9" customHeight="1" outlineLevel="2" x14ac:dyDescent="0.25">
      <c r="B240" s="663"/>
      <c r="D240" s="664"/>
      <c r="E240" s="666"/>
      <c r="F240" s="664"/>
      <c r="G240" s="665"/>
      <c r="H240" s="665"/>
      <c r="I240" s="892"/>
      <c r="J240" s="892"/>
      <c r="K240" s="892"/>
      <c r="L240" s="892"/>
      <c r="M240" s="892"/>
      <c r="N240" s="786"/>
      <c r="O240" s="1021"/>
      <c r="P240" s="1021"/>
      <c r="Q240" s="1021"/>
      <c r="R240" s="1022"/>
      <c r="S240" s="1022"/>
      <c r="T240" s="1022"/>
      <c r="U240" s="1022"/>
      <c r="V240" s="1022"/>
      <c r="W240" s="1022"/>
      <c r="X240" s="1022"/>
      <c r="Y240" s="1021"/>
      <c r="Z240" s="965"/>
      <c r="AA240" s="966"/>
      <c r="AG240" s="963"/>
      <c r="AH240" s="963"/>
    </row>
    <row r="241" spans="1:71" ht="15.65" customHeight="1" outlineLevel="2" x14ac:dyDescent="0.25">
      <c r="B241" s="650" t="s">
        <v>155</v>
      </c>
      <c r="D241" s="651" t="s">
        <v>145</v>
      </c>
      <c r="E241" s="658"/>
      <c r="F241" s="651"/>
      <c r="G241" s="652"/>
      <c r="H241" s="652"/>
      <c r="I241" s="890"/>
      <c r="J241" s="890"/>
      <c r="K241" s="890"/>
      <c r="L241" s="890"/>
      <c r="M241" s="890"/>
      <c r="N241" s="795"/>
      <c r="O241" s="1013"/>
      <c r="P241" s="1014" t="str">
        <f>B241</f>
        <v>V1-2-X</v>
      </c>
      <c r="Q241" s="1014"/>
      <c r="R241" s="1015"/>
      <c r="S241" s="1015"/>
      <c r="T241" s="1015"/>
      <c r="U241" s="1015"/>
      <c r="V241" s="1015"/>
      <c r="W241" s="1015"/>
      <c r="X241" s="1015"/>
      <c r="Y241" s="1014"/>
      <c r="Z241" s="964"/>
    </row>
    <row r="242" spans="1:71" ht="15.65" customHeight="1" outlineLevel="3" x14ac:dyDescent="0.25">
      <c r="B242" s="659"/>
      <c r="D242" s="668" t="s">
        <v>142</v>
      </c>
      <c r="E242" s="660"/>
      <c r="F242" s="669"/>
      <c r="G242" s="670"/>
      <c r="H242" s="670"/>
      <c r="I242" s="904"/>
      <c r="J242" s="897"/>
      <c r="K242" s="897"/>
      <c r="N242" s="795"/>
      <c r="O242" s="1032" t="str">
        <f>R242</f>
        <v>incl. opslagen</v>
      </c>
      <c r="P242" s="1017"/>
      <c r="Q242" s="1023"/>
      <c r="R242" s="1030" t="str">
        <f>Tabellen!$C$2</f>
        <v>incl. opslagen</v>
      </c>
      <c r="S242" s="1024"/>
      <c r="T242" s="1030" t="str">
        <f>Tabellen!$C$2</f>
        <v>incl. opslagen</v>
      </c>
      <c r="Y242" s="1017"/>
      <c r="Z242" s="964"/>
    </row>
    <row r="243" spans="1:71" s="656" customFormat="1" ht="15.65" customHeight="1" outlineLevel="3" x14ac:dyDescent="0.25">
      <c r="A243" s="934"/>
      <c r="B243" s="664" t="s">
        <v>1173</v>
      </c>
      <c r="C243" s="1114"/>
      <c r="D243" s="817" t="s">
        <v>1617</v>
      </c>
      <c r="E243" s="1115">
        <v>1</v>
      </c>
      <c r="F243" s="669" t="s">
        <v>74</v>
      </c>
      <c r="G243" s="670">
        <v>0.5</v>
      </c>
      <c r="H243" s="670">
        <f t="shared" ref="H243:H253" si="53">E243*G243</f>
        <v>0.5</v>
      </c>
      <c r="I243" s="1116">
        <v>3.75</v>
      </c>
      <c r="J243" s="899">
        <f t="shared" ref="J243:J253" si="54">E243*I243</f>
        <v>3.75</v>
      </c>
      <c r="K243" s="897"/>
      <c r="L243" s="897">
        <f t="shared" ref="L243:L253" si="55">E243*K243</f>
        <v>0</v>
      </c>
      <c r="M243" s="897">
        <f>J243+H243*Tabellen!$K$2+L243</f>
        <v>33.75</v>
      </c>
      <c r="N243" s="796"/>
      <c r="O243" s="1018">
        <f t="shared" ref="O243:O253" si="56">R243+T243</f>
        <v>40.837499999999999</v>
      </c>
      <c r="P243" s="1031"/>
      <c r="Q243" s="1023" t="s">
        <v>1025</v>
      </c>
      <c r="R243" s="1018">
        <f>H243*Tabellen!$K$2*Tabellen!$F$2</f>
        <v>36.299999999999997</v>
      </c>
      <c r="S243" s="1024" t="s">
        <v>1116</v>
      </c>
      <c r="T243" s="1018">
        <f>J243*Tabellen!$F$2</f>
        <v>4.5374999999999996</v>
      </c>
      <c r="U243" s="1018">
        <f>R243*Tabellen!$G$2</f>
        <v>3.2669999999999995</v>
      </c>
      <c r="V243" s="1018">
        <f>T243*Tabellen!$H$2</f>
        <v>0.95287499999999992</v>
      </c>
      <c r="W243" s="1018">
        <f t="shared" ref="W243:W253" si="57">U243+V243</f>
        <v>4.2198749999999992</v>
      </c>
      <c r="X243" s="1018">
        <f t="shared" ref="X243:X253" si="58">O243+W243</f>
        <v>45.057375</v>
      </c>
      <c r="Y243" s="1017"/>
      <c r="Z243" s="968"/>
      <c r="AA243" s="967"/>
      <c r="AB243" s="967"/>
      <c r="AC243" s="967"/>
      <c r="AD243" s="967"/>
      <c r="AE243" s="967"/>
      <c r="AF243" s="967"/>
      <c r="AG243" s="967"/>
      <c r="AH243" s="967"/>
      <c r="AI243" s="967"/>
      <c r="AJ243" s="967"/>
      <c r="AK243" s="967"/>
      <c r="AL243" s="967"/>
      <c r="AM243" s="967"/>
      <c r="AN243" s="967"/>
      <c r="AO243" s="967"/>
      <c r="AP243" s="967"/>
      <c r="AQ243" s="967"/>
      <c r="AR243" s="967"/>
      <c r="AS243" s="967"/>
      <c r="AT243" s="967"/>
      <c r="AU243" s="967"/>
      <c r="AV243" s="967"/>
      <c r="AW243" s="967"/>
      <c r="AX243" s="967"/>
      <c r="AY243" s="967"/>
      <c r="AZ243" s="967"/>
      <c r="BA243" s="967"/>
      <c r="BB243" s="967"/>
      <c r="BC243" s="967"/>
      <c r="BD243" s="967"/>
      <c r="BE243" s="967"/>
      <c r="BF243" s="967"/>
      <c r="BG243" s="967"/>
      <c r="BH243" s="967"/>
      <c r="BI243" s="967"/>
      <c r="BJ243" s="967"/>
      <c r="BK243" s="967"/>
      <c r="BL243" s="967"/>
      <c r="BM243" s="967"/>
      <c r="BN243" s="967"/>
      <c r="BO243" s="967"/>
      <c r="BP243" s="967"/>
      <c r="BQ243" s="967"/>
      <c r="BR243" s="967"/>
      <c r="BS243" s="967"/>
    </row>
    <row r="244" spans="1:71" s="656" customFormat="1" ht="15.65" customHeight="1" outlineLevel="3" x14ac:dyDescent="0.25">
      <c r="A244" s="934"/>
      <c r="B244" s="1113"/>
      <c r="C244" s="1114"/>
      <c r="D244" s="817"/>
      <c r="E244" s="1115"/>
      <c r="F244" s="669"/>
      <c r="G244" s="670"/>
      <c r="H244" s="670"/>
      <c r="I244" s="1116"/>
      <c r="J244" s="899"/>
      <c r="K244" s="897"/>
      <c r="L244" s="897"/>
      <c r="M244" s="897"/>
      <c r="N244" s="796"/>
      <c r="O244" s="1018"/>
      <c r="P244" s="1031"/>
      <c r="Q244" s="1023"/>
      <c r="R244" s="1018"/>
      <c r="S244" s="1024"/>
      <c r="T244" s="1018"/>
      <c r="U244" s="1018"/>
      <c r="V244" s="1018"/>
      <c r="W244" s="1018"/>
      <c r="X244" s="1018"/>
      <c r="Y244" s="1017"/>
      <c r="Z244" s="968"/>
      <c r="AA244" s="967"/>
      <c r="AB244" s="967"/>
      <c r="AC244" s="967"/>
      <c r="AD244" s="967"/>
      <c r="AE244" s="967"/>
      <c r="AF244" s="967"/>
      <c r="AG244" s="967"/>
      <c r="AH244" s="967"/>
      <c r="AI244" s="967"/>
      <c r="AJ244" s="967"/>
      <c r="AK244" s="967"/>
      <c r="AL244" s="967"/>
      <c r="AM244" s="967"/>
      <c r="AN244" s="967"/>
      <c r="AO244" s="967"/>
      <c r="AP244" s="967"/>
      <c r="AQ244" s="967"/>
      <c r="AR244" s="967"/>
      <c r="AS244" s="967"/>
      <c r="AT244" s="967"/>
      <c r="AU244" s="967"/>
      <c r="AV244" s="967"/>
      <c r="AW244" s="967"/>
      <c r="AX244" s="967"/>
      <c r="AY244" s="967"/>
      <c r="AZ244" s="967"/>
      <c r="BA244" s="967"/>
      <c r="BB244" s="967"/>
      <c r="BC244" s="967"/>
      <c r="BD244" s="967"/>
      <c r="BE244" s="967"/>
      <c r="BF244" s="967"/>
      <c r="BG244" s="967"/>
      <c r="BH244" s="967"/>
      <c r="BI244" s="967"/>
      <c r="BJ244" s="967"/>
      <c r="BK244" s="967"/>
      <c r="BL244" s="967"/>
      <c r="BM244" s="967"/>
      <c r="BN244" s="967"/>
      <c r="BO244" s="967"/>
      <c r="BP244" s="967"/>
      <c r="BQ244" s="967"/>
      <c r="BR244" s="967"/>
      <c r="BS244" s="967"/>
    </row>
    <row r="245" spans="1:71" s="656" customFormat="1" ht="15.65" customHeight="1" outlineLevel="3" x14ac:dyDescent="0.25">
      <c r="A245" s="934"/>
      <c r="B245" s="664" t="s">
        <v>1174</v>
      </c>
      <c r="C245" s="1114"/>
      <c r="D245" s="817" t="s">
        <v>1778</v>
      </c>
      <c r="E245" s="1115">
        <v>1</v>
      </c>
      <c r="F245" s="669" t="s">
        <v>74</v>
      </c>
      <c r="G245" s="670">
        <v>0.2</v>
      </c>
      <c r="H245" s="670">
        <f t="shared" si="53"/>
        <v>0.2</v>
      </c>
      <c r="I245" s="1116">
        <v>11</v>
      </c>
      <c r="J245" s="899">
        <f t="shared" si="54"/>
        <v>11</v>
      </c>
      <c r="K245" s="897"/>
      <c r="L245" s="897">
        <f t="shared" si="55"/>
        <v>0</v>
      </c>
      <c r="M245" s="897">
        <f>J245+H245*Tabellen!$K$2+L245</f>
        <v>23</v>
      </c>
      <c r="N245" s="796"/>
      <c r="O245" s="1018">
        <f t="shared" si="56"/>
        <v>27.83</v>
      </c>
      <c r="P245" s="1031"/>
      <c r="Q245" s="1023" t="s">
        <v>1025</v>
      </c>
      <c r="R245" s="1018">
        <f>H245*Tabellen!$K$2*Tabellen!$F$2</f>
        <v>14.52</v>
      </c>
      <c r="S245" s="1024" t="s">
        <v>1116</v>
      </c>
      <c r="T245" s="1018">
        <f>J245*Tabellen!$F$2</f>
        <v>13.309999999999999</v>
      </c>
      <c r="U245" s="1018">
        <f>R245*Tabellen!$G$2</f>
        <v>1.3068</v>
      </c>
      <c r="V245" s="1018">
        <f>T245*Tabellen!$H$2</f>
        <v>2.7950999999999997</v>
      </c>
      <c r="W245" s="1018">
        <f t="shared" si="57"/>
        <v>4.1018999999999997</v>
      </c>
      <c r="X245" s="1018">
        <f t="shared" si="58"/>
        <v>31.931899999999999</v>
      </c>
      <c r="Y245" s="1017"/>
      <c r="Z245" s="968"/>
      <c r="AA245" s="967"/>
      <c r="AB245" s="967"/>
      <c r="AC245" s="967"/>
      <c r="AD245" s="967"/>
      <c r="AE245" s="967"/>
      <c r="AF245" s="967"/>
      <c r="AG245" s="967"/>
      <c r="AH245" s="967"/>
      <c r="AI245" s="967"/>
      <c r="AJ245" s="967"/>
      <c r="AK245" s="967"/>
      <c r="AL245" s="967"/>
      <c r="AM245" s="967"/>
      <c r="AN245" s="967"/>
      <c r="AO245" s="967"/>
      <c r="AP245" s="967"/>
      <c r="AQ245" s="967"/>
      <c r="AR245" s="967"/>
      <c r="AS245" s="967"/>
      <c r="AT245" s="967"/>
      <c r="AU245" s="967"/>
      <c r="AV245" s="967"/>
      <c r="AW245" s="967"/>
      <c r="AX245" s="967"/>
      <c r="AY245" s="967"/>
      <c r="AZ245" s="967"/>
      <c r="BA245" s="967"/>
      <c r="BB245" s="967"/>
      <c r="BC245" s="967"/>
      <c r="BD245" s="967"/>
      <c r="BE245" s="967"/>
      <c r="BF245" s="967"/>
      <c r="BG245" s="967"/>
      <c r="BH245" s="967"/>
      <c r="BI245" s="967"/>
      <c r="BJ245" s="967"/>
      <c r="BK245" s="967"/>
      <c r="BL245" s="967"/>
      <c r="BM245" s="967"/>
      <c r="BN245" s="967"/>
      <c r="BO245" s="967"/>
      <c r="BP245" s="967"/>
      <c r="BQ245" s="967"/>
      <c r="BR245" s="967"/>
      <c r="BS245" s="967"/>
    </row>
    <row r="246" spans="1:71" s="656" customFormat="1" ht="15.65" customHeight="1" outlineLevel="3" x14ac:dyDescent="0.25">
      <c r="A246" s="934"/>
      <c r="B246" s="1113"/>
      <c r="C246" s="1114"/>
      <c r="D246" s="817"/>
      <c r="E246" s="1115"/>
      <c r="F246" s="669"/>
      <c r="G246" s="670"/>
      <c r="H246" s="670"/>
      <c r="I246" s="1116"/>
      <c r="J246" s="899"/>
      <c r="K246" s="897"/>
      <c r="L246" s="897"/>
      <c r="M246" s="897"/>
      <c r="N246" s="796"/>
      <c r="O246" s="1018"/>
      <c r="P246" s="1031"/>
      <c r="Q246" s="1023"/>
      <c r="R246" s="1018"/>
      <c r="S246" s="1024"/>
      <c r="T246" s="1018"/>
      <c r="U246" s="1018"/>
      <c r="V246" s="1018"/>
      <c r="W246" s="1018"/>
      <c r="X246" s="1018"/>
      <c r="Y246" s="1017"/>
      <c r="Z246" s="968"/>
      <c r="AA246" s="967"/>
      <c r="AB246" s="967"/>
      <c r="AC246" s="967"/>
      <c r="AD246" s="967"/>
      <c r="AE246" s="967"/>
      <c r="AF246" s="967"/>
      <c r="AG246" s="967"/>
      <c r="AH246" s="967"/>
      <c r="AI246" s="967"/>
      <c r="AJ246" s="967"/>
      <c r="AK246" s="967"/>
      <c r="AL246" s="967"/>
      <c r="AM246" s="967"/>
      <c r="AN246" s="967"/>
      <c r="AO246" s="967"/>
      <c r="AP246" s="967"/>
      <c r="AQ246" s="967"/>
      <c r="AR246" s="967"/>
      <c r="AS246" s="967"/>
      <c r="AT246" s="967"/>
      <c r="AU246" s="967"/>
      <c r="AV246" s="967"/>
      <c r="AW246" s="967"/>
      <c r="AX246" s="967"/>
      <c r="AY246" s="967"/>
      <c r="AZ246" s="967"/>
      <c r="BA246" s="967"/>
      <c r="BB246" s="967"/>
      <c r="BC246" s="967"/>
      <c r="BD246" s="967"/>
      <c r="BE246" s="967"/>
      <c r="BF246" s="967"/>
      <c r="BG246" s="967"/>
      <c r="BH246" s="967"/>
      <c r="BI246" s="967"/>
      <c r="BJ246" s="967"/>
      <c r="BK246" s="967"/>
      <c r="BL246" s="967"/>
      <c r="BM246" s="967"/>
      <c r="BN246" s="967"/>
      <c r="BO246" s="967"/>
      <c r="BP246" s="967"/>
      <c r="BQ246" s="967"/>
      <c r="BR246" s="967"/>
      <c r="BS246" s="967"/>
    </row>
    <row r="247" spans="1:71" s="656" customFormat="1" ht="15.65" customHeight="1" outlineLevel="3" x14ac:dyDescent="0.25">
      <c r="A247" s="934"/>
      <c r="B247" s="664" t="s">
        <v>1175</v>
      </c>
      <c r="C247" s="1114"/>
      <c r="D247" s="817" t="s">
        <v>1779</v>
      </c>
      <c r="E247" s="1115">
        <v>1</v>
      </c>
      <c r="F247" s="669" t="s">
        <v>73</v>
      </c>
      <c r="G247" s="670">
        <v>2</v>
      </c>
      <c r="H247" s="670">
        <f t="shared" si="53"/>
        <v>2</v>
      </c>
      <c r="I247" s="1116">
        <v>55</v>
      </c>
      <c r="J247" s="899">
        <f t="shared" si="54"/>
        <v>55</v>
      </c>
      <c r="K247" s="897"/>
      <c r="L247" s="897">
        <f t="shared" si="55"/>
        <v>0</v>
      </c>
      <c r="M247" s="897">
        <f>J247+H247*Tabellen!$K$2+L247</f>
        <v>175</v>
      </c>
      <c r="N247" s="796"/>
      <c r="O247" s="1018">
        <f t="shared" si="56"/>
        <v>211.75</v>
      </c>
      <c r="P247" s="1031"/>
      <c r="Q247" s="1023" t="s">
        <v>1025</v>
      </c>
      <c r="R247" s="1018">
        <f>H247*Tabellen!$K$2*Tabellen!$F$2</f>
        <v>145.19999999999999</v>
      </c>
      <c r="S247" s="1024" t="s">
        <v>1116</v>
      </c>
      <c r="T247" s="1018">
        <f>J247*Tabellen!$F$2</f>
        <v>66.55</v>
      </c>
      <c r="U247" s="1018">
        <v>0</v>
      </c>
      <c r="V247" s="1018">
        <f>R247*Tabellen!$H$2</f>
        <v>30.491999999999997</v>
      </c>
      <c r="W247" s="1018">
        <f t="shared" si="57"/>
        <v>30.491999999999997</v>
      </c>
      <c r="X247" s="1018">
        <f t="shared" si="58"/>
        <v>242.24199999999999</v>
      </c>
      <c r="Y247" s="1017"/>
      <c r="Z247" s="968"/>
      <c r="AA247" s="967"/>
      <c r="AB247" s="967"/>
      <c r="AC247" s="967"/>
      <c r="AD247" s="967"/>
      <c r="AE247" s="967"/>
      <c r="AF247" s="967"/>
      <c r="AG247" s="967"/>
      <c r="AH247" s="967"/>
      <c r="AI247" s="967"/>
      <c r="AJ247" s="967"/>
      <c r="AK247" s="967"/>
      <c r="AL247" s="967"/>
      <c r="AM247" s="967"/>
      <c r="AN247" s="967"/>
      <c r="AO247" s="967"/>
      <c r="AP247" s="967"/>
      <c r="AQ247" s="967"/>
      <c r="AR247" s="967"/>
      <c r="AS247" s="967"/>
      <c r="AT247" s="967"/>
      <c r="AU247" s="967"/>
      <c r="AV247" s="967"/>
      <c r="AW247" s="967"/>
      <c r="AX247" s="967"/>
      <c r="AY247" s="967"/>
      <c r="AZ247" s="967"/>
      <c r="BA247" s="967"/>
      <c r="BB247" s="967"/>
      <c r="BC247" s="967"/>
      <c r="BD247" s="967"/>
      <c r="BE247" s="967"/>
      <c r="BF247" s="967"/>
      <c r="BG247" s="967"/>
      <c r="BH247" s="967"/>
      <c r="BI247" s="967"/>
      <c r="BJ247" s="967"/>
      <c r="BK247" s="967"/>
      <c r="BL247" s="967"/>
      <c r="BM247" s="967"/>
      <c r="BN247" s="967"/>
      <c r="BO247" s="967"/>
      <c r="BP247" s="967"/>
      <c r="BQ247" s="967"/>
      <c r="BR247" s="967"/>
      <c r="BS247" s="967"/>
    </row>
    <row r="248" spans="1:71" s="656" customFormat="1" ht="15.65" customHeight="1" outlineLevel="3" x14ac:dyDescent="0.25">
      <c r="A248" s="934"/>
      <c r="B248" s="1113"/>
      <c r="C248" s="1114"/>
      <c r="D248" s="817"/>
      <c r="E248" s="1115"/>
      <c r="F248" s="669"/>
      <c r="G248" s="670"/>
      <c r="H248" s="670"/>
      <c r="I248" s="1116"/>
      <c r="J248" s="899"/>
      <c r="K248" s="897"/>
      <c r="L248" s="897"/>
      <c r="M248" s="897"/>
      <c r="N248" s="796"/>
      <c r="O248" s="1018"/>
      <c r="P248" s="1031"/>
      <c r="Q248" s="1023"/>
      <c r="R248" s="1018"/>
      <c r="S248" s="1024"/>
      <c r="T248" s="1018"/>
      <c r="U248" s="1018"/>
      <c r="V248" s="1018"/>
      <c r="W248" s="1018"/>
      <c r="X248" s="1018"/>
      <c r="Y248" s="1017"/>
      <c r="Z248" s="968"/>
      <c r="AA248" s="967"/>
      <c r="AB248" s="967"/>
      <c r="AC248" s="967"/>
      <c r="AD248" s="967"/>
      <c r="AE248" s="967"/>
      <c r="AF248" s="967"/>
      <c r="AG248" s="967"/>
      <c r="AH248" s="967"/>
      <c r="AI248" s="967"/>
      <c r="AJ248" s="967"/>
      <c r="AK248" s="967"/>
      <c r="AL248" s="967"/>
      <c r="AM248" s="967"/>
      <c r="AN248" s="967"/>
      <c r="AO248" s="967"/>
      <c r="AP248" s="967"/>
      <c r="AQ248" s="967"/>
      <c r="AR248" s="967"/>
      <c r="AS248" s="967"/>
      <c r="AT248" s="967"/>
      <c r="AU248" s="967"/>
      <c r="AV248" s="967"/>
      <c r="AW248" s="967"/>
      <c r="AX248" s="967"/>
      <c r="AY248" s="967"/>
      <c r="AZ248" s="967"/>
      <c r="BA248" s="967"/>
      <c r="BB248" s="967"/>
      <c r="BC248" s="967"/>
      <c r="BD248" s="967"/>
      <c r="BE248" s="967"/>
      <c r="BF248" s="967"/>
      <c r="BG248" s="967"/>
      <c r="BH248" s="967"/>
      <c r="BI248" s="967"/>
      <c r="BJ248" s="967"/>
      <c r="BK248" s="967"/>
      <c r="BL248" s="967"/>
      <c r="BM248" s="967"/>
      <c r="BN248" s="967"/>
      <c r="BO248" s="967"/>
      <c r="BP248" s="967"/>
      <c r="BQ248" s="967"/>
      <c r="BR248" s="967"/>
      <c r="BS248" s="967"/>
    </row>
    <row r="249" spans="1:71" s="656" customFormat="1" ht="15.65" customHeight="1" outlineLevel="3" x14ac:dyDescent="0.25">
      <c r="A249" s="934"/>
      <c r="B249" s="664" t="s">
        <v>1176</v>
      </c>
      <c r="C249" s="1114"/>
      <c r="D249" s="817" t="s">
        <v>1780</v>
      </c>
      <c r="E249" s="1115">
        <v>1</v>
      </c>
      <c r="F249" s="669" t="s">
        <v>126</v>
      </c>
      <c r="G249" s="670">
        <v>0</v>
      </c>
      <c r="H249" s="670">
        <f t="shared" si="53"/>
        <v>0</v>
      </c>
      <c r="I249" s="1116">
        <v>454.54899999999998</v>
      </c>
      <c r="J249" s="899">
        <f t="shared" si="54"/>
        <v>454.54899999999998</v>
      </c>
      <c r="K249" s="897"/>
      <c r="L249" s="897">
        <f t="shared" si="55"/>
        <v>0</v>
      </c>
      <c r="M249" s="897">
        <f>J249+H249*Tabellen!$K$2+L249</f>
        <v>454.54899999999998</v>
      </c>
      <c r="N249" s="796"/>
      <c r="O249" s="1018">
        <f t="shared" si="56"/>
        <v>550.00428999999997</v>
      </c>
      <c r="P249" s="1031"/>
      <c r="Q249" s="1023" t="s">
        <v>1025</v>
      </c>
      <c r="R249" s="1018">
        <f>H249*Tabellen!$K$2*Tabellen!$F$2</f>
        <v>0</v>
      </c>
      <c r="S249" s="1024" t="s">
        <v>1116</v>
      </c>
      <c r="T249" s="1018">
        <f>J249*Tabellen!$F$2</f>
        <v>550.00428999999997</v>
      </c>
      <c r="U249" s="1018">
        <f>R249*Tabellen!$G$2</f>
        <v>0</v>
      </c>
      <c r="V249" s="1018">
        <f>T249*Tabellen!$H$2</f>
        <v>115.50090089999999</v>
      </c>
      <c r="W249" s="1018">
        <f t="shared" si="57"/>
        <v>115.50090089999999</v>
      </c>
      <c r="X249" s="1018">
        <f t="shared" si="58"/>
        <v>665.5051909</v>
      </c>
      <c r="Y249" s="1017"/>
      <c r="Z249" s="968"/>
      <c r="AA249" s="967"/>
      <c r="AB249" s="967"/>
      <c r="AC249" s="967"/>
      <c r="AD249" s="967"/>
      <c r="AE249" s="967"/>
      <c r="AF249" s="967"/>
      <c r="AG249" s="967"/>
      <c r="AH249" s="967"/>
      <c r="AI249" s="967"/>
      <c r="AJ249" s="967"/>
      <c r="AK249" s="967"/>
      <c r="AL249" s="967"/>
      <c r="AM249" s="967"/>
      <c r="AN249" s="967"/>
      <c r="AO249" s="967"/>
      <c r="AP249" s="967"/>
      <c r="AQ249" s="967"/>
      <c r="AR249" s="967"/>
      <c r="AS249" s="967"/>
      <c r="AT249" s="967"/>
      <c r="AU249" s="967"/>
      <c r="AV249" s="967"/>
      <c r="AW249" s="967"/>
      <c r="AX249" s="967"/>
      <c r="AY249" s="967"/>
      <c r="AZ249" s="967"/>
      <c r="BA249" s="967"/>
      <c r="BB249" s="967"/>
      <c r="BC249" s="967"/>
      <c r="BD249" s="967"/>
      <c r="BE249" s="967"/>
      <c r="BF249" s="967"/>
      <c r="BG249" s="967"/>
      <c r="BH249" s="967"/>
      <c r="BI249" s="967"/>
      <c r="BJ249" s="967"/>
      <c r="BK249" s="967"/>
      <c r="BL249" s="967"/>
      <c r="BM249" s="967"/>
      <c r="BN249" s="967"/>
      <c r="BO249" s="967"/>
      <c r="BP249" s="967"/>
      <c r="BQ249" s="967"/>
      <c r="BR249" s="967"/>
      <c r="BS249" s="967"/>
    </row>
    <row r="250" spans="1:71" s="656" customFormat="1" ht="15.65" customHeight="1" outlineLevel="3" x14ac:dyDescent="0.25">
      <c r="A250" s="934"/>
      <c r="B250" s="1113"/>
      <c r="C250" s="1114"/>
      <c r="D250" s="817"/>
      <c r="E250" s="1115"/>
      <c r="F250" s="669"/>
      <c r="G250" s="670"/>
      <c r="H250" s="670"/>
      <c r="I250" s="1116"/>
      <c r="J250" s="899"/>
      <c r="K250" s="897"/>
      <c r="L250" s="897"/>
      <c r="M250" s="897"/>
      <c r="N250" s="796"/>
      <c r="O250" s="1018"/>
      <c r="P250" s="1031"/>
      <c r="Q250" s="1023"/>
      <c r="R250" s="1018"/>
      <c r="S250" s="1024"/>
      <c r="T250" s="1018"/>
      <c r="U250" s="1018"/>
      <c r="V250" s="1018"/>
      <c r="W250" s="1018"/>
      <c r="X250" s="1018"/>
      <c r="Y250" s="1017"/>
      <c r="Z250" s="968"/>
      <c r="AA250" s="967"/>
      <c r="AB250" s="967"/>
      <c r="AC250" s="967"/>
      <c r="AD250" s="967"/>
      <c r="AE250" s="967"/>
      <c r="AF250" s="967"/>
      <c r="AG250" s="967"/>
      <c r="AH250" s="967"/>
      <c r="AI250" s="967"/>
      <c r="AJ250" s="967"/>
      <c r="AK250" s="967"/>
      <c r="AL250" s="967"/>
      <c r="AM250" s="967"/>
      <c r="AN250" s="967"/>
      <c r="AO250" s="967"/>
      <c r="AP250" s="967"/>
      <c r="AQ250" s="967"/>
      <c r="AR250" s="967"/>
      <c r="AS250" s="967"/>
      <c r="AT250" s="967"/>
      <c r="AU250" s="967"/>
      <c r="AV250" s="967"/>
      <c r="AW250" s="967"/>
      <c r="AX250" s="967"/>
      <c r="AY250" s="967"/>
      <c r="AZ250" s="967"/>
      <c r="BA250" s="967"/>
      <c r="BB250" s="967"/>
      <c r="BC250" s="967"/>
      <c r="BD250" s="967"/>
      <c r="BE250" s="967"/>
      <c r="BF250" s="967"/>
      <c r="BG250" s="967"/>
      <c r="BH250" s="967"/>
      <c r="BI250" s="967"/>
      <c r="BJ250" s="967"/>
      <c r="BK250" s="967"/>
      <c r="BL250" s="967"/>
      <c r="BM250" s="967"/>
      <c r="BN250" s="967"/>
      <c r="BO250" s="967"/>
      <c r="BP250" s="967"/>
      <c r="BQ250" s="967"/>
      <c r="BR250" s="967"/>
      <c r="BS250" s="967"/>
    </row>
    <row r="251" spans="1:71" s="656" customFormat="1" ht="15.65" customHeight="1" outlineLevel="3" x14ac:dyDescent="0.25">
      <c r="A251" s="934"/>
      <c r="B251" s="664" t="s">
        <v>1177</v>
      </c>
      <c r="C251" s="1114"/>
      <c r="D251" s="1117" t="s">
        <v>1402</v>
      </c>
      <c r="E251" s="1115">
        <v>1</v>
      </c>
      <c r="F251" s="669" t="s">
        <v>74</v>
      </c>
      <c r="G251" s="670">
        <v>0.5</v>
      </c>
      <c r="H251" s="670">
        <f t="shared" si="53"/>
        <v>0.5</v>
      </c>
      <c r="I251" s="1116">
        <v>30</v>
      </c>
      <c r="J251" s="899">
        <f t="shared" si="54"/>
        <v>30</v>
      </c>
      <c r="K251" s="897"/>
      <c r="L251" s="897">
        <f t="shared" si="55"/>
        <v>0</v>
      </c>
      <c r="M251" s="897">
        <f>J251+H251*Tabellen!$K$2+L251</f>
        <v>60</v>
      </c>
      <c r="N251" s="796"/>
      <c r="O251" s="1018">
        <f t="shared" si="56"/>
        <v>72.599999999999994</v>
      </c>
      <c r="P251" s="1031"/>
      <c r="Q251" s="1023" t="s">
        <v>1025</v>
      </c>
      <c r="R251" s="1018">
        <f>H251*Tabellen!$K$2*Tabellen!$F$2</f>
        <v>36.299999999999997</v>
      </c>
      <c r="S251" s="1024" t="s">
        <v>1116</v>
      </c>
      <c r="T251" s="1018">
        <f>J251*Tabellen!$F$2</f>
        <v>36.299999999999997</v>
      </c>
      <c r="U251" s="1018">
        <f>R251*Tabellen!$G$2</f>
        <v>3.2669999999999995</v>
      </c>
      <c r="V251" s="1018">
        <f>T251*Tabellen!$H$2</f>
        <v>7.6229999999999993</v>
      </c>
      <c r="W251" s="1018">
        <f t="shared" si="57"/>
        <v>10.889999999999999</v>
      </c>
      <c r="X251" s="1018">
        <f t="shared" si="58"/>
        <v>83.49</v>
      </c>
      <c r="Y251" s="1017"/>
      <c r="Z251" s="968"/>
      <c r="AA251" s="967"/>
      <c r="AB251" s="967"/>
      <c r="AC251" s="967"/>
      <c r="AD251" s="967"/>
      <c r="AE251" s="967"/>
      <c r="AF251" s="967"/>
      <c r="AG251" s="967"/>
      <c r="AH251" s="967"/>
      <c r="AI251" s="967"/>
      <c r="AJ251" s="967"/>
      <c r="AK251" s="967"/>
      <c r="AL251" s="967"/>
      <c r="AM251" s="967"/>
      <c r="AN251" s="967"/>
      <c r="AO251" s="967"/>
      <c r="AP251" s="967"/>
      <c r="AQ251" s="967"/>
      <c r="AR251" s="967"/>
      <c r="AS251" s="967"/>
      <c r="AT251" s="967"/>
      <c r="AU251" s="967"/>
      <c r="AV251" s="967"/>
      <c r="AW251" s="967"/>
      <c r="AX251" s="967"/>
      <c r="AY251" s="967"/>
      <c r="AZ251" s="967"/>
      <c r="BA251" s="967"/>
      <c r="BB251" s="967"/>
      <c r="BC251" s="967"/>
      <c r="BD251" s="967"/>
      <c r="BE251" s="967"/>
      <c r="BF251" s="967"/>
      <c r="BG251" s="967"/>
      <c r="BH251" s="967"/>
      <c r="BI251" s="967"/>
      <c r="BJ251" s="967"/>
      <c r="BK251" s="967"/>
      <c r="BL251" s="967"/>
      <c r="BM251" s="967"/>
      <c r="BN251" s="967"/>
      <c r="BO251" s="967"/>
      <c r="BP251" s="967"/>
      <c r="BQ251" s="967"/>
      <c r="BR251" s="967"/>
      <c r="BS251" s="967"/>
    </row>
    <row r="252" spans="1:71" s="656" customFormat="1" ht="15.65" customHeight="1" outlineLevel="3" x14ac:dyDescent="0.25">
      <c r="A252" s="934"/>
      <c r="B252" s="1113"/>
      <c r="C252" s="1114"/>
      <c r="D252" s="1117"/>
      <c r="E252" s="1115"/>
      <c r="F252" s="669"/>
      <c r="G252" s="670"/>
      <c r="H252" s="670"/>
      <c r="I252" s="1116"/>
      <c r="J252" s="899"/>
      <c r="K252" s="897"/>
      <c r="L252" s="897"/>
      <c r="M252" s="897"/>
      <c r="N252" s="796"/>
      <c r="O252" s="1018"/>
      <c r="P252" s="1031"/>
      <c r="Q252" s="1023"/>
      <c r="R252" s="1018"/>
      <c r="S252" s="1024"/>
      <c r="T252" s="1018"/>
      <c r="U252" s="1018"/>
      <c r="V252" s="1018"/>
      <c r="W252" s="1018"/>
      <c r="X252" s="1018"/>
      <c r="Y252" s="1017"/>
      <c r="Z252" s="968"/>
      <c r="AA252" s="967"/>
      <c r="AB252" s="967"/>
      <c r="AC252" s="967"/>
      <c r="AD252" s="967"/>
      <c r="AE252" s="967"/>
      <c r="AF252" s="967"/>
      <c r="AG252" s="967"/>
      <c r="AH252" s="967"/>
      <c r="AI252" s="967"/>
      <c r="AJ252" s="967"/>
      <c r="AK252" s="967"/>
      <c r="AL252" s="967"/>
      <c r="AM252" s="967"/>
      <c r="AN252" s="967"/>
      <c r="AO252" s="967"/>
      <c r="AP252" s="967"/>
      <c r="AQ252" s="967"/>
      <c r="AR252" s="967"/>
      <c r="AS252" s="967"/>
      <c r="AT252" s="967"/>
      <c r="AU252" s="967"/>
      <c r="AV252" s="967"/>
      <c r="AW252" s="967"/>
      <c r="AX252" s="967"/>
      <c r="AY252" s="967"/>
      <c r="AZ252" s="967"/>
      <c r="BA252" s="967"/>
      <c r="BB252" s="967"/>
      <c r="BC252" s="967"/>
      <c r="BD252" s="967"/>
      <c r="BE252" s="967"/>
      <c r="BF252" s="967"/>
      <c r="BG252" s="967"/>
      <c r="BH252" s="967"/>
      <c r="BI252" s="967"/>
      <c r="BJ252" s="967"/>
      <c r="BK252" s="967"/>
      <c r="BL252" s="967"/>
      <c r="BM252" s="967"/>
      <c r="BN252" s="967"/>
      <c r="BO252" s="967"/>
      <c r="BP252" s="967"/>
      <c r="BQ252" s="967"/>
      <c r="BR252" s="967"/>
      <c r="BS252" s="967"/>
    </row>
    <row r="253" spans="1:71" ht="15.65" customHeight="1" outlineLevel="3" x14ac:dyDescent="0.25">
      <c r="B253" s="664" t="s">
        <v>1592</v>
      </c>
      <c r="C253" s="1114"/>
      <c r="D253" s="1117" t="s">
        <v>1594</v>
      </c>
      <c r="E253" s="1115">
        <v>1</v>
      </c>
      <c r="F253" s="669" t="s">
        <v>74</v>
      </c>
      <c r="G253" s="670">
        <v>0.1</v>
      </c>
      <c r="H253" s="670">
        <f t="shared" si="53"/>
        <v>0.1</v>
      </c>
      <c r="I253" s="1116">
        <v>2.5</v>
      </c>
      <c r="J253" s="899">
        <f t="shared" si="54"/>
        <v>2.5</v>
      </c>
      <c r="K253" s="897"/>
      <c r="L253" s="897">
        <f t="shared" si="55"/>
        <v>0</v>
      </c>
      <c r="M253" s="897">
        <f>J253+H253*Tabellen!$K$2+L253</f>
        <v>8.5</v>
      </c>
      <c r="N253" s="796"/>
      <c r="O253" s="1018">
        <f t="shared" si="56"/>
        <v>10.285</v>
      </c>
      <c r="P253" s="1031"/>
      <c r="Q253" s="1023" t="s">
        <v>1025</v>
      </c>
      <c r="R253" s="1018">
        <f>H253*Tabellen!$K$2*Tabellen!$F$2</f>
        <v>7.26</v>
      </c>
      <c r="S253" s="1024" t="s">
        <v>1116</v>
      </c>
      <c r="T253" s="1018">
        <f>J253*Tabellen!$F$2</f>
        <v>3.0249999999999999</v>
      </c>
      <c r="U253" s="1018">
        <f>R253*Tabellen!$G$2</f>
        <v>0.65339999999999998</v>
      </c>
      <c r="V253" s="1018">
        <f>T253*Tabellen!$H$2</f>
        <v>0.63524999999999998</v>
      </c>
      <c r="W253" s="1018">
        <f t="shared" si="57"/>
        <v>1.2886500000000001</v>
      </c>
      <c r="X253" s="1018">
        <f t="shared" si="58"/>
        <v>11.573650000000001</v>
      </c>
      <c r="Y253" s="1017"/>
      <c r="Z253" s="964"/>
    </row>
    <row r="254" spans="1:71" ht="15.65" customHeight="1" outlineLevel="3" x14ac:dyDescent="0.25">
      <c r="B254" s="1113"/>
      <c r="C254" s="1114"/>
      <c r="D254" s="1117"/>
      <c r="E254" s="1115"/>
      <c r="F254" s="669"/>
      <c r="G254" s="670"/>
      <c r="H254" s="670"/>
      <c r="I254" s="1116"/>
      <c r="K254" s="897"/>
      <c r="L254" s="897"/>
      <c r="M254" s="897"/>
      <c r="N254" s="796"/>
      <c r="O254" s="1018"/>
      <c r="P254" s="1031"/>
      <c r="Q254" s="1023"/>
      <c r="S254" s="1024"/>
      <c r="Y254" s="1017"/>
      <c r="Z254" s="964"/>
    </row>
    <row r="255" spans="1:71" ht="9" customHeight="1" outlineLevel="1" x14ac:dyDescent="0.25">
      <c r="B255" s="663"/>
      <c r="D255" s="664"/>
      <c r="E255" s="666"/>
      <c r="F255" s="664"/>
      <c r="G255" s="665"/>
      <c r="H255" s="665"/>
      <c r="I255" s="892"/>
      <c r="J255" s="892"/>
      <c r="K255" s="892"/>
      <c r="L255" s="892"/>
      <c r="M255" s="892"/>
      <c r="N255" s="786"/>
      <c r="O255" s="1021"/>
      <c r="P255" s="1021"/>
      <c r="Q255" s="1021"/>
      <c r="R255" s="1022"/>
      <c r="S255" s="1022"/>
      <c r="T255" s="1022"/>
      <c r="U255" s="1022"/>
      <c r="V255" s="1022"/>
      <c r="W255" s="1022"/>
      <c r="X255" s="1022"/>
      <c r="Y255" s="1021"/>
      <c r="Z255" s="965"/>
      <c r="AA255" s="966"/>
      <c r="AG255" s="963"/>
      <c r="AH255" s="963"/>
    </row>
    <row r="256" spans="1:71" s="912" customFormat="1" ht="15.65" customHeight="1" outlineLevel="1" x14ac:dyDescent="0.25">
      <c r="B256" s="650" t="s">
        <v>1015</v>
      </c>
      <c r="C256" s="937"/>
      <c r="D256" s="651" t="s">
        <v>1637</v>
      </c>
      <c r="E256" s="658">
        <v>91.3</v>
      </c>
      <c r="F256" s="651" t="s">
        <v>74</v>
      </c>
      <c r="G256" s="652"/>
      <c r="H256" s="652">
        <f>SUM(H257:H274)/E256</f>
        <v>1.1872359336335241</v>
      </c>
      <c r="I256" s="890"/>
      <c r="J256" s="890">
        <f>SUM(J257:J274)/E256</f>
        <v>22.204967499999999</v>
      </c>
      <c r="K256" s="890"/>
      <c r="L256" s="890">
        <f>SUM(L257:L274)/E256</f>
        <v>0</v>
      </c>
      <c r="M256" s="890">
        <f>SUM(M257:M274)/E256</f>
        <v>93.439123518011442</v>
      </c>
      <c r="N256" s="937"/>
      <c r="O256" s="1015">
        <f>SUM(O257:O274)/E256</f>
        <v>113.06133945679383</v>
      </c>
      <c r="P256" s="1014" t="str">
        <f>B256</f>
        <v>V1-3-A1</v>
      </c>
      <c r="Q256" s="1014"/>
      <c r="R256" s="1015"/>
      <c r="S256" s="1015"/>
      <c r="T256" s="1015"/>
      <c r="U256" s="1028"/>
      <c r="V256" s="1015"/>
      <c r="W256" s="1015"/>
      <c r="X256" s="1015">
        <f>SUM(X257:X274)/E256</f>
        <v>126.46102128890527</v>
      </c>
      <c r="Y256" s="1016"/>
      <c r="Z256" s="960"/>
      <c r="AA256" s="960"/>
      <c r="AB256" s="960"/>
      <c r="AC256" s="960"/>
      <c r="AD256" s="960"/>
      <c r="AE256" s="960"/>
      <c r="AF256" s="960"/>
      <c r="AG256" s="960"/>
      <c r="AH256" s="960"/>
      <c r="AI256" s="960"/>
      <c r="AJ256" s="960"/>
      <c r="AK256" s="960"/>
      <c r="AL256" s="960"/>
      <c r="AM256" s="960"/>
      <c r="AN256" s="960"/>
      <c r="AO256" s="960"/>
      <c r="AP256" s="960"/>
      <c r="AQ256" s="960"/>
      <c r="AR256" s="960"/>
      <c r="AS256" s="960"/>
      <c r="AT256" s="960"/>
      <c r="AU256" s="960"/>
      <c r="AV256" s="960"/>
      <c r="AW256" s="960"/>
      <c r="AX256" s="960"/>
      <c r="AY256" s="960"/>
      <c r="AZ256" s="960"/>
      <c r="BA256" s="960"/>
      <c r="BB256" s="960"/>
      <c r="BC256" s="960"/>
      <c r="BD256" s="960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</row>
    <row r="257" spans="1:71" ht="15.65" customHeight="1" outlineLevel="2" x14ac:dyDescent="0.2">
      <c r="B257" s="799"/>
      <c r="D257" s="668" t="s">
        <v>1237</v>
      </c>
      <c r="E257" s="660"/>
      <c r="G257" s="661"/>
      <c r="H257" s="661"/>
      <c r="N257" s="795"/>
      <c r="O257" s="1017" t="str">
        <f>R257</f>
        <v>incl. opslagen</v>
      </c>
      <c r="P257" s="1017"/>
      <c r="Q257" s="1023"/>
      <c r="R257" s="1030" t="str">
        <f>Tabellen!$C$2</f>
        <v>incl. opslagen</v>
      </c>
      <c r="S257" s="1024"/>
      <c r="T257" s="1030" t="str">
        <f>Tabellen!$C$2</f>
        <v>incl. opslagen</v>
      </c>
      <c r="Z257" s="966"/>
    </row>
    <row r="258" spans="1:71" s="656" customFormat="1" ht="15.65" customHeight="1" outlineLevel="2" x14ac:dyDescent="0.25">
      <c r="A258" s="934"/>
      <c r="B258" s="659"/>
      <c r="C258" s="786"/>
      <c r="D258" s="657" t="s">
        <v>1433</v>
      </c>
      <c r="E258" s="660">
        <v>1</v>
      </c>
      <c r="F258" s="657" t="s">
        <v>846</v>
      </c>
      <c r="G258" s="661">
        <v>2</v>
      </c>
      <c r="H258" s="661">
        <f t="shared" ref="H258:H272" si="59">E258*G258</f>
        <v>2</v>
      </c>
      <c r="I258" s="891"/>
      <c r="J258" s="891">
        <f t="shared" ref="J258:J272" si="60">E258*I258</f>
        <v>0</v>
      </c>
      <c r="K258" s="891"/>
      <c r="L258" s="891">
        <f t="shared" ref="L258:L272" si="61">E258*K258</f>
        <v>0</v>
      </c>
      <c r="M258" s="891">
        <f>J258+H258*Tabellen!$K$2+L258</f>
        <v>120</v>
      </c>
      <c r="N258" s="796"/>
      <c r="O258" s="1018">
        <f t="shared" ref="O258:O272" si="62">R258+T258</f>
        <v>145.19999999999999</v>
      </c>
      <c r="P258" s="1031"/>
      <c r="Q258" s="1023" t="s">
        <v>1025</v>
      </c>
      <c r="R258" s="1018">
        <f>H258*Tabellen!$K$2*Tabellen!$F$2</f>
        <v>145.19999999999999</v>
      </c>
      <c r="S258" s="1024" t="s">
        <v>1116</v>
      </c>
      <c r="T258" s="1018">
        <f>J258*Tabellen!$F$2</f>
        <v>0</v>
      </c>
      <c r="U258" s="1018">
        <f>R258*Tabellen!$G$2</f>
        <v>13.067999999999998</v>
      </c>
      <c r="V258" s="1018">
        <f>T258*Tabellen!$H$2</f>
        <v>0</v>
      </c>
      <c r="W258" s="1018">
        <f t="shared" ref="W258:W272" si="63">U258+V258</f>
        <v>13.067999999999998</v>
      </c>
      <c r="X258" s="1018">
        <f t="shared" ref="X258:X272" si="64">O258+W258</f>
        <v>158.26799999999997</v>
      </c>
      <c r="Y258" s="1019"/>
      <c r="Z258" s="967"/>
      <c r="AA258" s="967"/>
      <c r="AB258" s="967"/>
      <c r="AC258" s="967"/>
      <c r="AD258" s="967"/>
      <c r="AE258" s="967"/>
      <c r="AF258" s="967"/>
      <c r="AG258" s="967"/>
      <c r="AH258" s="967"/>
      <c r="AI258" s="967"/>
      <c r="AJ258" s="967"/>
      <c r="AK258" s="967"/>
      <c r="AL258" s="967"/>
      <c r="AM258" s="967"/>
      <c r="AN258" s="967"/>
      <c r="AO258" s="967"/>
      <c r="AP258" s="967"/>
      <c r="AQ258" s="967"/>
      <c r="AR258" s="967"/>
      <c r="AS258" s="967"/>
      <c r="AT258" s="967"/>
      <c r="AU258" s="967"/>
      <c r="AV258" s="967"/>
      <c r="AW258" s="967"/>
      <c r="AX258" s="967"/>
      <c r="AY258" s="967"/>
      <c r="AZ258" s="967"/>
      <c r="BA258" s="967"/>
      <c r="BB258" s="967"/>
      <c r="BC258" s="967"/>
      <c r="BD258" s="967"/>
      <c r="BE258" s="967"/>
      <c r="BF258" s="967"/>
      <c r="BG258" s="967"/>
      <c r="BH258" s="967"/>
      <c r="BI258" s="967"/>
      <c r="BJ258" s="967"/>
      <c r="BK258" s="967"/>
      <c r="BL258" s="967"/>
      <c r="BM258" s="967"/>
      <c r="BN258" s="967"/>
      <c r="BO258" s="967"/>
      <c r="BP258" s="967"/>
      <c r="BQ258" s="967"/>
      <c r="BR258" s="967"/>
      <c r="BS258" s="967"/>
    </row>
    <row r="259" spans="1:71" s="656" customFormat="1" ht="15.65" customHeight="1" outlineLevel="2" x14ac:dyDescent="0.25">
      <c r="A259" s="934"/>
      <c r="B259" s="659"/>
      <c r="C259" s="786"/>
      <c r="D259" s="657" t="s">
        <v>1484</v>
      </c>
      <c r="E259" s="660">
        <f>91.3/2.7</f>
        <v>33.81481481481481</v>
      </c>
      <c r="F259" s="657" t="s">
        <v>71</v>
      </c>
      <c r="G259" s="661">
        <v>0.05</v>
      </c>
      <c r="H259" s="661">
        <f t="shared" si="59"/>
        <v>1.6907407407407407</v>
      </c>
      <c r="I259" s="891"/>
      <c r="J259" s="891">
        <f t="shared" si="60"/>
        <v>0</v>
      </c>
      <c r="K259" s="891"/>
      <c r="L259" s="891">
        <f t="shared" si="61"/>
        <v>0</v>
      </c>
      <c r="M259" s="891">
        <f>J259+H259*Tabellen!$K$2+L259</f>
        <v>101.44444444444444</v>
      </c>
      <c r="N259" s="796"/>
      <c r="O259" s="1018">
        <f t="shared" si="62"/>
        <v>122.74777777777777</v>
      </c>
      <c r="P259" s="1031"/>
      <c r="Q259" s="1023" t="s">
        <v>1025</v>
      </c>
      <c r="R259" s="1018">
        <f>H259*Tabellen!$K$2*Tabellen!$F$2</f>
        <v>122.74777777777777</v>
      </c>
      <c r="S259" s="1024" t="s">
        <v>1116</v>
      </c>
      <c r="T259" s="1018">
        <f>J259*Tabellen!$F$2</f>
        <v>0</v>
      </c>
      <c r="U259" s="1018">
        <f>R259*Tabellen!$G$2</f>
        <v>11.047299999999998</v>
      </c>
      <c r="V259" s="1018">
        <f>T259*Tabellen!$H$2</f>
        <v>0</v>
      </c>
      <c r="W259" s="1018">
        <f t="shared" si="63"/>
        <v>11.047299999999998</v>
      </c>
      <c r="X259" s="1018">
        <f t="shared" si="64"/>
        <v>133.79507777777778</v>
      </c>
      <c r="Y259" s="1019"/>
      <c r="Z259" s="967"/>
      <c r="AA259" s="967"/>
      <c r="AB259" s="967"/>
      <c r="AC259" s="967"/>
      <c r="AD259" s="967"/>
      <c r="AE259" s="967"/>
      <c r="AF259" s="967"/>
      <c r="AG259" s="967"/>
      <c r="AH259" s="967"/>
      <c r="AI259" s="967"/>
      <c r="AJ259" s="967"/>
      <c r="AK259" s="967"/>
      <c r="AL259" s="967"/>
      <c r="AM259" s="967"/>
      <c r="AN259" s="967"/>
      <c r="AO259" s="967"/>
      <c r="AP259" s="967"/>
      <c r="AQ259" s="967"/>
      <c r="AR259" s="967"/>
      <c r="AS259" s="967"/>
      <c r="AT259" s="967"/>
      <c r="AU259" s="967"/>
      <c r="AV259" s="967"/>
      <c r="AW259" s="967"/>
      <c r="AX259" s="967"/>
      <c r="AY259" s="967"/>
      <c r="AZ259" s="967"/>
      <c r="BA259" s="967"/>
      <c r="BB259" s="967"/>
      <c r="BC259" s="967"/>
      <c r="BD259" s="967"/>
      <c r="BE259" s="967"/>
      <c r="BF259" s="967"/>
      <c r="BG259" s="967"/>
      <c r="BH259" s="967"/>
      <c r="BI259" s="967"/>
      <c r="BJ259" s="967"/>
      <c r="BK259" s="967"/>
      <c r="BL259" s="967"/>
      <c r="BM259" s="967"/>
      <c r="BN259" s="967"/>
      <c r="BO259" s="967"/>
      <c r="BP259" s="967"/>
      <c r="BQ259" s="967"/>
      <c r="BR259" s="967"/>
      <c r="BS259" s="967"/>
    </row>
    <row r="260" spans="1:71" s="656" customFormat="1" ht="15.65" customHeight="1" outlineLevel="2" x14ac:dyDescent="0.25">
      <c r="A260" s="934"/>
      <c r="B260" s="659"/>
      <c r="C260" s="786"/>
      <c r="D260" s="657" t="s">
        <v>1485</v>
      </c>
      <c r="E260" s="660">
        <f>E256*1.7</f>
        <v>155.20999999999998</v>
      </c>
      <c r="F260" s="657" t="s">
        <v>71</v>
      </c>
      <c r="G260" s="661">
        <v>0</v>
      </c>
      <c r="H260" s="661">
        <f t="shared" si="59"/>
        <v>0</v>
      </c>
      <c r="I260" s="891">
        <v>1.65</v>
      </c>
      <c r="J260" s="891">
        <f t="shared" si="60"/>
        <v>256.09649999999993</v>
      </c>
      <c r="K260" s="891"/>
      <c r="L260" s="891">
        <f t="shared" si="61"/>
        <v>0</v>
      </c>
      <c r="M260" s="891">
        <f>J260+H260*Tabellen!$K$2+L260</f>
        <v>256.09649999999993</v>
      </c>
      <c r="N260" s="796"/>
      <c r="O260" s="1018">
        <f t="shared" si="62"/>
        <v>309.87676499999992</v>
      </c>
      <c r="P260" s="1031"/>
      <c r="Q260" s="1023" t="s">
        <v>1025</v>
      </c>
      <c r="R260" s="1018">
        <f>H260*Tabellen!$K$2*Tabellen!$F$2</f>
        <v>0</v>
      </c>
      <c r="S260" s="1024" t="s">
        <v>1116</v>
      </c>
      <c r="T260" s="1018">
        <f>J260*Tabellen!$F$2</f>
        <v>309.87676499999992</v>
      </c>
      <c r="U260" s="1018">
        <f>R260*Tabellen!$G$2</f>
        <v>0</v>
      </c>
      <c r="V260" s="1018">
        <f>T260*Tabellen!$H$2</f>
        <v>65.074120649999983</v>
      </c>
      <c r="W260" s="1018">
        <f t="shared" si="63"/>
        <v>65.074120649999983</v>
      </c>
      <c r="X260" s="1018">
        <f t="shared" si="64"/>
        <v>374.95088564999992</v>
      </c>
      <c r="Y260" s="1019"/>
      <c r="Z260" s="967"/>
      <c r="AA260" s="967"/>
      <c r="AB260" s="967"/>
      <c r="AC260" s="967"/>
      <c r="AD260" s="967"/>
      <c r="AE260" s="967"/>
      <c r="AF260" s="967"/>
      <c r="AG260" s="967"/>
      <c r="AH260" s="967"/>
      <c r="AI260" s="967"/>
      <c r="AJ260" s="967"/>
      <c r="AK260" s="967"/>
      <c r="AL260" s="967"/>
      <c r="AM260" s="967"/>
      <c r="AN260" s="967"/>
      <c r="AO260" s="967"/>
      <c r="AP260" s="967"/>
      <c r="AQ260" s="967"/>
      <c r="AR260" s="967"/>
      <c r="AS260" s="967"/>
      <c r="AT260" s="967"/>
      <c r="AU260" s="967"/>
      <c r="AV260" s="967"/>
      <c r="AW260" s="967"/>
      <c r="AX260" s="967"/>
      <c r="AY260" s="967"/>
      <c r="AZ260" s="967"/>
      <c r="BA260" s="967"/>
      <c r="BB260" s="967"/>
      <c r="BC260" s="967"/>
      <c r="BD260" s="967"/>
      <c r="BE260" s="967"/>
      <c r="BF260" s="967"/>
      <c r="BG260" s="967"/>
      <c r="BH260" s="967"/>
      <c r="BI260" s="967"/>
      <c r="BJ260" s="967"/>
      <c r="BK260" s="967"/>
      <c r="BL260" s="967"/>
      <c r="BM260" s="967"/>
      <c r="BN260" s="967"/>
      <c r="BO260" s="967"/>
      <c r="BP260" s="967"/>
      <c r="BQ260" s="967"/>
      <c r="BR260" s="967"/>
      <c r="BS260" s="967"/>
    </row>
    <row r="261" spans="1:71" s="656" customFormat="1" ht="15.65" customHeight="1" outlineLevel="2" x14ac:dyDescent="0.25">
      <c r="A261" s="934"/>
      <c r="B261" s="659"/>
      <c r="C261" s="786"/>
      <c r="D261" s="657" t="s">
        <v>1486</v>
      </c>
      <c r="E261" s="660">
        <f>E256*1.7*2</f>
        <v>310.41999999999996</v>
      </c>
      <c r="F261" s="657" t="s">
        <v>71</v>
      </c>
      <c r="G261" s="661">
        <v>0</v>
      </c>
      <c r="H261" s="661">
        <f t="shared" si="59"/>
        <v>0</v>
      </c>
      <c r="I261" s="891">
        <v>0.44</v>
      </c>
      <c r="J261" s="891">
        <f t="shared" si="60"/>
        <v>136.58479999999997</v>
      </c>
      <c r="K261" s="891"/>
      <c r="L261" s="891">
        <f t="shared" si="61"/>
        <v>0</v>
      </c>
      <c r="M261" s="891">
        <f>J261+H261*Tabellen!$K$2+L261</f>
        <v>136.58479999999997</v>
      </c>
      <c r="N261" s="796"/>
      <c r="O261" s="1018">
        <f t="shared" si="62"/>
        <v>165.26760799999997</v>
      </c>
      <c r="P261" s="1031"/>
      <c r="Q261" s="1023" t="s">
        <v>1025</v>
      </c>
      <c r="R261" s="1018">
        <f>H261*Tabellen!$K$2*Tabellen!$F$2</f>
        <v>0</v>
      </c>
      <c r="S261" s="1024" t="s">
        <v>1116</v>
      </c>
      <c r="T261" s="1018">
        <f>J261*Tabellen!$F$2</f>
        <v>165.26760799999997</v>
      </c>
      <c r="U261" s="1018">
        <f>R261*Tabellen!$G$2</f>
        <v>0</v>
      </c>
      <c r="V261" s="1018">
        <f>T261*Tabellen!$H$2</f>
        <v>34.706197679999988</v>
      </c>
      <c r="W261" s="1018">
        <f t="shared" si="63"/>
        <v>34.706197679999988</v>
      </c>
      <c r="X261" s="1018">
        <f t="shared" si="64"/>
        <v>199.97380567999994</v>
      </c>
      <c r="Y261" s="1019"/>
      <c r="Z261" s="967"/>
      <c r="AA261" s="967"/>
      <c r="AB261" s="967"/>
      <c r="AC261" s="967"/>
      <c r="AD261" s="967"/>
      <c r="AE261" s="967"/>
      <c r="AF261" s="967"/>
      <c r="AG261" s="967"/>
      <c r="AH261" s="967"/>
      <c r="AI261" s="967"/>
      <c r="AJ261" s="967"/>
      <c r="AK261" s="967"/>
      <c r="AL261" s="967"/>
      <c r="AM261" s="967"/>
      <c r="AN261" s="967"/>
      <c r="AO261" s="967"/>
      <c r="AP261" s="967"/>
      <c r="AQ261" s="967"/>
      <c r="AR261" s="967"/>
      <c r="AS261" s="967"/>
      <c r="AT261" s="967"/>
      <c r="AU261" s="967"/>
      <c r="AV261" s="967"/>
      <c r="AW261" s="967"/>
      <c r="AX261" s="967"/>
      <c r="AY261" s="967"/>
      <c r="AZ261" s="967"/>
      <c r="BA261" s="967"/>
      <c r="BB261" s="967"/>
      <c r="BC261" s="967"/>
      <c r="BD261" s="967"/>
      <c r="BE261" s="967"/>
      <c r="BF261" s="967"/>
      <c r="BG261" s="967"/>
      <c r="BH261" s="967"/>
      <c r="BI261" s="967"/>
      <c r="BJ261" s="967"/>
      <c r="BK261" s="967"/>
      <c r="BL261" s="967"/>
      <c r="BM261" s="967"/>
      <c r="BN261" s="967"/>
      <c r="BO261" s="967"/>
      <c r="BP261" s="967"/>
      <c r="BQ261" s="967"/>
      <c r="BR261" s="967"/>
      <c r="BS261" s="967"/>
    </row>
    <row r="262" spans="1:71" s="656" customFormat="1" ht="15.65" customHeight="1" outlineLevel="2" x14ac:dyDescent="0.25">
      <c r="A262" s="934"/>
      <c r="B262" s="659"/>
      <c r="C262" s="786"/>
      <c r="D262" s="657" t="s">
        <v>1487</v>
      </c>
      <c r="E262" s="660">
        <f>E261+E260</f>
        <v>465.62999999999994</v>
      </c>
      <c r="F262" s="657" t="s">
        <v>71</v>
      </c>
      <c r="G262" s="661">
        <v>0.13</v>
      </c>
      <c r="H262" s="661">
        <f t="shared" si="59"/>
        <v>60.531899999999993</v>
      </c>
      <c r="I262" s="891"/>
      <c r="J262" s="891">
        <f t="shared" si="60"/>
        <v>0</v>
      </c>
      <c r="K262" s="891"/>
      <c r="L262" s="891">
        <f t="shared" si="61"/>
        <v>0</v>
      </c>
      <c r="M262" s="891">
        <f>J262+H262*Tabellen!$K$2+L262</f>
        <v>3631.9139999999998</v>
      </c>
      <c r="N262" s="796"/>
      <c r="O262" s="1018">
        <f t="shared" si="62"/>
        <v>4394.6159399999997</v>
      </c>
      <c r="P262" s="1031"/>
      <c r="Q262" s="1023" t="s">
        <v>1025</v>
      </c>
      <c r="R262" s="1018">
        <f>H262*Tabellen!$K$2*Tabellen!$F$2</f>
        <v>4394.6159399999997</v>
      </c>
      <c r="S262" s="1024" t="s">
        <v>1116</v>
      </c>
      <c r="T262" s="1018">
        <f>J262*Tabellen!$F$2</f>
        <v>0</v>
      </c>
      <c r="U262" s="1018">
        <f>R262*Tabellen!$G$2</f>
        <v>395.51543459999994</v>
      </c>
      <c r="V262" s="1018">
        <f>T262*Tabellen!$H$2</f>
        <v>0</v>
      </c>
      <c r="W262" s="1018">
        <f t="shared" si="63"/>
        <v>395.51543459999994</v>
      </c>
      <c r="X262" s="1018">
        <f t="shared" si="64"/>
        <v>4790.1313745999996</v>
      </c>
      <c r="Y262" s="1033"/>
      <c r="Z262" s="967"/>
      <c r="AA262" s="967"/>
      <c r="AB262" s="967"/>
      <c r="AC262" s="967"/>
      <c r="AD262" s="967"/>
      <c r="AE262" s="967"/>
      <c r="AF262" s="967"/>
      <c r="AG262" s="967"/>
      <c r="AH262" s="967"/>
      <c r="AI262" s="967"/>
      <c r="AJ262" s="967"/>
      <c r="AK262" s="967"/>
      <c r="AL262" s="967"/>
      <c r="AM262" s="967"/>
      <c r="AN262" s="967"/>
      <c r="AO262" s="967"/>
      <c r="AP262" s="967"/>
      <c r="AQ262" s="967"/>
      <c r="AR262" s="967"/>
      <c r="AS262" s="967"/>
      <c r="AT262" s="967"/>
      <c r="AU262" s="967"/>
      <c r="AV262" s="967"/>
      <c r="AW262" s="967"/>
      <c r="AX262" s="967"/>
      <c r="AY262" s="967"/>
      <c r="AZ262" s="967"/>
      <c r="BA262" s="967"/>
      <c r="BB262" s="967"/>
      <c r="BC262" s="967"/>
      <c r="BD262" s="967"/>
      <c r="BE262" s="967"/>
      <c r="BF262" s="967"/>
      <c r="BG262" s="967"/>
      <c r="BH262" s="967"/>
      <c r="BI262" s="967"/>
      <c r="BJ262" s="967"/>
      <c r="BK262" s="967"/>
      <c r="BL262" s="967"/>
      <c r="BM262" s="967"/>
      <c r="BN262" s="967"/>
      <c r="BO262" s="967"/>
      <c r="BP262" s="967"/>
      <c r="BQ262" s="967"/>
      <c r="BR262" s="967"/>
      <c r="BS262" s="967"/>
    </row>
    <row r="263" spans="1:71" s="656" customFormat="1" ht="15.65" customHeight="1" outlineLevel="2" x14ac:dyDescent="0.25">
      <c r="A263" s="934"/>
      <c r="B263" s="659"/>
      <c r="C263" s="786"/>
      <c r="D263" s="657" t="s">
        <v>1488</v>
      </c>
      <c r="E263" s="660">
        <f>E256*1.05</f>
        <v>95.864999999999995</v>
      </c>
      <c r="F263" s="657" t="s">
        <v>74</v>
      </c>
      <c r="G263" s="661">
        <v>0</v>
      </c>
      <c r="H263" s="661">
        <f t="shared" si="59"/>
        <v>0</v>
      </c>
      <c r="I263" s="891">
        <v>3.5</v>
      </c>
      <c r="J263" s="891">
        <f t="shared" si="60"/>
        <v>335.52749999999997</v>
      </c>
      <c r="K263" s="891"/>
      <c r="L263" s="891">
        <f t="shared" si="61"/>
        <v>0</v>
      </c>
      <c r="M263" s="891">
        <f>J263+H263*Tabellen!$K$2+L263</f>
        <v>335.52749999999997</v>
      </c>
      <c r="N263" s="796"/>
      <c r="O263" s="1018">
        <f t="shared" si="62"/>
        <v>405.98827499999993</v>
      </c>
      <c r="P263" s="1031"/>
      <c r="Q263" s="1023" t="s">
        <v>1025</v>
      </c>
      <c r="R263" s="1018">
        <f>H263*Tabellen!$K$2*Tabellen!$F$2</f>
        <v>0</v>
      </c>
      <c r="S263" s="1024" t="s">
        <v>1116</v>
      </c>
      <c r="T263" s="1018">
        <f>J263*Tabellen!$F$2</f>
        <v>405.98827499999993</v>
      </c>
      <c r="U263" s="1018">
        <f>R263*Tabellen!$G$2</f>
        <v>0</v>
      </c>
      <c r="V263" s="1018">
        <f>T263*Tabellen!$H$2</f>
        <v>85.257537749999983</v>
      </c>
      <c r="W263" s="1018">
        <f t="shared" si="63"/>
        <v>85.257537749999983</v>
      </c>
      <c r="X263" s="1018">
        <f t="shared" si="64"/>
        <v>491.24581274999991</v>
      </c>
      <c r="Y263" s="1017"/>
      <c r="Z263" s="967"/>
      <c r="AA263" s="967"/>
      <c r="AB263" s="967"/>
      <c r="AC263" s="967"/>
      <c r="AD263" s="967"/>
      <c r="AE263" s="967"/>
      <c r="AF263" s="967"/>
      <c r="AG263" s="967"/>
      <c r="AH263" s="967"/>
      <c r="AI263" s="967"/>
      <c r="AJ263" s="967"/>
      <c r="AK263" s="967"/>
      <c r="AL263" s="967"/>
      <c r="AM263" s="967"/>
      <c r="AN263" s="967"/>
      <c r="AO263" s="967"/>
      <c r="AP263" s="967"/>
      <c r="AQ263" s="967"/>
      <c r="AR263" s="967"/>
      <c r="AS263" s="967"/>
      <c r="AT263" s="967"/>
      <c r="AU263" s="967"/>
      <c r="AV263" s="967"/>
      <c r="AW263" s="967"/>
      <c r="AX263" s="967"/>
      <c r="AY263" s="967"/>
      <c r="AZ263" s="967"/>
      <c r="BA263" s="967"/>
      <c r="BB263" s="967"/>
      <c r="BC263" s="967"/>
      <c r="BD263" s="967"/>
      <c r="BE263" s="967"/>
      <c r="BF263" s="967"/>
      <c r="BG263" s="967"/>
      <c r="BH263" s="967"/>
      <c r="BI263" s="967"/>
      <c r="BJ263" s="967"/>
      <c r="BK263" s="967"/>
      <c r="BL263" s="967"/>
      <c r="BM263" s="967"/>
      <c r="BN263" s="967"/>
      <c r="BO263" s="967"/>
      <c r="BP263" s="967"/>
      <c r="BQ263" s="967"/>
      <c r="BR263" s="967"/>
      <c r="BS263" s="967"/>
    </row>
    <row r="264" spans="1:71" s="656" customFormat="1" ht="15.65" customHeight="1" outlineLevel="2" x14ac:dyDescent="0.25">
      <c r="A264" s="934"/>
      <c r="B264" s="659"/>
      <c r="C264" s="786"/>
      <c r="D264" s="657" t="s">
        <v>1489</v>
      </c>
      <c r="E264" s="660">
        <f>E256</f>
        <v>91.3</v>
      </c>
      <c r="F264" s="657" t="s">
        <v>74</v>
      </c>
      <c r="G264" s="661">
        <v>0.08</v>
      </c>
      <c r="H264" s="661">
        <f t="shared" si="59"/>
        <v>7.3040000000000003</v>
      </c>
      <c r="I264" s="891"/>
      <c r="J264" s="891">
        <f t="shared" si="60"/>
        <v>0</v>
      </c>
      <c r="K264" s="891"/>
      <c r="L264" s="891">
        <f t="shared" si="61"/>
        <v>0</v>
      </c>
      <c r="M264" s="891">
        <f>J264+H264*Tabellen!$K$2+L264</f>
        <v>438.24</v>
      </c>
      <c r="N264" s="796"/>
      <c r="O264" s="1018">
        <f t="shared" si="62"/>
        <v>530.2704</v>
      </c>
      <c r="P264" s="1031"/>
      <c r="Q264" s="1023" t="s">
        <v>1025</v>
      </c>
      <c r="R264" s="1018">
        <f>H264*Tabellen!$K$2*Tabellen!$F$2</f>
        <v>530.2704</v>
      </c>
      <c r="S264" s="1024" t="s">
        <v>1116</v>
      </c>
      <c r="T264" s="1018">
        <f>J264*Tabellen!$F$2</f>
        <v>0</v>
      </c>
      <c r="U264" s="1018">
        <f>R264*Tabellen!$G$2</f>
        <v>47.724336000000001</v>
      </c>
      <c r="V264" s="1018">
        <f>T264*Tabellen!$H$2</f>
        <v>0</v>
      </c>
      <c r="W264" s="1018">
        <f t="shared" si="63"/>
        <v>47.724336000000001</v>
      </c>
      <c r="X264" s="1018">
        <f t="shared" si="64"/>
        <v>577.99473599999999</v>
      </c>
      <c r="Y264" s="1017"/>
      <c r="Z264" s="967"/>
      <c r="AA264" s="967"/>
      <c r="AB264" s="967"/>
      <c r="AC264" s="967"/>
      <c r="AD264" s="967"/>
      <c r="AE264" s="967"/>
      <c r="AF264" s="967"/>
      <c r="AG264" s="967"/>
      <c r="AH264" s="967"/>
      <c r="AI264" s="967"/>
      <c r="AJ264" s="967"/>
      <c r="AK264" s="967"/>
      <c r="AL264" s="967"/>
      <c r="AM264" s="967"/>
      <c r="AN264" s="967"/>
      <c r="AO264" s="967"/>
      <c r="AP264" s="967"/>
      <c r="AQ264" s="967"/>
      <c r="AR264" s="967"/>
      <c r="AS264" s="967"/>
      <c r="AT264" s="967"/>
      <c r="AU264" s="967"/>
      <c r="AV264" s="967"/>
      <c r="AW264" s="967"/>
      <c r="AX264" s="967"/>
      <c r="AY264" s="967"/>
      <c r="AZ264" s="967"/>
      <c r="BA264" s="967"/>
      <c r="BB264" s="967"/>
      <c r="BC264" s="967"/>
      <c r="BD264" s="967"/>
      <c r="BE264" s="967"/>
      <c r="BF264" s="967"/>
      <c r="BG264" s="967"/>
      <c r="BH264" s="967"/>
      <c r="BI264" s="967"/>
      <c r="BJ264" s="967"/>
      <c r="BK264" s="967"/>
      <c r="BL264" s="967"/>
      <c r="BM264" s="967"/>
      <c r="BN264" s="967"/>
      <c r="BO264" s="967"/>
      <c r="BP264" s="967"/>
      <c r="BQ264" s="967"/>
      <c r="BR264" s="967"/>
      <c r="BS264" s="967"/>
    </row>
    <row r="265" spans="1:71" s="656" customFormat="1" ht="15.65" customHeight="1" outlineLevel="2" x14ac:dyDescent="0.25">
      <c r="A265" s="934"/>
      <c r="B265" s="659"/>
      <c r="C265" s="786"/>
      <c r="D265" s="657" t="s">
        <v>1490</v>
      </c>
      <c r="E265" s="660">
        <f>E256*1.1</f>
        <v>100.43</v>
      </c>
      <c r="F265" s="659" t="s">
        <v>74</v>
      </c>
      <c r="G265" s="660">
        <v>0</v>
      </c>
      <c r="H265" s="661">
        <f t="shared" si="59"/>
        <v>0</v>
      </c>
      <c r="I265" s="904">
        <v>2.1754249999999997</v>
      </c>
      <c r="J265" s="891">
        <f t="shared" si="60"/>
        <v>218.47793274999998</v>
      </c>
      <c r="K265" s="891"/>
      <c r="L265" s="891">
        <f t="shared" si="61"/>
        <v>0</v>
      </c>
      <c r="M265" s="891">
        <f>J265+H265*Tabellen!$K$2+L265</f>
        <v>218.47793274999998</v>
      </c>
      <c r="N265" s="796"/>
      <c r="O265" s="1018">
        <f t="shared" si="62"/>
        <v>264.35829862749995</v>
      </c>
      <c r="P265" s="1031"/>
      <c r="Q265" s="1023" t="s">
        <v>1025</v>
      </c>
      <c r="R265" s="1018">
        <f>H265*Tabellen!$K$2*Tabellen!$F$2</f>
        <v>0</v>
      </c>
      <c r="S265" s="1024" t="s">
        <v>1116</v>
      </c>
      <c r="T265" s="1018">
        <f>J265*Tabellen!$F$2</f>
        <v>264.35829862749995</v>
      </c>
      <c r="U265" s="1018">
        <f>R265*Tabellen!$G$2</f>
        <v>0</v>
      </c>
      <c r="V265" s="1018">
        <f>T265*Tabellen!$H$2</f>
        <v>55.515242711774988</v>
      </c>
      <c r="W265" s="1018">
        <f t="shared" si="63"/>
        <v>55.515242711774988</v>
      </c>
      <c r="X265" s="1018">
        <f t="shared" si="64"/>
        <v>319.87354133927494</v>
      </c>
      <c r="Y265" s="1026"/>
      <c r="Z265" s="967"/>
      <c r="AA265" s="967"/>
      <c r="AB265" s="967"/>
      <c r="AC265" s="967"/>
      <c r="AD265" s="967"/>
      <c r="AE265" s="967"/>
      <c r="AF265" s="967"/>
      <c r="AG265" s="967"/>
      <c r="AH265" s="967"/>
      <c r="AI265" s="967"/>
      <c r="AJ265" s="967"/>
      <c r="AK265" s="967"/>
      <c r="AL265" s="967"/>
      <c r="AM265" s="967"/>
      <c r="AN265" s="967"/>
      <c r="AO265" s="967"/>
      <c r="AP265" s="967"/>
      <c r="AQ265" s="967"/>
      <c r="AR265" s="967"/>
      <c r="AS265" s="967"/>
      <c r="AT265" s="967"/>
      <c r="AU265" s="967"/>
      <c r="AV265" s="967"/>
      <c r="AW265" s="967"/>
      <c r="AX265" s="967"/>
      <c r="AY265" s="967"/>
      <c r="AZ265" s="967"/>
      <c r="BA265" s="967"/>
      <c r="BB265" s="967"/>
      <c r="BC265" s="967"/>
      <c r="BD265" s="967"/>
      <c r="BE265" s="967"/>
      <c r="BF265" s="967"/>
      <c r="BG265" s="967"/>
      <c r="BH265" s="967"/>
      <c r="BI265" s="967"/>
      <c r="BJ265" s="967"/>
      <c r="BK265" s="967"/>
      <c r="BL265" s="967"/>
      <c r="BM265" s="967"/>
      <c r="BN265" s="967"/>
      <c r="BO265" s="967"/>
      <c r="BP265" s="967"/>
      <c r="BQ265" s="967"/>
      <c r="BR265" s="967"/>
      <c r="BS265" s="967"/>
    </row>
    <row r="266" spans="1:71" s="656" customFormat="1" ht="15.65" customHeight="1" outlineLevel="2" x14ac:dyDescent="0.25">
      <c r="A266" s="934"/>
      <c r="B266" s="659"/>
      <c r="C266" s="786"/>
      <c r="D266" s="657" t="s">
        <v>1490</v>
      </c>
      <c r="E266" s="660">
        <f>E256</f>
        <v>91.3</v>
      </c>
      <c r="F266" s="657" t="s">
        <v>74</v>
      </c>
      <c r="G266" s="661">
        <v>0.03</v>
      </c>
      <c r="H266" s="661">
        <f t="shared" si="59"/>
        <v>2.7389999999999999</v>
      </c>
      <c r="I266" s="891">
        <v>0</v>
      </c>
      <c r="J266" s="891">
        <f t="shared" si="60"/>
        <v>0</v>
      </c>
      <c r="K266" s="891"/>
      <c r="L266" s="891">
        <f t="shared" si="61"/>
        <v>0</v>
      </c>
      <c r="M266" s="891">
        <f>J266+H266*Tabellen!$K$2+L266</f>
        <v>164.34</v>
      </c>
      <c r="N266" s="796"/>
      <c r="O266" s="1018">
        <f t="shared" si="62"/>
        <v>198.85140000000001</v>
      </c>
      <c r="P266" s="1031"/>
      <c r="Q266" s="1023" t="s">
        <v>1025</v>
      </c>
      <c r="R266" s="1018">
        <f>H266*Tabellen!$K$2*Tabellen!$F$2</f>
        <v>198.85140000000001</v>
      </c>
      <c r="S266" s="1024" t="s">
        <v>1116</v>
      </c>
      <c r="T266" s="1018">
        <f>J266*Tabellen!$F$2</f>
        <v>0</v>
      </c>
      <c r="U266" s="1018">
        <f>R266*Tabellen!$G$2</f>
        <v>17.896626000000001</v>
      </c>
      <c r="V266" s="1018">
        <f>T266*Tabellen!$H$2</f>
        <v>0</v>
      </c>
      <c r="W266" s="1018">
        <f t="shared" si="63"/>
        <v>17.896626000000001</v>
      </c>
      <c r="X266" s="1018">
        <f t="shared" si="64"/>
        <v>216.74802600000001</v>
      </c>
      <c r="Y266" s="1017"/>
      <c r="Z266" s="967"/>
      <c r="AA266" s="967"/>
      <c r="AB266" s="967"/>
      <c r="AC266" s="967"/>
      <c r="AD266" s="967"/>
      <c r="AE266" s="967"/>
      <c r="AF266" s="967"/>
      <c r="AG266" s="967"/>
      <c r="AH266" s="967"/>
      <c r="AI266" s="967"/>
      <c r="AJ266" s="967"/>
      <c r="AK266" s="967"/>
      <c r="AL266" s="967"/>
      <c r="AM266" s="967"/>
      <c r="AN266" s="967"/>
      <c r="AO266" s="967"/>
      <c r="AP266" s="967"/>
      <c r="AQ266" s="967"/>
      <c r="AR266" s="967"/>
      <c r="AS266" s="967"/>
      <c r="AT266" s="967"/>
      <c r="AU266" s="967"/>
      <c r="AV266" s="967"/>
      <c r="AW266" s="967"/>
      <c r="AX266" s="967"/>
      <c r="AY266" s="967"/>
      <c r="AZ266" s="967"/>
      <c r="BA266" s="967"/>
      <c r="BB266" s="967"/>
      <c r="BC266" s="967"/>
      <c r="BD266" s="967"/>
      <c r="BE266" s="967"/>
      <c r="BF266" s="967"/>
      <c r="BG266" s="967"/>
      <c r="BH266" s="967"/>
      <c r="BI266" s="967"/>
      <c r="BJ266" s="967"/>
      <c r="BK266" s="967"/>
      <c r="BL266" s="967"/>
      <c r="BM266" s="967"/>
      <c r="BN266" s="967"/>
      <c r="BO266" s="967"/>
      <c r="BP266" s="967"/>
      <c r="BQ266" s="967"/>
      <c r="BR266" s="967"/>
      <c r="BS266" s="967"/>
    </row>
    <row r="267" spans="1:71" s="656" customFormat="1" ht="15.65" customHeight="1" outlineLevel="2" x14ac:dyDescent="0.25">
      <c r="A267" s="934"/>
      <c r="B267" s="659"/>
      <c r="C267" s="786"/>
      <c r="D267" s="657" t="s">
        <v>1491</v>
      </c>
      <c r="E267" s="660">
        <f>E256*1.1</f>
        <v>100.43</v>
      </c>
      <c r="F267" s="659" t="s">
        <v>74</v>
      </c>
      <c r="G267" s="660">
        <v>0</v>
      </c>
      <c r="H267" s="661">
        <f t="shared" si="59"/>
        <v>0</v>
      </c>
      <c r="I267" s="904">
        <v>1.79</v>
      </c>
      <c r="J267" s="891">
        <f t="shared" si="60"/>
        <v>179.76970000000003</v>
      </c>
      <c r="K267" s="891"/>
      <c r="L267" s="891">
        <f t="shared" si="61"/>
        <v>0</v>
      </c>
      <c r="M267" s="891">
        <f>J267+H267*Tabellen!$K$2+L267</f>
        <v>179.76970000000003</v>
      </c>
      <c r="N267" s="796"/>
      <c r="O267" s="1018">
        <f t="shared" si="62"/>
        <v>217.52133700000002</v>
      </c>
      <c r="P267" s="1031"/>
      <c r="Q267" s="1023" t="s">
        <v>1025</v>
      </c>
      <c r="R267" s="1018">
        <f>H267*Tabellen!$K$2*Tabellen!$F$2</f>
        <v>0</v>
      </c>
      <c r="S267" s="1024" t="s">
        <v>1116</v>
      </c>
      <c r="T267" s="1018">
        <f>J267*Tabellen!$F$2</f>
        <v>217.52133700000002</v>
      </c>
      <c r="U267" s="1018">
        <f>R267*Tabellen!$G$2</f>
        <v>0</v>
      </c>
      <c r="V267" s="1018">
        <f>T267*Tabellen!$H$2</f>
        <v>45.679480770000005</v>
      </c>
      <c r="W267" s="1018">
        <f t="shared" si="63"/>
        <v>45.679480770000005</v>
      </c>
      <c r="X267" s="1018">
        <f t="shared" si="64"/>
        <v>263.20081777000001</v>
      </c>
      <c r="Y267" s="1026"/>
      <c r="Z267" s="967"/>
      <c r="AA267" s="967"/>
      <c r="AB267" s="967"/>
      <c r="AC267" s="967"/>
      <c r="AD267" s="967"/>
      <c r="AE267" s="967"/>
      <c r="AF267" s="967"/>
      <c r="AG267" s="967"/>
      <c r="AH267" s="967"/>
      <c r="AI267" s="967"/>
      <c r="AJ267" s="967"/>
      <c r="AK267" s="967"/>
      <c r="AL267" s="967"/>
      <c r="AM267" s="967"/>
      <c r="AN267" s="967"/>
      <c r="AO267" s="967"/>
      <c r="AP267" s="967"/>
      <c r="AQ267" s="967"/>
      <c r="AR267" s="967"/>
      <c r="AS267" s="967"/>
      <c r="AT267" s="967"/>
      <c r="AU267" s="967"/>
      <c r="AV267" s="967"/>
      <c r="AW267" s="967"/>
      <c r="AX267" s="967"/>
      <c r="AY267" s="967"/>
      <c r="AZ267" s="967"/>
      <c r="BA267" s="967"/>
      <c r="BB267" s="967"/>
      <c r="BC267" s="967"/>
      <c r="BD267" s="967"/>
      <c r="BE267" s="967"/>
      <c r="BF267" s="967"/>
      <c r="BG267" s="967"/>
      <c r="BH267" s="967"/>
      <c r="BI267" s="967"/>
      <c r="BJ267" s="967"/>
      <c r="BK267" s="967"/>
      <c r="BL267" s="967"/>
      <c r="BM267" s="967"/>
      <c r="BN267" s="967"/>
      <c r="BO267" s="967"/>
      <c r="BP267" s="967"/>
      <c r="BQ267" s="967"/>
      <c r="BR267" s="967"/>
      <c r="BS267" s="967"/>
    </row>
    <row r="268" spans="1:71" s="656" customFormat="1" ht="15.65" customHeight="1" outlineLevel="2" x14ac:dyDescent="0.25">
      <c r="A268" s="934"/>
      <c r="B268" s="659"/>
      <c r="C268" s="786"/>
      <c r="D268" s="657" t="s">
        <v>1491</v>
      </c>
      <c r="E268" s="660">
        <f>E256</f>
        <v>91.3</v>
      </c>
      <c r="F268" s="657" t="s">
        <v>74</v>
      </c>
      <c r="G268" s="661">
        <v>0.03</v>
      </c>
      <c r="H268" s="661">
        <f t="shared" si="59"/>
        <v>2.7389999999999999</v>
      </c>
      <c r="I268" s="891">
        <v>0</v>
      </c>
      <c r="J268" s="891">
        <f t="shared" si="60"/>
        <v>0</v>
      </c>
      <c r="K268" s="891"/>
      <c r="L268" s="891">
        <f t="shared" si="61"/>
        <v>0</v>
      </c>
      <c r="M268" s="891">
        <f>J268+H268*Tabellen!$K$2+L268</f>
        <v>164.34</v>
      </c>
      <c r="N268" s="796"/>
      <c r="O268" s="1018">
        <f t="shared" si="62"/>
        <v>198.85140000000001</v>
      </c>
      <c r="P268" s="1031"/>
      <c r="Q268" s="1023" t="s">
        <v>1025</v>
      </c>
      <c r="R268" s="1018">
        <f>H268*Tabellen!$K$2*Tabellen!$F$2</f>
        <v>198.85140000000001</v>
      </c>
      <c r="S268" s="1024" t="s">
        <v>1116</v>
      </c>
      <c r="T268" s="1018">
        <f>J268*Tabellen!$F$2</f>
        <v>0</v>
      </c>
      <c r="U268" s="1018">
        <f>R268*Tabellen!$G$2</f>
        <v>17.896626000000001</v>
      </c>
      <c r="V268" s="1018">
        <f>T268*Tabellen!$H$2</f>
        <v>0</v>
      </c>
      <c r="W268" s="1018">
        <f t="shared" si="63"/>
        <v>17.896626000000001</v>
      </c>
      <c r="X268" s="1018">
        <f t="shared" si="64"/>
        <v>216.74802600000001</v>
      </c>
      <c r="Y268" s="1017"/>
      <c r="Z268" s="967"/>
      <c r="AA268" s="967"/>
      <c r="AB268" s="967"/>
      <c r="AC268" s="967"/>
      <c r="AD268" s="967"/>
      <c r="AE268" s="967"/>
      <c r="AF268" s="967"/>
      <c r="AG268" s="967"/>
      <c r="AH268" s="967"/>
      <c r="AI268" s="967"/>
      <c r="AJ268" s="967"/>
      <c r="AK268" s="967"/>
      <c r="AL268" s="967"/>
      <c r="AM268" s="967"/>
      <c r="AN268" s="967"/>
      <c r="AO268" s="967"/>
      <c r="AP268" s="967"/>
      <c r="AQ268" s="967"/>
      <c r="AR268" s="967"/>
      <c r="AS268" s="967"/>
      <c r="AT268" s="967"/>
      <c r="AU268" s="967"/>
      <c r="AV268" s="967"/>
      <c r="AW268" s="967"/>
      <c r="AX268" s="967"/>
      <c r="AY268" s="967"/>
      <c r="AZ268" s="967"/>
      <c r="BA268" s="967"/>
      <c r="BB268" s="967"/>
      <c r="BC268" s="967"/>
      <c r="BD268" s="967"/>
      <c r="BE268" s="967"/>
      <c r="BF268" s="967"/>
      <c r="BG268" s="967"/>
      <c r="BH268" s="967"/>
      <c r="BI268" s="967"/>
      <c r="BJ268" s="967"/>
      <c r="BK268" s="967"/>
      <c r="BL268" s="967"/>
      <c r="BM268" s="967"/>
      <c r="BN268" s="967"/>
      <c r="BO268" s="967"/>
      <c r="BP268" s="967"/>
      <c r="BQ268" s="967"/>
      <c r="BR268" s="967"/>
      <c r="BS268" s="967"/>
    </row>
    <row r="269" spans="1:71" s="656" customFormat="1" ht="15.65" customHeight="1" outlineLevel="2" x14ac:dyDescent="0.25">
      <c r="A269" s="934"/>
      <c r="B269" s="659"/>
      <c r="C269" s="786"/>
      <c r="D269" s="657" t="s">
        <v>1492</v>
      </c>
      <c r="E269" s="660">
        <f>E256*1.1</f>
        <v>100.43</v>
      </c>
      <c r="F269" s="657" t="s">
        <v>74</v>
      </c>
      <c r="G269" s="661"/>
      <c r="H269" s="661">
        <f t="shared" si="59"/>
        <v>0</v>
      </c>
      <c r="I269" s="891">
        <v>3.97</v>
      </c>
      <c r="J269" s="891">
        <f t="shared" si="60"/>
        <v>398.70710000000003</v>
      </c>
      <c r="K269" s="891"/>
      <c r="L269" s="891">
        <f t="shared" si="61"/>
        <v>0</v>
      </c>
      <c r="M269" s="891">
        <f>J269+H269*Tabellen!$K$2+L269</f>
        <v>398.70710000000003</v>
      </c>
      <c r="N269" s="796"/>
      <c r="O269" s="1018">
        <f t="shared" si="62"/>
        <v>482.43559100000004</v>
      </c>
      <c r="P269" s="1031"/>
      <c r="Q269" s="1023" t="s">
        <v>1025</v>
      </c>
      <c r="R269" s="1018">
        <f>H269*Tabellen!$K$2*Tabellen!$F$2</f>
        <v>0</v>
      </c>
      <c r="S269" s="1024" t="s">
        <v>1116</v>
      </c>
      <c r="T269" s="1018">
        <f>J269*Tabellen!$F$2</f>
        <v>482.43559100000004</v>
      </c>
      <c r="U269" s="1018">
        <f>R269*Tabellen!$G$2</f>
        <v>0</v>
      </c>
      <c r="V269" s="1018">
        <f>T269*Tabellen!$H$2</f>
        <v>101.31147411000001</v>
      </c>
      <c r="W269" s="1018">
        <f t="shared" si="63"/>
        <v>101.31147411000001</v>
      </c>
      <c r="X269" s="1018">
        <f t="shared" si="64"/>
        <v>583.74706510999999</v>
      </c>
      <c r="Y269" s="1034"/>
      <c r="Z269" s="967"/>
      <c r="AA269" s="967"/>
      <c r="AB269" s="967"/>
      <c r="AC269" s="967"/>
      <c r="AD269" s="967"/>
      <c r="AE269" s="967"/>
      <c r="AF269" s="967"/>
      <c r="AG269" s="967"/>
      <c r="AH269" s="967"/>
      <c r="AI269" s="967"/>
      <c r="AJ269" s="967"/>
      <c r="AK269" s="967"/>
      <c r="AL269" s="967"/>
      <c r="AM269" s="967"/>
      <c r="AN269" s="967"/>
      <c r="AO269" s="967"/>
      <c r="AP269" s="967"/>
      <c r="AQ269" s="967"/>
      <c r="AR269" s="967"/>
      <c r="AS269" s="967"/>
      <c r="AT269" s="967"/>
      <c r="AU269" s="967"/>
      <c r="AV269" s="967"/>
      <c r="AW269" s="967"/>
      <c r="AX269" s="967"/>
      <c r="AY269" s="967"/>
      <c r="AZ269" s="967"/>
      <c r="BA269" s="967"/>
      <c r="BB269" s="967"/>
      <c r="BC269" s="967"/>
      <c r="BD269" s="967"/>
      <c r="BE269" s="967"/>
      <c r="BF269" s="967"/>
      <c r="BG269" s="967"/>
      <c r="BH269" s="967"/>
      <c r="BI269" s="967"/>
      <c r="BJ269" s="967"/>
      <c r="BK269" s="967"/>
      <c r="BL269" s="967"/>
      <c r="BM269" s="967"/>
      <c r="BN269" s="967"/>
      <c r="BO269" s="967"/>
      <c r="BP269" s="967"/>
      <c r="BQ269" s="967"/>
      <c r="BR269" s="967"/>
      <c r="BS269" s="967"/>
    </row>
    <row r="270" spans="1:71" s="656" customFormat="1" ht="15.65" customHeight="1" outlineLevel="2" x14ac:dyDescent="0.25">
      <c r="A270" s="934"/>
      <c r="B270" s="659"/>
      <c r="C270" s="786"/>
      <c r="D270" s="657" t="s">
        <v>1492</v>
      </c>
      <c r="E270" s="660">
        <f>E256</f>
        <v>91.3</v>
      </c>
      <c r="F270" s="657" t="s">
        <v>74</v>
      </c>
      <c r="G270" s="661">
        <v>0.3</v>
      </c>
      <c r="H270" s="661">
        <f t="shared" si="59"/>
        <v>27.389999999999997</v>
      </c>
      <c r="I270" s="891"/>
      <c r="J270" s="891">
        <f t="shared" si="60"/>
        <v>0</v>
      </c>
      <c r="K270" s="891"/>
      <c r="L270" s="891">
        <f t="shared" si="61"/>
        <v>0</v>
      </c>
      <c r="M270" s="891">
        <f>J270+H270*Tabellen!$K$2+L270</f>
        <v>1643.3999999999999</v>
      </c>
      <c r="N270" s="796"/>
      <c r="O270" s="1018">
        <f t="shared" si="62"/>
        <v>1988.5139999999997</v>
      </c>
      <c r="P270" s="1031"/>
      <c r="Q270" s="1023" t="s">
        <v>1025</v>
      </c>
      <c r="R270" s="1018">
        <f>H270*Tabellen!$K$2*Tabellen!$F$2</f>
        <v>1988.5139999999997</v>
      </c>
      <c r="S270" s="1024" t="s">
        <v>1116</v>
      </c>
      <c r="T270" s="1018">
        <f>J270*Tabellen!$F$2</f>
        <v>0</v>
      </c>
      <c r="U270" s="1018">
        <f>R270*Tabellen!$G$2</f>
        <v>178.96625999999998</v>
      </c>
      <c r="V270" s="1018">
        <f>T270*Tabellen!$H$2</f>
        <v>0</v>
      </c>
      <c r="W270" s="1018">
        <f t="shared" si="63"/>
        <v>178.96625999999998</v>
      </c>
      <c r="X270" s="1018">
        <f t="shared" si="64"/>
        <v>2167.4802599999998</v>
      </c>
      <c r="Y270" s="1017"/>
      <c r="Z270" s="967"/>
      <c r="AA270" s="967"/>
      <c r="AB270" s="967"/>
      <c r="AC270" s="967"/>
      <c r="AD270" s="967"/>
      <c r="AE270" s="967"/>
      <c r="AF270" s="967"/>
      <c r="AG270" s="967"/>
      <c r="AH270" s="967"/>
      <c r="AI270" s="967"/>
      <c r="AJ270" s="967"/>
      <c r="AK270" s="967"/>
      <c r="AL270" s="967"/>
      <c r="AM270" s="967"/>
      <c r="AN270" s="967"/>
      <c r="AO270" s="967"/>
      <c r="AP270" s="967"/>
      <c r="AQ270" s="967"/>
      <c r="AR270" s="967"/>
      <c r="AS270" s="967"/>
      <c r="AT270" s="967"/>
      <c r="AU270" s="967"/>
      <c r="AV270" s="967"/>
      <c r="AW270" s="967"/>
      <c r="AX270" s="967"/>
      <c r="AY270" s="967"/>
      <c r="AZ270" s="967"/>
      <c r="BA270" s="967"/>
      <c r="BB270" s="967"/>
      <c r="BC270" s="967"/>
      <c r="BD270" s="967"/>
      <c r="BE270" s="967"/>
      <c r="BF270" s="967"/>
      <c r="BG270" s="967"/>
      <c r="BH270" s="967"/>
      <c r="BI270" s="967"/>
      <c r="BJ270" s="967"/>
      <c r="BK270" s="967"/>
      <c r="BL270" s="967"/>
      <c r="BM270" s="967"/>
      <c r="BN270" s="967"/>
      <c r="BO270" s="967"/>
      <c r="BP270" s="967"/>
      <c r="BQ270" s="967"/>
      <c r="BR270" s="967"/>
      <c r="BS270" s="967"/>
    </row>
    <row r="271" spans="1:71" s="656" customFormat="1" ht="15.65" customHeight="1" outlineLevel="2" x14ac:dyDescent="0.25">
      <c r="A271" s="934"/>
      <c r="B271" s="659"/>
      <c r="C271" s="786"/>
      <c r="D271" s="659" t="s">
        <v>1493</v>
      </c>
      <c r="E271" s="660">
        <f>E256</f>
        <v>91.3</v>
      </c>
      <c r="F271" s="657" t="s">
        <v>74</v>
      </c>
      <c r="G271" s="660"/>
      <c r="H271" s="661">
        <f t="shared" si="59"/>
        <v>0</v>
      </c>
      <c r="I271" s="891">
        <v>5.5</v>
      </c>
      <c r="J271" s="891">
        <f t="shared" si="60"/>
        <v>502.15</v>
      </c>
      <c r="K271" s="891"/>
      <c r="L271" s="891">
        <f t="shared" si="61"/>
        <v>0</v>
      </c>
      <c r="M271" s="891">
        <f>J271+H271*Tabellen!$K$2+L271</f>
        <v>502.15</v>
      </c>
      <c r="N271" s="796"/>
      <c r="O271" s="1018">
        <f t="shared" si="62"/>
        <v>607.60149999999999</v>
      </c>
      <c r="P271" s="1031"/>
      <c r="Q271" s="1023" t="s">
        <v>1025</v>
      </c>
      <c r="R271" s="1018">
        <f>H271*Tabellen!$K$2*Tabellen!$F$2</f>
        <v>0</v>
      </c>
      <c r="S271" s="1024" t="s">
        <v>1116</v>
      </c>
      <c r="T271" s="1018">
        <f>J271*Tabellen!$F$2</f>
        <v>607.60149999999999</v>
      </c>
      <c r="U271" s="1018">
        <f>R271*Tabellen!$G$2</f>
        <v>0</v>
      </c>
      <c r="V271" s="1018">
        <f>T271*Tabellen!$H$2</f>
        <v>127.59631499999999</v>
      </c>
      <c r="W271" s="1018">
        <f t="shared" si="63"/>
        <v>127.59631499999999</v>
      </c>
      <c r="X271" s="1018">
        <f t="shared" si="64"/>
        <v>735.19781499999999</v>
      </c>
      <c r="Y271" s="1017"/>
      <c r="Z271" s="967"/>
      <c r="AA271" s="967"/>
      <c r="AB271" s="967"/>
      <c r="AC271" s="967"/>
      <c r="AD271" s="967"/>
      <c r="AE271" s="967"/>
      <c r="AF271" s="967"/>
      <c r="AG271" s="967"/>
      <c r="AH271" s="967"/>
      <c r="AI271" s="967"/>
      <c r="AJ271" s="967"/>
      <c r="AK271" s="967"/>
      <c r="AL271" s="967"/>
      <c r="AM271" s="967"/>
      <c r="AN271" s="967"/>
      <c r="AO271" s="967"/>
      <c r="AP271" s="967"/>
      <c r="AQ271" s="967"/>
      <c r="AR271" s="967"/>
      <c r="AS271" s="967"/>
      <c r="AT271" s="967"/>
      <c r="AU271" s="967"/>
      <c r="AV271" s="967"/>
      <c r="AW271" s="967"/>
      <c r="AX271" s="967"/>
      <c r="AY271" s="967"/>
      <c r="AZ271" s="967"/>
      <c r="BA271" s="967"/>
      <c r="BB271" s="967"/>
      <c r="BC271" s="967"/>
      <c r="BD271" s="967"/>
      <c r="BE271" s="967"/>
      <c r="BF271" s="967"/>
      <c r="BG271" s="967"/>
      <c r="BH271" s="967"/>
      <c r="BI271" s="967"/>
      <c r="BJ271" s="967"/>
      <c r="BK271" s="967"/>
      <c r="BL271" s="967"/>
      <c r="BM271" s="967"/>
      <c r="BN271" s="967"/>
      <c r="BO271" s="967"/>
      <c r="BP271" s="967"/>
      <c r="BQ271" s="967"/>
      <c r="BR271" s="967"/>
      <c r="BS271" s="967"/>
    </row>
    <row r="272" spans="1:71" s="656" customFormat="1" ht="15.65" customHeight="1" outlineLevel="2" x14ac:dyDescent="0.25">
      <c r="A272" s="934"/>
      <c r="B272" s="659"/>
      <c r="C272" s="786"/>
      <c r="D272" s="659" t="s">
        <v>1483</v>
      </c>
      <c r="E272" s="660">
        <v>1</v>
      </c>
      <c r="F272" s="657" t="s">
        <v>846</v>
      </c>
      <c r="G272" s="660">
        <v>4</v>
      </c>
      <c r="H272" s="661">
        <f t="shared" si="59"/>
        <v>4</v>
      </c>
      <c r="I272" s="891"/>
      <c r="J272" s="891">
        <f t="shared" si="60"/>
        <v>0</v>
      </c>
      <c r="K272" s="891"/>
      <c r="L272" s="891">
        <f t="shared" si="61"/>
        <v>0</v>
      </c>
      <c r="M272" s="891">
        <f>J272+H272*Tabellen!$K$2+L272</f>
        <v>240</v>
      </c>
      <c r="N272" s="796"/>
      <c r="O272" s="1018">
        <f t="shared" si="62"/>
        <v>290.39999999999998</v>
      </c>
      <c r="P272" s="1031"/>
      <c r="Q272" s="1023" t="s">
        <v>1025</v>
      </c>
      <c r="R272" s="1018">
        <f>H272*Tabellen!$K$2*Tabellen!$F$2</f>
        <v>290.39999999999998</v>
      </c>
      <c r="S272" s="1024" t="s">
        <v>1116</v>
      </c>
      <c r="T272" s="1018">
        <f>J272*Tabellen!$F$2</f>
        <v>0</v>
      </c>
      <c r="U272" s="1018">
        <f>R272*Tabellen!$G$2</f>
        <v>26.135999999999996</v>
      </c>
      <c r="V272" s="1018">
        <f>T272*Tabellen!$H$2</f>
        <v>0</v>
      </c>
      <c r="W272" s="1018">
        <f t="shared" si="63"/>
        <v>26.135999999999996</v>
      </c>
      <c r="X272" s="1018">
        <f t="shared" si="64"/>
        <v>316.53599999999994</v>
      </c>
      <c r="Y272" s="1017"/>
      <c r="Z272" s="967"/>
      <c r="AA272" s="967"/>
      <c r="AB272" s="967"/>
      <c r="AC272" s="967"/>
      <c r="AD272" s="967"/>
      <c r="AE272" s="967"/>
      <c r="AF272" s="967"/>
      <c r="AG272" s="967"/>
      <c r="AH272" s="967"/>
      <c r="AI272" s="967"/>
      <c r="AJ272" s="967"/>
      <c r="AK272" s="967"/>
      <c r="AL272" s="967"/>
      <c r="AM272" s="967"/>
      <c r="AN272" s="967"/>
      <c r="AO272" s="967"/>
      <c r="AP272" s="967"/>
      <c r="AQ272" s="967"/>
      <c r="AR272" s="967"/>
      <c r="AS272" s="967"/>
      <c r="AT272" s="967"/>
      <c r="AU272" s="967"/>
      <c r="AV272" s="967"/>
      <c r="AW272" s="967"/>
      <c r="AX272" s="967"/>
      <c r="AY272" s="967"/>
      <c r="AZ272" s="967"/>
      <c r="BA272" s="967"/>
      <c r="BB272" s="967"/>
      <c r="BC272" s="967"/>
      <c r="BD272" s="967"/>
      <c r="BE272" s="967"/>
      <c r="BF272" s="967"/>
      <c r="BG272" s="967"/>
      <c r="BH272" s="967"/>
      <c r="BI272" s="967"/>
      <c r="BJ272" s="967"/>
      <c r="BK272" s="967"/>
      <c r="BL272" s="967"/>
      <c r="BM272" s="967"/>
      <c r="BN272" s="967"/>
      <c r="BO272" s="967"/>
      <c r="BP272" s="967"/>
      <c r="BQ272" s="967"/>
      <c r="BR272" s="967"/>
      <c r="BS272" s="967"/>
    </row>
    <row r="273" spans="1:71" s="830" customFormat="1" ht="15.65" customHeight="1" outlineLevel="2" x14ac:dyDescent="0.25">
      <c r="A273" s="936"/>
      <c r="B273" s="659" t="s">
        <v>1223</v>
      </c>
      <c r="C273" s="786" t="s">
        <v>1074</v>
      </c>
      <c r="D273" s="657" t="s">
        <v>1226</v>
      </c>
      <c r="E273" s="831"/>
      <c r="G273" s="832"/>
      <c r="H273" s="832"/>
      <c r="I273" s="905"/>
      <c r="J273" s="905"/>
      <c r="K273" s="905"/>
      <c r="L273" s="905"/>
      <c r="M273" s="905"/>
      <c r="N273" s="833"/>
      <c r="O273" s="1017"/>
      <c r="P273" s="1031"/>
      <c r="Q273" s="1023"/>
      <c r="R273" s="1018"/>
      <c r="S273" s="1024"/>
      <c r="T273" s="1018"/>
      <c r="U273" s="1018"/>
      <c r="V273" s="1018"/>
      <c r="W273" s="1018"/>
      <c r="X273" s="1018"/>
      <c r="Y273" s="1034"/>
      <c r="Z273" s="970"/>
      <c r="AA273" s="970"/>
      <c r="AB273" s="970"/>
      <c r="AC273" s="970"/>
      <c r="AD273" s="970"/>
      <c r="AE273" s="970"/>
      <c r="AF273" s="970"/>
      <c r="AG273" s="970"/>
      <c r="AH273" s="970"/>
      <c r="AI273" s="970"/>
      <c r="AJ273" s="970"/>
      <c r="AK273" s="970"/>
      <c r="AL273" s="970"/>
      <c r="AM273" s="970"/>
      <c r="AN273" s="970"/>
      <c r="AO273" s="970"/>
      <c r="AP273" s="970"/>
      <c r="AQ273" s="970"/>
      <c r="AR273" s="970"/>
      <c r="AS273" s="970"/>
      <c r="AT273" s="970"/>
      <c r="AU273" s="970"/>
      <c r="AV273" s="970"/>
      <c r="AW273" s="970"/>
      <c r="AX273" s="970"/>
      <c r="AY273" s="970"/>
      <c r="AZ273" s="970"/>
      <c r="BA273" s="970"/>
      <c r="BB273" s="970"/>
      <c r="BC273" s="970"/>
      <c r="BD273" s="970"/>
      <c r="BE273" s="970"/>
      <c r="BF273" s="970"/>
      <c r="BG273" s="970"/>
      <c r="BH273" s="970"/>
      <c r="BI273" s="970"/>
      <c r="BJ273" s="970"/>
      <c r="BK273" s="970"/>
      <c r="BL273" s="970"/>
      <c r="BM273" s="970"/>
      <c r="BN273" s="970"/>
      <c r="BO273" s="970"/>
      <c r="BP273" s="970"/>
      <c r="BQ273" s="970"/>
      <c r="BR273" s="970"/>
      <c r="BS273" s="970"/>
    </row>
    <row r="274" spans="1:71" ht="15.65" customHeight="1" outlineLevel="2" x14ac:dyDescent="0.25">
      <c r="B274" s="659"/>
      <c r="E274" s="660"/>
      <c r="G274" s="661"/>
      <c r="H274" s="661"/>
      <c r="K274" s="906"/>
      <c r="N274" s="795"/>
      <c r="O274" s="1017"/>
      <c r="P274" s="1017"/>
      <c r="Q274" s="1017"/>
    </row>
    <row r="275" spans="1:71" ht="9" customHeight="1" outlineLevel="1" x14ac:dyDescent="0.25">
      <c r="B275" s="663"/>
      <c r="D275" s="664"/>
      <c r="E275" s="666"/>
      <c r="F275" s="664"/>
      <c r="G275" s="665"/>
      <c r="H275" s="665"/>
      <c r="I275" s="892"/>
      <c r="J275" s="892"/>
      <c r="K275" s="892"/>
      <c r="L275" s="892"/>
      <c r="M275" s="892"/>
      <c r="N275" s="786"/>
      <c r="O275" s="1021"/>
      <c r="P275" s="1021"/>
      <c r="Q275" s="1021"/>
      <c r="R275" s="1022"/>
      <c r="S275" s="1022"/>
      <c r="T275" s="1022"/>
      <c r="U275" s="1022"/>
      <c r="V275" s="1022"/>
      <c r="W275" s="1022"/>
      <c r="X275" s="1022"/>
      <c r="Y275" s="1021"/>
      <c r="Z275" s="965"/>
      <c r="AA275" s="966"/>
      <c r="AG275" s="963"/>
      <c r="AH275" s="963"/>
    </row>
    <row r="276" spans="1:71" s="912" customFormat="1" ht="15.65" customHeight="1" outlineLevel="1" x14ac:dyDescent="0.25">
      <c r="B276" s="650" t="s">
        <v>1002</v>
      </c>
      <c r="C276" s="937"/>
      <c r="D276" s="651" t="s">
        <v>1671</v>
      </c>
      <c r="E276" s="658">
        <v>91.3</v>
      </c>
      <c r="F276" s="651" t="s">
        <v>74</v>
      </c>
      <c r="G276" s="652"/>
      <c r="H276" s="652">
        <f>SUM(H277:H294)/E276</f>
        <v>1.1872359336335241</v>
      </c>
      <c r="I276" s="890"/>
      <c r="J276" s="890">
        <f>SUM(J277:J294)/E276</f>
        <v>23.138967500000003</v>
      </c>
      <c r="K276" s="890"/>
      <c r="L276" s="890">
        <f>SUM(L277:L294)/E276</f>
        <v>0</v>
      </c>
      <c r="M276" s="890">
        <f>SUM(M277:M294)/E276</f>
        <v>94.37312351801144</v>
      </c>
      <c r="N276" s="937"/>
      <c r="O276" s="1015">
        <f>SUM(O277:O294)/E276</f>
        <v>114.19147945679386</v>
      </c>
      <c r="P276" s="1014" t="str">
        <f>B276</f>
        <v>V1-3-A2</v>
      </c>
      <c r="Q276" s="1014"/>
      <c r="R276" s="1015"/>
      <c r="S276" s="1015"/>
      <c r="T276" s="1015"/>
      <c r="U276" s="1028"/>
      <c r="V276" s="1015"/>
      <c r="W276" s="1015"/>
      <c r="X276" s="1015">
        <f>SUM(X277:X294)/E276</f>
        <v>127.82849068890528</v>
      </c>
      <c r="Y276" s="1016"/>
      <c r="Z276" s="960"/>
      <c r="AA276" s="960"/>
      <c r="AB276" s="960"/>
      <c r="AC276" s="960"/>
      <c r="AD276" s="960"/>
      <c r="AE276" s="960"/>
      <c r="AF276" s="960"/>
      <c r="AG276" s="960"/>
      <c r="AH276" s="960"/>
      <c r="AI276" s="960"/>
      <c r="AJ276" s="960"/>
      <c r="AK276" s="960"/>
      <c r="AL276" s="960"/>
      <c r="AM276" s="960"/>
      <c r="AN276" s="960"/>
      <c r="AO276" s="960"/>
      <c r="AP276" s="960"/>
      <c r="AQ276" s="960"/>
      <c r="AR276" s="960"/>
      <c r="AS276" s="960"/>
      <c r="AT276" s="960"/>
      <c r="AU276" s="960"/>
      <c r="AV276" s="960"/>
      <c r="AW276" s="960"/>
      <c r="AX276" s="960"/>
      <c r="AY276" s="960"/>
      <c r="AZ276" s="960"/>
      <c r="BA276" s="960"/>
      <c r="BB276" s="960"/>
      <c r="BC276" s="960"/>
      <c r="BD276" s="960"/>
      <c r="BE276" s="960"/>
      <c r="BF276" s="960"/>
      <c r="BG276" s="960"/>
      <c r="BH276" s="960"/>
      <c r="BI276" s="960"/>
      <c r="BJ276" s="960"/>
      <c r="BK276" s="960"/>
      <c r="BL276" s="960"/>
      <c r="BM276" s="960"/>
      <c r="BN276" s="960"/>
      <c r="BO276" s="960"/>
      <c r="BP276" s="960"/>
      <c r="BQ276" s="960"/>
      <c r="BR276" s="960"/>
      <c r="BS276" s="960"/>
    </row>
    <row r="277" spans="1:71" ht="15.65" customHeight="1" outlineLevel="2" x14ac:dyDescent="0.25">
      <c r="B277" s="659"/>
      <c r="D277" s="668" t="s">
        <v>1238</v>
      </c>
      <c r="E277" s="660"/>
      <c r="G277" s="661"/>
      <c r="H277" s="661"/>
      <c r="K277" s="906"/>
      <c r="N277" s="795"/>
      <c r="O277" s="1017" t="str">
        <f>R277</f>
        <v>incl. opslagen</v>
      </c>
      <c r="P277" s="1017"/>
      <c r="Q277" s="1023"/>
      <c r="R277" s="1030" t="str">
        <f>Tabellen!$C$2</f>
        <v>incl. opslagen</v>
      </c>
      <c r="S277" s="1024"/>
      <c r="T277" s="1030" t="str">
        <f>Tabellen!$C$2</f>
        <v>incl. opslagen</v>
      </c>
    </row>
    <row r="278" spans="1:71" s="656" customFormat="1" ht="15.65" customHeight="1" outlineLevel="2" x14ac:dyDescent="0.25">
      <c r="A278" s="934"/>
      <c r="B278" s="659"/>
      <c r="C278" s="786"/>
      <c r="D278" s="657" t="s">
        <v>1433</v>
      </c>
      <c r="E278" s="660">
        <v>1</v>
      </c>
      <c r="F278" s="657" t="s">
        <v>846</v>
      </c>
      <c r="G278" s="661">
        <v>2</v>
      </c>
      <c r="H278" s="661">
        <f t="shared" ref="H278:H292" si="65">E278*G278</f>
        <v>2</v>
      </c>
      <c r="I278" s="891"/>
      <c r="J278" s="891">
        <f t="shared" ref="J278:J292" si="66">E278*I278</f>
        <v>0</v>
      </c>
      <c r="K278" s="891"/>
      <c r="L278" s="891">
        <f t="shared" ref="L278:L292" si="67">E278*K278</f>
        <v>0</v>
      </c>
      <c r="M278" s="891">
        <f>J278+H278*Tabellen!$K$2+L278</f>
        <v>120</v>
      </c>
      <c r="N278" s="796"/>
      <c r="O278" s="1018">
        <f t="shared" ref="O278:O292" si="68">R278+T278</f>
        <v>145.19999999999999</v>
      </c>
      <c r="P278" s="1031"/>
      <c r="Q278" s="1023" t="s">
        <v>1025</v>
      </c>
      <c r="R278" s="1018">
        <f>H278*Tabellen!$K$2*Tabellen!$F$2</f>
        <v>145.19999999999999</v>
      </c>
      <c r="S278" s="1024" t="s">
        <v>1116</v>
      </c>
      <c r="T278" s="1018">
        <f>J278*Tabellen!$F$2</f>
        <v>0</v>
      </c>
      <c r="U278" s="1018">
        <f>R278*Tabellen!$G$2</f>
        <v>13.067999999999998</v>
      </c>
      <c r="V278" s="1018">
        <f>T278*Tabellen!$H$2</f>
        <v>0</v>
      </c>
      <c r="W278" s="1018">
        <f t="shared" ref="W278:W292" si="69">U278+V278</f>
        <v>13.067999999999998</v>
      </c>
      <c r="X278" s="1018">
        <f t="shared" ref="X278:X292" si="70">O278+W278</f>
        <v>158.26799999999997</v>
      </c>
      <c r="Y278" s="1019"/>
      <c r="Z278" s="967"/>
      <c r="AA278" s="967"/>
      <c r="AB278" s="967"/>
      <c r="AC278" s="967"/>
      <c r="AD278" s="967"/>
      <c r="AE278" s="967"/>
      <c r="AF278" s="967"/>
      <c r="AG278" s="967"/>
      <c r="AH278" s="967"/>
      <c r="AI278" s="967"/>
      <c r="AJ278" s="967"/>
      <c r="AK278" s="967"/>
      <c r="AL278" s="967"/>
      <c r="AM278" s="967"/>
      <c r="AN278" s="967"/>
      <c r="AO278" s="967"/>
      <c r="AP278" s="967"/>
      <c r="AQ278" s="967"/>
      <c r="AR278" s="967"/>
      <c r="AS278" s="967"/>
      <c r="AT278" s="967"/>
      <c r="AU278" s="967"/>
      <c r="AV278" s="967"/>
      <c r="AW278" s="967"/>
      <c r="AX278" s="967"/>
      <c r="AY278" s="967"/>
      <c r="AZ278" s="967"/>
      <c r="BA278" s="967"/>
      <c r="BB278" s="967"/>
      <c r="BC278" s="967"/>
      <c r="BD278" s="967"/>
      <c r="BE278" s="967"/>
      <c r="BF278" s="967"/>
      <c r="BG278" s="967"/>
      <c r="BH278" s="967"/>
      <c r="BI278" s="967"/>
      <c r="BJ278" s="967"/>
      <c r="BK278" s="967"/>
      <c r="BL278" s="967"/>
      <c r="BM278" s="967"/>
      <c r="BN278" s="967"/>
      <c r="BO278" s="967"/>
      <c r="BP278" s="967"/>
      <c r="BQ278" s="967"/>
      <c r="BR278" s="967"/>
      <c r="BS278" s="967"/>
    </row>
    <row r="279" spans="1:71" s="656" customFormat="1" ht="15.65" customHeight="1" outlineLevel="2" x14ac:dyDescent="0.25">
      <c r="A279" s="934"/>
      <c r="B279" s="659"/>
      <c r="C279" s="786"/>
      <c r="D279" s="657" t="s">
        <v>1484</v>
      </c>
      <c r="E279" s="660">
        <f>91.3/2.7</f>
        <v>33.81481481481481</v>
      </c>
      <c r="F279" s="657" t="s">
        <v>71</v>
      </c>
      <c r="G279" s="661">
        <v>0.05</v>
      </c>
      <c r="H279" s="661">
        <f t="shared" si="65"/>
        <v>1.6907407407407407</v>
      </c>
      <c r="I279" s="891"/>
      <c r="J279" s="891">
        <f t="shared" si="66"/>
        <v>0</v>
      </c>
      <c r="K279" s="891"/>
      <c r="L279" s="891">
        <f t="shared" si="67"/>
        <v>0</v>
      </c>
      <c r="M279" s="891">
        <f>J279+H279*Tabellen!$K$2+L279</f>
        <v>101.44444444444444</v>
      </c>
      <c r="N279" s="796"/>
      <c r="O279" s="1018">
        <f t="shared" si="68"/>
        <v>122.74777777777777</v>
      </c>
      <c r="P279" s="1031"/>
      <c r="Q279" s="1023" t="s">
        <v>1025</v>
      </c>
      <c r="R279" s="1018">
        <f>H279*Tabellen!$K$2*Tabellen!$F$2</f>
        <v>122.74777777777777</v>
      </c>
      <c r="S279" s="1024" t="s">
        <v>1116</v>
      </c>
      <c r="T279" s="1018">
        <f>J279*Tabellen!$F$2</f>
        <v>0</v>
      </c>
      <c r="U279" s="1018">
        <f>R279*Tabellen!$G$2</f>
        <v>11.047299999999998</v>
      </c>
      <c r="V279" s="1018">
        <f>T279*Tabellen!$H$2</f>
        <v>0</v>
      </c>
      <c r="W279" s="1018">
        <f t="shared" si="69"/>
        <v>11.047299999999998</v>
      </c>
      <c r="X279" s="1018">
        <f t="shared" si="70"/>
        <v>133.79507777777778</v>
      </c>
      <c r="Y279" s="1019"/>
      <c r="Z279" s="967"/>
      <c r="AA279" s="967"/>
      <c r="AB279" s="967"/>
      <c r="AC279" s="967"/>
      <c r="AD279" s="967"/>
      <c r="AE279" s="967"/>
      <c r="AF279" s="967"/>
      <c r="AG279" s="967"/>
      <c r="AH279" s="967"/>
      <c r="AI279" s="967"/>
      <c r="AJ279" s="967"/>
      <c r="AK279" s="967"/>
      <c r="AL279" s="967"/>
      <c r="AM279" s="967"/>
      <c r="AN279" s="967"/>
      <c r="AO279" s="967"/>
      <c r="AP279" s="967"/>
      <c r="AQ279" s="967"/>
      <c r="AR279" s="967"/>
      <c r="AS279" s="967"/>
      <c r="AT279" s="967"/>
      <c r="AU279" s="967"/>
      <c r="AV279" s="967"/>
      <c r="AW279" s="967"/>
      <c r="AX279" s="967"/>
      <c r="AY279" s="967"/>
      <c r="AZ279" s="967"/>
      <c r="BA279" s="967"/>
      <c r="BB279" s="967"/>
      <c r="BC279" s="967"/>
      <c r="BD279" s="967"/>
      <c r="BE279" s="967"/>
      <c r="BF279" s="967"/>
      <c r="BG279" s="967"/>
      <c r="BH279" s="967"/>
      <c r="BI279" s="967"/>
      <c r="BJ279" s="967"/>
      <c r="BK279" s="967"/>
      <c r="BL279" s="967"/>
      <c r="BM279" s="967"/>
      <c r="BN279" s="967"/>
      <c r="BO279" s="967"/>
      <c r="BP279" s="967"/>
      <c r="BQ279" s="967"/>
      <c r="BR279" s="967"/>
      <c r="BS279" s="967"/>
    </row>
    <row r="280" spans="1:71" s="656" customFormat="1" ht="15.65" customHeight="1" outlineLevel="2" x14ac:dyDescent="0.25">
      <c r="A280" s="934"/>
      <c r="B280" s="659"/>
      <c r="C280" s="786"/>
      <c r="D280" s="657" t="s">
        <v>1228</v>
      </c>
      <c r="E280" s="660">
        <f>E276*1.7</f>
        <v>155.20999999999998</v>
      </c>
      <c r="F280" s="657" t="s">
        <v>71</v>
      </c>
      <c r="G280" s="661">
        <v>0</v>
      </c>
      <c r="H280" s="661">
        <f t="shared" si="65"/>
        <v>0</v>
      </c>
      <c r="I280" s="891">
        <v>1.73</v>
      </c>
      <c r="J280" s="891">
        <f t="shared" si="66"/>
        <v>268.51329999999996</v>
      </c>
      <c r="K280" s="891"/>
      <c r="L280" s="891">
        <f t="shared" si="67"/>
        <v>0</v>
      </c>
      <c r="M280" s="891">
        <f>J280+H280*Tabellen!$K$2+L280</f>
        <v>268.51329999999996</v>
      </c>
      <c r="N280" s="796"/>
      <c r="O280" s="1018">
        <f t="shared" si="68"/>
        <v>324.90109299999995</v>
      </c>
      <c r="P280" s="1031"/>
      <c r="Q280" s="1023" t="s">
        <v>1025</v>
      </c>
      <c r="R280" s="1018">
        <f>H280*Tabellen!$K$2*Tabellen!$F$2</f>
        <v>0</v>
      </c>
      <c r="S280" s="1024" t="s">
        <v>1116</v>
      </c>
      <c r="T280" s="1018">
        <f>J280*Tabellen!$F$2</f>
        <v>324.90109299999995</v>
      </c>
      <c r="U280" s="1018">
        <f>R280*Tabellen!$G$2</f>
        <v>0</v>
      </c>
      <c r="V280" s="1018">
        <f>T280*Tabellen!$H$2</f>
        <v>68.229229529999984</v>
      </c>
      <c r="W280" s="1018">
        <f t="shared" si="69"/>
        <v>68.229229529999984</v>
      </c>
      <c r="X280" s="1018">
        <f t="shared" si="70"/>
        <v>393.13032252999994</v>
      </c>
      <c r="Y280" s="1019"/>
      <c r="Z280" s="967"/>
      <c r="AA280" s="967"/>
      <c r="AB280" s="967"/>
      <c r="AC280" s="967"/>
      <c r="AD280" s="967"/>
      <c r="AE280" s="967"/>
      <c r="AF280" s="967"/>
      <c r="AG280" s="967"/>
      <c r="AH280" s="967"/>
      <c r="AI280" s="967"/>
      <c r="AJ280" s="967"/>
      <c r="AK280" s="967"/>
      <c r="AL280" s="967"/>
      <c r="AM280" s="967"/>
      <c r="AN280" s="967"/>
      <c r="AO280" s="967"/>
      <c r="AP280" s="967"/>
      <c r="AQ280" s="967"/>
      <c r="AR280" s="967"/>
      <c r="AS280" s="967"/>
      <c r="AT280" s="967"/>
      <c r="AU280" s="967"/>
      <c r="AV280" s="967"/>
      <c r="AW280" s="967"/>
      <c r="AX280" s="967"/>
      <c r="AY280" s="967"/>
      <c r="AZ280" s="967"/>
      <c r="BA280" s="967"/>
      <c r="BB280" s="967"/>
      <c r="BC280" s="967"/>
      <c r="BD280" s="967"/>
      <c r="BE280" s="967"/>
      <c r="BF280" s="967"/>
      <c r="BG280" s="967"/>
      <c r="BH280" s="967"/>
      <c r="BI280" s="967"/>
      <c r="BJ280" s="967"/>
      <c r="BK280" s="967"/>
      <c r="BL280" s="967"/>
      <c r="BM280" s="967"/>
      <c r="BN280" s="967"/>
      <c r="BO280" s="967"/>
      <c r="BP280" s="967"/>
      <c r="BQ280" s="967"/>
      <c r="BR280" s="967"/>
      <c r="BS280" s="967"/>
    </row>
    <row r="281" spans="1:71" s="656" customFormat="1" ht="15.65" customHeight="1" outlineLevel="2" x14ac:dyDescent="0.25">
      <c r="A281" s="934"/>
      <c r="B281" s="659"/>
      <c r="C281" s="786"/>
      <c r="D281" s="657" t="s">
        <v>1486</v>
      </c>
      <c r="E281" s="660">
        <f>E276*1.7*2</f>
        <v>310.41999999999996</v>
      </c>
      <c r="F281" s="657" t="s">
        <v>71</v>
      </c>
      <c r="G281" s="661">
        <v>0</v>
      </c>
      <c r="H281" s="661">
        <f t="shared" si="65"/>
        <v>0</v>
      </c>
      <c r="I281" s="891">
        <v>0.44</v>
      </c>
      <c r="J281" s="891">
        <f t="shared" si="66"/>
        <v>136.58479999999997</v>
      </c>
      <c r="K281" s="891"/>
      <c r="L281" s="891">
        <f t="shared" si="67"/>
        <v>0</v>
      </c>
      <c r="M281" s="891">
        <f>J281+H281*Tabellen!$K$2+L281</f>
        <v>136.58479999999997</v>
      </c>
      <c r="N281" s="796"/>
      <c r="O281" s="1018">
        <f t="shared" si="68"/>
        <v>165.26760799999997</v>
      </c>
      <c r="P281" s="1031"/>
      <c r="Q281" s="1023" t="s">
        <v>1025</v>
      </c>
      <c r="R281" s="1018">
        <f>H281*Tabellen!$K$2*Tabellen!$F$2</f>
        <v>0</v>
      </c>
      <c r="S281" s="1024" t="s">
        <v>1116</v>
      </c>
      <c r="T281" s="1018">
        <f>J281*Tabellen!$F$2</f>
        <v>165.26760799999997</v>
      </c>
      <c r="U281" s="1018">
        <f>R281*Tabellen!$G$2</f>
        <v>0</v>
      </c>
      <c r="V281" s="1018">
        <f>T281*Tabellen!$H$2</f>
        <v>34.706197679999988</v>
      </c>
      <c r="W281" s="1018">
        <f t="shared" si="69"/>
        <v>34.706197679999988</v>
      </c>
      <c r="X281" s="1018">
        <f t="shared" si="70"/>
        <v>199.97380567999994</v>
      </c>
      <c r="Y281" s="1019"/>
      <c r="Z281" s="967"/>
      <c r="AA281" s="967"/>
      <c r="AB281" s="967"/>
      <c r="AC281" s="967"/>
      <c r="AD281" s="967"/>
      <c r="AE281" s="967"/>
      <c r="AF281" s="967"/>
      <c r="AG281" s="967"/>
      <c r="AH281" s="967"/>
      <c r="AI281" s="967"/>
      <c r="AJ281" s="967"/>
      <c r="AK281" s="967"/>
      <c r="AL281" s="967"/>
      <c r="AM281" s="967"/>
      <c r="AN281" s="967"/>
      <c r="AO281" s="967"/>
      <c r="AP281" s="967"/>
      <c r="AQ281" s="967"/>
      <c r="AR281" s="967"/>
      <c r="AS281" s="967"/>
      <c r="AT281" s="967"/>
      <c r="AU281" s="967"/>
      <c r="AV281" s="967"/>
      <c r="AW281" s="967"/>
      <c r="AX281" s="967"/>
      <c r="AY281" s="967"/>
      <c r="AZ281" s="967"/>
      <c r="BA281" s="967"/>
      <c r="BB281" s="967"/>
      <c r="BC281" s="967"/>
      <c r="BD281" s="967"/>
      <c r="BE281" s="967"/>
      <c r="BF281" s="967"/>
      <c r="BG281" s="967"/>
      <c r="BH281" s="967"/>
      <c r="BI281" s="967"/>
      <c r="BJ281" s="967"/>
      <c r="BK281" s="967"/>
      <c r="BL281" s="967"/>
      <c r="BM281" s="967"/>
      <c r="BN281" s="967"/>
      <c r="BO281" s="967"/>
      <c r="BP281" s="967"/>
      <c r="BQ281" s="967"/>
      <c r="BR281" s="967"/>
      <c r="BS281" s="967"/>
    </row>
    <row r="282" spans="1:71" s="656" customFormat="1" ht="15.65" customHeight="1" outlineLevel="2" x14ac:dyDescent="0.25">
      <c r="A282" s="934"/>
      <c r="B282" s="659"/>
      <c r="C282" s="786"/>
      <c r="D282" s="657" t="s">
        <v>1487</v>
      </c>
      <c r="E282" s="660">
        <f>E281+E280</f>
        <v>465.62999999999994</v>
      </c>
      <c r="F282" s="657" t="s">
        <v>71</v>
      </c>
      <c r="G282" s="661">
        <v>0.13</v>
      </c>
      <c r="H282" s="661">
        <f t="shared" si="65"/>
        <v>60.531899999999993</v>
      </c>
      <c r="I282" s="891"/>
      <c r="J282" s="891">
        <f t="shared" si="66"/>
        <v>0</v>
      </c>
      <c r="K282" s="891"/>
      <c r="L282" s="891">
        <f t="shared" si="67"/>
        <v>0</v>
      </c>
      <c r="M282" s="891">
        <f>J282+H282*Tabellen!$K$2+L282</f>
        <v>3631.9139999999998</v>
      </c>
      <c r="N282" s="796"/>
      <c r="O282" s="1018">
        <f t="shared" si="68"/>
        <v>4394.6159399999997</v>
      </c>
      <c r="P282" s="1031"/>
      <c r="Q282" s="1023" t="s">
        <v>1025</v>
      </c>
      <c r="R282" s="1018">
        <f>H282*Tabellen!$K$2*Tabellen!$F$2</f>
        <v>4394.6159399999997</v>
      </c>
      <c r="S282" s="1024" t="s">
        <v>1116</v>
      </c>
      <c r="T282" s="1018">
        <f>J282*Tabellen!$F$2</f>
        <v>0</v>
      </c>
      <c r="U282" s="1018">
        <f>R282*Tabellen!$G$2</f>
        <v>395.51543459999994</v>
      </c>
      <c r="V282" s="1018">
        <f>T282*Tabellen!$H$2</f>
        <v>0</v>
      </c>
      <c r="W282" s="1018">
        <f t="shared" si="69"/>
        <v>395.51543459999994</v>
      </c>
      <c r="X282" s="1018">
        <f t="shared" si="70"/>
        <v>4790.1313745999996</v>
      </c>
      <c r="Y282" s="1033"/>
      <c r="Z282" s="967"/>
      <c r="AA282" s="967"/>
      <c r="AB282" s="967"/>
      <c r="AC282" s="967"/>
      <c r="AD282" s="967"/>
      <c r="AE282" s="967"/>
      <c r="AF282" s="967"/>
      <c r="AG282" s="967"/>
      <c r="AH282" s="967"/>
      <c r="AI282" s="967"/>
      <c r="AJ282" s="967"/>
      <c r="AK282" s="967"/>
      <c r="AL282" s="967"/>
      <c r="AM282" s="967"/>
      <c r="AN282" s="967"/>
      <c r="AO282" s="967"/>
      <c r="AP282" s="967"/>
      <c r="AQ282" s="967"/>
      <c r="AR282" s="967"/>
      <c r="AS282" s="967"/>
      <c r="AT282" s="967"/>
      <c r="AU282" s="967"/>
      <c r="AV282" s="967"/>
      <c r="AW282" s="967"/>
      <c r="AX282" s="967"/>
      <c r="AY282" s="967"/>
      <c r="AZ282" s="967"/>
      <c r="BA282" s="967"/>
      <c r="BB282" s="967"/>
      <c r="BC282" s="967"/>
      <c r="BD282" s="967"/>
      <c r="BE282" s="967"/>
      <c r="BF282" s="967"/>
      <c r="BG282" s="967"/>
      <c r="BH282" s="967"/>
      <c r="BI282" s="967"/>
      <c r="BJ282" s="967"/>
      <c r="BK282" s="967"/>
      <c r="BL282" s="967"/>
      <c r="BM282" s="967"/>
      <c r="BN282" s="967"/>
      <c r="BO282" s="967"/>
      <c r="BP282" s="967"/>
      <c r="BQ282" s="967"/>
      <c r="BR282" s="967"/>
      <c r="BS282" s="967"/>
    </row>
    <row r="283" spans="1:71" s="656" customFormat="1" ht="15.65" customHeight="1" outlineLevel="2" x14ac:dyDescent="0.25">
      <c r="A283" s="934"/>
      <c r="B283" s="659"/>
      <c r="C283" s="786"/>
      <c r="D283" s="657" t="s">
        <v>1500</v>
      </c>
      <c r="E283" s="660">
        <f>E276*1.05</f>
        <v>95.864999999999995</v>
      </c>
      <c r="F283" s="657" t="s">
        <v>74</v>
      </c>
      <c r="G283" s="661">
        <v>0</v>
      </c>
      <c r="H283" s="661">
        <f t="shared" si="65"/>
        <v>0</v>
      </c>
      <c r="I283" s="891">
        <v>4.26</v>
      </c>
      <c r="J283" s="891">
        <f t="shared" si="66"/>
        <v>408.38489999999996</v>
      </c>
      <c r="K283" s="891"/>
      <c r="L283" s="891">
        <f t="shared" si="67"/>
        <v>0</v>
      </c>
      <c r="M283" s="891">
        <f>J283+H283*Tabellen!$K$2+L283</f>
        <v>408.38489999999996</v>
      </c>
      <c r="N283" s="796"/>
      <c r="O283" s="1018">
        <f t="shared" si="68"/>
        <v>494.14572899999996</v>
      </c>
      <c r="P283" s="1031"/>
      <c r="Q283" s="1023" t="s">
        <v>1025</v>
      </c>
      <c r="R283" s="1018">
        <f>H283*Tabellen!$K$2*Tabellen!$F$2</f>
        <v>0</v>
      </c>
      <c r="S283" s="1024" t="s">
        <v>1116</v>
      </c>
      <c r="T283" s="1018">
        <f>J283*Tabellen!$F$2</f>
        <v>494.14572899999996</v>
      </c>
      <c r="U283" s="1018">
        <f>R283*Tabellen!$G$2</f>
        <v>0</v>
      </c>
      <c r="V283" s="1018">
        <f>T283*Tabellen!$H$2</f>
        <v>103.77060308999999</v>
      </c>
      <c r="W283" s="1018">
        <f t="shared" si="69"/>
        <v>103.77060308999999</v>
      </c>
      <c r="X283" s="1018">
        <f t="shared" si="70"/>
        <v>597.91633208999997</v>
      </c>
      <c r="Y283" s="1017"/>
      <c r="Z283" s="967"/>
      <c r="AA283" s="967"/>
      <c r="AB283" s="967"/>
      <c r="AC283" s="967"/>
      <c r="AD283" s="967"/>
      <c r="AE283" s="967"/>
      <c r="AF283" s="967"/>
      <c r="AG283" s="967"/>
      <c r="AH283" s="967"/>
      <c r="AI283" s="967"/>
      <c r="AJ283" s="967"/>
      <c r="AK283" s="967"/>
      <c r="AL283" s="967"/>
      <c r="AM283" s="967"/>
      <c r="AN283" s="967"/>
      <c r="AO283" s="967"/>
      <c r="AP283" s="967"/>
      <c r="AQ283" s="967"/>
      <c r="AR283" s="967"/>
      <c r="AS283" s="967"/>
      <c r="AT283" s="967"/>
      <c r="AU283" s="967"/>
      <c r="AV283" s="967"/>
      <c r="AW283" s="967"/>
      <c r="AX283" s="967"/>
      <c r="AY283" s="967"/>
      <c r="AZ283" s="967"/>
      <c r="BA283" s="967"/>
      <c r="BB283" s="967"/>
      <c r="BC283" s="967"/>
      <c r="BD283" s="967"/>
      <c r="BE283" s="967"/>
      <c r="BF283" s="967"/>
      <c r="BG283" s="967"/>
      <c r="BH283" s="967"/>
      <c r="BI283" s="967"/>
      <c r="BJ283" s="967"/>
      <c r="BK283" s="967"/>
      <c r="BL283" s="967"/>
      <c r="BM283" s="967"/>
      <c r="BN283" s="967"/>
      <c r="BO283" s="967"/>
      <c r="BP283" s="967"/>
      <c r="BQ283" s="967"/>
      <c r="BR283" s="967"/>
      <c r="BS283" s="967"/>
    </row>
    <row r="284" spans="1:71" s="656" customFormat="1" ht="15.65" customHeight="1" outlineLevel="2" x14ac:dyDescent="0.25">
      <c r="A284" s="934"/>
      <c r="B284" s="659"/>
      <c r="C284" s="786"/>
      <c r="D284" s="657" t="str">
        <f>D283</f>
        <v xml:space="preserve">Isolatie in binnenwanden en voorzetwanden d=90 mm n.t.b. </v>
      </c>
      <c r="E284" s="660">
        <f>E276</f>
        <v>91.3</v>
      </c>
      <c r="F284" s="657" t="s">
        <v>74</v>
      </c>
      <c r="G284" s="661">
        <v>0.08</v>
      </c>
      <c r="H284" s="661">
        <f t="shared" si="65"/>
        <v>7.3040000000000003</v>
      </c>
      <c r="I284" s="891"/>
      <c r="J284" s="891">
        <f t="shared" si="66"/>
        <v>0</v>
      </c>
      <c r="K284" s="891"/>
      <c r="L284" s="891">
        <f t="shared" si="67"/>
        <v>0</v>
      </c>
      <c r="M284" s="891">
        <f>J284+H284*Tabellen!$K$2+L284</f>
        <v>438.24</v>
      </c>
      <c r="N284" s="796"/>
      <c r="O284" s="1018">
        <f t="shared" si="68"/>
        <v>530.2704</v>
      </c>
      <c r="P284" s="1031"/>
      <c r="Q284" s="1023" t="s">
        <v>1025</v>
      </c>
      <c r="R284" s="1018">
        <f>H284*Tabellen!$K$2*Tabellen!$F$2</f>
        <v>530.2704</v>
      </c>
      <c r="S284" s="1024" t="s">
        <v>1116</v>
      </c>
      <c r="T284" s="1018">
        <f>J284*Tabellen!$F$2</f>
        <v>0</v>
      </c>
      <c r="U284" s="1018">
        <f>R284*Tabellen!$G$2</f>
        <v>47.724336000000001</v>
      </c>
      <c r="V284" s="1018">
        <f>T284*Tabellen!$H$2</f>
        <v>0</v>
      </c>
      <c r="W284" s="1018">
        <f t="shared" si="69"/>
        <v>47.724336000000001</v>
      </c>
      <c r="X284" s="1018">
        <f t="shared" si="70"/>
        <v>577.99473599999999</v>
      </c>
      <c r="Y284" s="1017"/>
      <c r="Z284" s="967"/>
      <c r="AA284" s="967"/>
      <c r="AB284" s="967"/>
      <c r="AC284" s="967"/>
      <c r="AD284" s="967"/>
      <c r="AE284" s="967"/>
      <c r="AF284" s="967"/>
      <c r="AG284" s="967"/>
      <c r="AH284" s="967"/>
      <c r="AI284" s="967"/>
      <c r="AJ284" s="967"/>
      <c r="AK284" s="967"/>
      <c r="AL284" s="967"/>
      <c r="AM284" s="967"/>
      <c r="AN284" s="967"/>
      <c r="AO284" s="967"/>
      <c r="AP284" s="967"/>
      <c r="AQ284" s="967"/>
      <c r="AR284" s="967"/>
      <c r="AS284" s="967"/>
      <c r="AT284" s="967"/>
      <c r="AU284" s="967"/>
      <c r="AV284" s="967"/>
      <c r="AW284" s="967"/>
      <c r="AX284" s="967"/>
      <c r="AY284" s="967"/>
      <c r="AZ284" s="967"/>
      <c r="BA284" s="967"/>
      <c r="BB284" s="967"/>
      <c r="BC284" s="967"/>
      <c r="BD284" s="967"/>
      <c r="BE284" s="967"/>
      <c r="BF284" s="967"/>
      <c r="BG284" s="967"/>
      <c r="BH284" s="967"/>
      <c r="BI284" s="967"/>
      <c r="BJ284" s="967"/>
      <c r="BK284" s="967"/>
      <c r="BL284" s="967"/>
      <c r="BM284" s="967"/>
      <c r="BN284" s="967"/>
      <c r="BO284" s="967"/>
      <c r="BP284" s="967"/>
      <c r="BQ284" s="967"/>
      <c r="BR284" s="967"/>
      <c r="BS284" s="967"/>
    </row>
    <row r="285" spans="1:71" s="656" customFormat="1" ht="15.65" customHeight="1" outlineLevel="2" x14ac:dyDescent="0.25">
      <c r="A285" s="934"/>
      <c r="B285" s="659"/>
      <c r="C285" s="786"/>
      <c r="D285" s="657" t="s">
        <v>1490</v>
      </c>
      <c r="E285" s="660">
        <f>E276*1.1</f>
        <v>100.43</v>
      </c>
      <c r="F285" s="659" t="s">
        <v>74</v>
      </c>
      <c r="G285" s="660">
        <v>0</v>
      </c>
      <c r="H285" s="661">
        <f t="shared" si="65"/>
        <v>0</v>
      </c>
      <c r="I285" s="904">
        <v>2.1754249999999997</v>
      </c>
      <c r="J285" s="891">
        <f t="shared" si="66"/>
        <v>218.47793274999998</v>
      </c>
      <c r="K285" s="891"/>
      <c r="L285" s="891">
        <f t="shared" si="67"/>
        <v>0</v>
      </c>
      <c r="M285" s="891">
        <f>J285+H285*Tabellen!$K$2+L285</f>
        <v>218.47793274999998</v>
      </c>
      <c r="N285" s="796"/>
      <c r="O285" s="1018">
        <f t="shared" si="68"/>
        <v>264.35829862749995</v>
      </c>
      <c r="P285" s="1031"/>
      <c r="Q285" s="1023" t="s">
        <v>1025</v>
      </c>
      <c r="R285" s="1018">
        <f>H285*Tabellen!$K$2*Tabellen!$F$2</f>
        <v>0</v>
      </c>
      <c r="S285" s="1024" t="s">
        <v>1116</v>
      </c>
      <c r="T285" s="1018">
        <f>J285*Tabellen!$F$2</f>
        <v>264.35829862749995</v>
      </c>
      <c r="U285" s="1018">
        <f>R285*Tabellen!$G$2</f>
        <v>0</v>
      </c>
      <c r="V285" s="1018">
        <f>T285*Tabellen!$H$2</f>
        <v>55.515242711774988</v>
      </c>
      <c r="W285" s="1018">
        <f t="shared" si="69"/>
        <v>55.515242711774988</v>
      </c>
      <c r="X285" s="1018">
        <f t="shared" si="70"/>
        <v>319.87354133927494</v>
      </c>
      <c r="Y285" s="1026"/>
      <c r="Z285" s="967"/>
      <c r="AA285" s="967"/>
      <c r="AB285" s="967"/>
      <c r="AC285" s="967"/>
      <c r="AD285" s="967"/>
      <c r="AE285" s="967"/>
      <c r="AF285" s="967"/>
      <c r="AG285" s="967"/>
      <c r="AH285" s="967"/>
      <c r="AI285" s="967"/>
      <c r="AJ285" s="967"/>
      <c r="AK285" s="967"/>
      <c r="AL285" s="967"/>
      <c r="AM285" s="967"/>
      <c r="AN285" s="967"/>
      <c r="AO285" s="967"/>
      <c r="AP285" s="967"/>
      <c r="AQ285" s="967"/>
      <c r="AR285" s="967"/>
      <c r="AS285" s="967"/>
      <c r="AT285" s="967"/>
      <c r="AU285" s="967"/>
      <c r="AV285" s="967"/>
      <c r="AW285" s="967"/>
      <c r="AX285" s="967"/>
      <c r="AY285" s="967"/>
      <c r="AZ285" s="967"/>
      <c r="BA285" s="967"/>
      <c r="BB285" s="967"/>
      <c r="BC285" s="967"/>
      <c r="BD285" s="967"/>
      <c r="BE285" s="967"/>
      <c r="BF285" s="967"/>
      <c r="BG285" s="967"/>
      <c r="BH285" s="967"/>
      <c r="BI285" s="967"/>
      <c r="BJ285" s="967"/>
      <c r="BK285" s="967"/>
      <c r="BL285" s="967"/>
      <c r="BM285" s="967"/>
      <c r="BN285" s="967"/>
      <c r="BO285" s="967"/>
      <c r="BP285" s="967"/>
      <c r="BQ285" s="967"/>
      <c r="BR285" s="967"/>
      <c r="BS285" s="967"/>
    </row>
    <row r="286" spans="1:71" s="656" customFormat="1" ht="15.65" customHeight="1" outlineLevel="2" x14ac:dyDescent="0.25">
      <c r="A286" s="934"/>
      <c r="B286" s="659"/>
      <c r="C286" s="786"/>
      <c r="D286" s="657" t="s">
        <v>1490</v>
      </c>
      <c r="E286" s="660">
        <f>E276</f>
        <v>91.3</v>
      </c>
      <c r="F286" s="657" t="s">
        <v>74</v>
      </c>
      <c r="G286" s="661">
        <v>0.03</v>
      </c>
      <c r="H286" s="661">
        <f t="shared" si="65"/>
        <v>2.7389999999999999</v>
      </c>
      <c r="I286" s="891">
        <v>0</v>
      </c>
      <c r="J286" s="891">
        <f t="shared" si="66"/>
        <v>0</v>
      </c>
      <c r="K286" s="891"/>
      <c r="L286" s="891">
        <f t="shared" si="67"/>
        <v>0</v>
      </c>
      <c r="M286" s="891">
        <f>J286+H286*Tabellen!$K$2+L286</f>
        <v>164.34</v>
      </c>
      <c r="N286" s="796"/>
      <c r="O286" s="1018">
        <f t="shared" si="68"/>
        <v>198.85140000000001</v>
      </c>
      <c r="P286" s="1031"/>
      <c r="Q286" s="1023" t="s">
        <v>1025</v>
      </c>
      <c r="R286" s="1018">
        <f>H286*Tabellen!$K$2*Tabellen!$F$2</f>
        <v>198.85140000000001</v>
      </c>
      <c r="S286" s="1024" t="s">
        <v>1116</v>
      </c>
      <c r="T286" s="1018">
        <f>J286*Tabellen!$F$2</f>
        <v>0</v>
      </c>
      <c r="U286" s="1018">
        <f>R286*Tabellen!$G$2</f>
        <v>17.896626000000001</v>
      </c>
      <c r="V286" s="1018">
        <f>T286*Tabellen!$H$2</f>
        <v>0</v>
      </c>
      <c r="W286" s="1018">
        <f t="shared" si="69"/>
        <v>17.896626000000001</v>
      </c>
      <c r="X286" s="1018">
        <f t="shared" si="70"/>
        <v>216.74802600000001</v>
      </c>
      <c r="Y286" s="1017"/>
      <c r="Z286" s="967"/>
      <c r="AA286" s="967"/>
      <c r="AB286" s="967"/>
      <c r="AC286" s="967"/>
      <c r="AD286" s="967"/>
      <c r="AE286" s="967"/>
      <c r="AF286" s="967"/>
      <c r="AG286" s="967"/>
      <c r="AH286" s="967"/>
      <c r="AI286" s="967"/>
      <c r="AJ286" s="967"/>
      <c r="AK286" s="967"/>
      <c r="AL286" s="967"/>
      <c r="AM286" s="967"/>
      <c r="AN286" s="967"/>
      <c r="AO286" s="967"/>
      <c r="AP286" s="967"/>
      <c r="AQ286" s="967"/>
      <c r="AR286" s="967"/>
      <c r="AS286" s="967"/>
      <c r="AT286" s="967"/>
      <c r="AU286" s="967"/>
      <c r="AV286" s="967"/>
      <c r="AW286" s="967"/>
      <c r="AX286" s="967"/>
      <c r="AY286" s="967"/>
      <c r="AZ286" s="967"/>
      <c r="BA286" s="967"/>
      <c r="BB286" s="967"/>
      <c r="BC286" s="967"/>
      <c r="BD286" s="967"/>
      <c r="BE286" s="967"/>
      <c r="BF286" s="967"/>
      <c r="BG286" s="967"/>
      <c r="BH286" s="967"/>
      <c r="BI286" s="967"/>
      <c r="BJ286" s="967"/>
      <c r="BK286" s="967"/>
      <c r="BL286" s="967"/>
      <c r="BM286" s="967"/>
      <c r="BN286" s="967"/>
      <c r="BO286" s="967"/>
      <c r="BP286" s="967"/>
      <c r="BQ286" s="967"/>
      <c r="BR286" s="967"/>
      <c r="BS286" s="967"/>
    </row>
    <row r="287" spans="1:71" s="656" customFormat="1" ht="15.65" customHeight="1" outlineLevel="2" x14ac:dyDescent="0.25">
      <c r="A287" s="934"/>
      <c r="B287" s="659"/>
      <c r="C287" s="786"/>
      <c r="D287" s="657" t="s">
        <v>1491</v>
      </c>
      <c r="E287" s="660">
        <f>E276*1.1</f>
        <v>100.43</v>
      </c>
      <c r="F287" s="659" t="s">
        <v>74</v>
      </c>
      <c r="G287" s="660">
        <v>0</v>
      </c>
      <c r="H287" s="661">
        <f t="shared" si="65"/>
        <v>0</v>
      </c>
      <c r="I287" s="904">
        <v>1.79</v>
      </c>
      <c r="J287" s="891">
        <f t="shared" si="66"/>
        <v>179.76970000000003</v>
      </c>
      <c r="K287" s="891"/>
      <c r="L287" s="891">
        <f t="shared" si="67"/>
        <v>0</v>
      </c>
      <c r="M287" s="891">
        <f>J287+H287*Tabellen!$K$2+L287</f>
        <v>179.76970000000003</v>
      </c>
      <c r="N287" s="796"/>
      <c r="O287" s="1018">
        <f t="shared" si="68"/>
        <v>217.52133700000002</v>
      </c>
      <c r="P287" s="1031"/>
      <c r="Q287" s="1023" t="s">
        <v>1025</v>
      </c>
      <c r="R287" s="1018">
        <f>H287*Tabellen!$K$2*Tabellen!$F$2</f>
        <v>0</v>
      </c>
      <c r="S287" s="1024" t="s">
        <v>1116</v>
      </c>
      <c r="T287" s="1018">
        <f>J287*Tabellen!$F$2</f>
        <v>217.52133700000002</v>
      </c>
      <c r="U287" s="1018">
        <f>R287*Tabellen!$G$2</f>
        <v>0</v>
      </c>
      <c r="V287" s="1018">
        <f>T287*Tabellen!$H$2</f>
        <v>45.679480770000005</v>
      </c>
      <c r="W287" s="1018">
        <f t="shared" si="69"/>
        <v>45.679480770000005</v>
      </c>
      <c r="X287" s="1018">
        <f t="shared" si="70"/>
        <v>263.20081777000001</v>
      </c>
      <c r="Y287" s="1026"/>
      <c r="Z287" s="967"/>
      <c r="AA287" s="967"/>
      <c r="AB287" s="967"/>
      <c r="AC287" s="967"/>
      <c r="AD287" s="967"/>
      <c r="AE287" s="967"/>
      <c r="AF287" s="967"/>
      <c r="AG287" s="967"/>
      <c r="AH287" s="967"/>
      <c r="AI287" s="967"/>
      <c r="AJ287" s="967"/>
      <c r="AK287" s="967"/>
      <c r="AL287" s="967"/>
      <c r="AM287" s="967"/>
      <c r="AN287" s="967"/>
      <c r="AO287" s="967"/>
      <c r="AP287" s="967"/>
      <c r="AQ287" s="967"/>
      <c r="AR287" s="967"/>
      <c r="AS287" s="967"/>
      <c r="AT287" s="967"/>
      <c r="AU287" s="967"/>
      <c r="AV287" s="967"/>
      <c r="AW287" s="967"/>
      <c r="AX287" s="967"/>
      <c r="AY287" s="967"/>
      <c r="AZ287" s="967"/>
      <c r="BA287" s="967"/>
      <c r="BB287" s="967"/>
      <c r="BC287" s="967"/>
      <c r="BD287" s="967"/>
      <c r="BE287" s="967"/>
      <c r="BF287" s="967"/>
      <c r="BG287" s="967"/>
      <c r="BH287" s="967"/>
      <c r="BI287" s="967"/>
      <c r="BJ287" s="967"/>
      <c r="BK287" s="967"/>
      <c r="BL287" s="967"/>
      <c r="BM287" s="967"/>
      <c r="BN287" s="967"/>
      <c r="BO287" s="967"/>
      <c r="BP287" s="967"/>
      <c r="BQ287" s="967"/>
      <c r="BR287" s="967"/>
      <c r="BS287" s="967"/>
    </row>
    <row r="288" spans="1:71" s="656" customFormat="1" ht="15.65" customHeight="1" outlineLevel="2" x14ac:dyDescent="0.25">
      <c r="A288" s="934"/>
      <c r="B288" s="659"/>
      <c r="C288" s="786"/>
      <c r="D288" s="657" t="s">
        <v>1491</v>
      </c>
      <c r="E288" s="660">
        <f>E276</f>
        <v>91.3</v>
      </c>
      <c r="F288" s="657" t="s">
        <v>74</v>
      </c>
      <c r="G288" s="661">
        <v>0.03</v>
      </c>
      <c r="H288" s="661">
        <f t="shared" si="65"/>
        <v>2.7389999999999999</v>
      </c>
      <c r="I288" s="891">
        <v>0</v>
      </c>
      <c r="J288" s="891">
        <f t="shared" si="66"/>
        <v>0</v>
      </c>
      <c r="K288" s="891"/>
      <c r="L288" s="891">
        <f t="shared" si="67"/>
        <v>0</v>
      </c>
      <c r="M288" s="891">
        <f>J288+H288*Tabellen!$K$2+L288</f>
        <v>164.34</v>
      </c>
      <c r="N288" s="796"/>
      <c r="O288" s="1018">
        <f t="shared" si="68"/>
        <v>198.85140000000001</v>
      </c>
      <c r="P288" s="1031"/>
      <c r="Q288" s="1023" t="s">
        <v>1025</v>
      </c>
      <c r="R288" s="1018">
        <f>H288*Tabellen!$K$2*Tabellen!$F$2</f>
        <v>198.85140000000001</v>
      </c>
      <c r="S288" s="1024" t="s">
        <v>1116</v>
      </c>
      <c r="T288" s="1018">
        <f>J288*Tabellen!$F$2</f>
        <v>0</v>
      </c>
      <c r="U288" s="1018">
        <f>R288*Tabellen!$G$2</f>
        <v>17.896626000000001</v>
      </c>
      <c r="V288" s="1018">
        <f>T288*Tabellen!$H$2</f>
        <v>0</v>
      </c>
      <c r="W288" s="1018">
        <f t="shared" si="69"/>
        <v>17.896626000000001</v>
      </c>
      <c r="X288" s="1018">
        <f t="shared" si="70"/>
        <v>216.74802600000001</v>
      </c>
      <c r="Y288" s="1017"/>
      <c r="Z288" s="967"/>
      <c r="AA288" s="967"/>
      <c r="AB288" s="967"/>
      <c r="AC288" s="967"/>
      <c r="AD288" s="967"/>
      <c r="AE288" s="967"/>
      <c r="AF288" s="967"/>
      <c r="AG288" s="967"/>
      <c r="AH288" s="967"/>
      <c r="AI288" s="967"/>
      <c r="AJ288" s="967"/>
      <c r="AK288" s="967"/>
      <c r="AL288" s="967"/>
      <c r="AM288" s="967"/>
      <c r="AN288" s="967"/>
      <c r="AO288" s="967"/>
      <c r="AP288" s="967"/>
      <c r="AQ288" s="967"/>
      <c r="AR288" s="967"/>
      <c r="AS288" s="967"/>
      <c r="AT288" s="967"/>
      <c r="AU288" s="967"/>
      <c r="AV288" s="967"/>
      <c r="AW288" s="967"/>
      <c r="AX288" s="967"/>
      <c r="AY288" s="967"/>
      <c r="AZ288" s="967"/>
      <c r="BA288" s="967"/>
      <c r="BB288" s="967"/>
      <c r="BC288" s="967"/>
      <c r="BD288" s="967"/>
      <c r="BE288" s="967"/>
      <c r="BF288" s="967"/>
      <c r="BG288" s="967"/>
      <c r="BH288" s="967"/>
      <c r="BI288" s="967"/>
      <c r="BJ288" s="967"/>
      <c r="BK288" s="967"/>
      <c r="BL288" s="967"/>
      <c r="BM288" s="967"/>
      <c r="BN288" s="967"/>
      <c r="BO288" s="967"/>
      <c r="BP288" s="967"/>
      <c r="BQ288" s="967"/>
      <c r="BR288" s="967"/>
      <c r="BS288" s="967"/>
    </row>
    <row r="289" spans="1:71" s="656" customFormat="1" ht="15.65" customHeight="1" outlineLevel="2" x14ac:dyDescent="0.25">
      <c r="A289" s="934"/>
      <c r="B289" s="659"/>
      <c r="C289" s="786"/>
      <c r="D289" s="657" t="s">
        <v>1492</v>
      </c>
      <c r="E289" s="660">
        <f>E276*1.1</f>
        <v>100.43</v>
      </c>
      <c r="F289" s="657" t="s">
        <v>74</v>
      </c>
      <c r="G289" s="661"/>
      <c r="H289" s="661">
        <f t="shared" si="65"/>
        <v>0</v>
      </c>
      <c r="I289" s="891">
        <v>3.97</v>
      </c>
      <c r="J289" s="891">
        <f t="shared" si="66"/>
        <v>398.70710000000003</v>
      </c>
      <c r="K289" s="891"/>
      <c r="L289" s="891">
        <f t="shared" si="67"/>
        <v>0</v>
      </c>
      <c r="M289" s="891">
        <f>J289+H289*Tabellen!$K$2+L289</f>
        <v>398.70710000000003</v>
      </c>
      <c r="N289" s="796"/>
      <c r="O289" s="1018">
        <f t="shared" si="68"/>
        <v>482.43559100000004</v>
      </c>
      <c r="P289" s="1031"/>
      <c r="Q289" s="1023" t="s">
        <v>1025</v>
      </c>
      <c r="R289" s="1018">
        <f>H289*Tabellen!$K$2*Tabellen!$F$2</f>
        <v>0</v>
      </c>
      <c r="S289" s="1024" t="s">
        <v>1116</v>
      </c>
      <c r="T289" s="1018">
        <f>J289*Tabellen!$F$2</f>
        <v>482.43559100000004</v>
      </c>
      <c r="U289" s="1018">
        <f>R289*Tabellen!$G$2</f>
        <v>0</v>
      </c>
      <c r="V289" s="1018">
        <f>T289*Tabellen!$H$2</f>
        <v>101.31147411000001</v>
      </c>
      <c r="W289" s="1018">
        <f t="shared" si="69"/>
        <v>101.31147411000001</v>
      </c>
      <c r="X289" s="1018">
        <f t="shared" si="70"/>
        <v>583.74706510999999</v>
      </c>
      <c r="Y289" s="1034"/>
      <c r="Z289" s="967"/>
      <c r="AA289" s="967"/>
      <c r="AB289" s="967"/>
      <c r="AC289" s="967"/>
      <c r="AD289" s="967"/>
      <c r="AE289" s="967"/>
      <c r="AF289" s="967"/>
      <c r="AG289" s="967"/>
      <c r="AH289" s="967"/>
      <c r="AI289" s="967"/>
      <c r="AJ289" s="967"/>
      <c r="AK289" s="967"/>
      <c r="AL289" s="967"/>
      <c r="AM289" s="967"/>
      <c r="AN289" s="967"/>
      <c r="AO289" s="967"/>
      <c r="AP289" s="967"/>
      <c r="AQ289" s="967"/>
      <c r="AR289" s="967"/>
      <c r="AS289" s="967"/>
      <c r="AT289" s="967"/>
      <c r="AU289" s="967"/>
      <c r="AV289" s="967"/>
      <c r="AW289" s="967"/>
      <c r="AX289" s="967"/>
      <c r="AY289" s="967"/>
      <c r="AZ289" s="967"/>
      <c r="BA289" s="967"/>
      <c r="BB289" s="967"/>
      <c r="BC289" s="967"/>
      <c r="BD289" s="967"/>
      <c r="BE289" s="967"/>
      <c r="BF289" s="967"/>
      <c r="BG289" s="967"/>
      <c r="BH289" s="967"/>
      <c r="BI289" s="967"/>
      <c r="BJ289" s="967"/>
      <c r="BK289" s="967"/>
      <c r="BL289" s="967"/>
      <c r="BM289" s="967"/>
      <c r="BN289" s="967"/>
      <c r="BO289" s="967"/>
      <c r="BP289" s="967"/>
      <c r="BQ289" s="967"/>
      <c r="BR289" s="967"/>
      <c r="BS289" s="967"/>
    </row>
    <row r="290" spans="1:71" s="656" customFormat="1" ht="15.65" customHeight="1" outlineLevel="2" x14ac:dyDescent="0.25">
      <c r="A290" s="934"/>
      <c r="B290" s="659"/>
      <c r="C290" s="786"/>
      <c r="D290" s="657" t="s">
        <v>1492</v>
      </c>
      <c r="E290" s="660">
        <f>E276</f>
        <v>91.3</v>
      </c>
      <c r="F290" s="657" t="s">
        <v>74</v>
      </c>
      <c r="G290" s="661">
        <v>0.3</v>
      </c>
      <c r="H290" s="661">
        <f t="shared" si="65"/>
        <v>27.389999999999997</v>
      </c>
      <c r="I290" s="891"/>
      <c r="J290" s="891">
        <f t="shared" si="66"/>
        <v>0</v>
      </c>
      <c r="K290" s="891"/>
      <c r="L290" s="891">
        <f t="shared" si="67"/>
        <v>0</v>
      </c>
      <c r="M290" s="891">
        <f>J290+H290*Tabellen!$K$2+L290</f>
        <v>1643.3999999999999</v>
      </c>
      <c r="N290" s="796"/>
      <c r="O290" s="1018">
        <f t="shared" si="68"/>
        <v>1988.5139999999997</v>
      </c>
      <c r="P290" s="1031"/>
      <c r="Q290" s="1023" t="s">
        <v>1025</v>
      </c>
      <c r="R290" s="1018">
        <f>H290*Tabellen!$K$2*Tabellen!$F$2</f>
        <v>1988.5139999999997</v>
      </c>
      <c r="S290" s="1024" t="s">
        <v>1116</v>
      </c>
      <c r="T290" s="1018">
        <f>J290*Tabellen!$F$2</f>
        <v>0</v>
      </c>
      <c r="U290" s="1018">
        <f>R290*Tabellen!$G$2</f>
        <v>178.96625999999998</v>
      </c>
      <c r="V290" s="1018">
        <f>T290*Tabellen!$H$2</f>
        <v>0</v>
      </c>
      <c r="W290" s="1018">
        <f t="shared" si="69"/>
        <v>178.96625999999998</v>
      </c>
      <c r="X290" s="1018">
        <f t="shared" si="70"/>
        <v>2167.4802599999998</v>
      </c>
      <c r="Y290" s="1017"/>
      <c r="Z290" s="967"/>
      <c r="AA290" s="967"/>
      <c r="AB290" s="967"/>
      <c r="AC290" s="967"/>
      <c r="AD290" s="967"/>
      <c r="AE290" s="967"/>
      <c r="AF290" s="967"/>
      <c r="AG290" s="967"/>
      <c r="AH290" s="967"/>
      <c r="AI290" s="967"/>
      <c r="AJ290" s="967"/>
      <c r="AK290" s="967"/>
      <c r="AL290" s="967"/>
      <c r="AM290" s="967"/>
      <c r="AN290" s="967"/>
      <c r="AO290" s="967"/>
      <c r="AP290" s="967"/>
      <c r="AQ290" s="967"/>
      <c r="AR290" s="967"/>
      <c r="AS290" s="967"/>
      <c r="AT290" s="967"/>
      <c r="AU290" s="967"/>
      <c r="AV290" s="967"/>
      <c r="AW290" s="967"/>
      <c r="AX290" s="967"/>
      <c r="AY290" s="967"/>
      <c r="AZ290" s="967"/>
      <c r="BA290" s="967"/>
      <c r="BB290" s="967"/>
      <c r="BC290" s="967"/>
      <c r="BD290" s="967"/>
      <c r="BE290" s="967"/>
      <c r="BF290" s="967"/>
      <c r="BG290" s="967"/>
      <c r="BH290" s="967"/>
      <c r="BI290" s="967"/>
      <c r="BJ290" s="967"/>
      <c r="BK290" s="967"/>
      <c r="BL290" s="967"/>
      <c r="BM290" s="967"/>
      <c r="BN290" s="967"/>
      <c r="BO290" s="967"/>
      <c r="BP290" s="967"/>
      <c r="BQ290" s="967"/>
      <c r="BR290" s="967"/>
      <c r="BS290" s="967"/>
    </row>
    <row r="291" spans="1:71" s="656" customFormat="1" ht="15.65" customHeight="1" outlineLevel="2" x14ac:dyDescent="0.25">
      <c r="A291" s="934"/>
      <c r="B291" s="659"/>
      <c r="C291" s="786"/>
      <c r="D291" s="659" t="s">
        <v>1493</v>
      </c>
      <c r="E291" s="660">
        <f>E276</f>
        <v>91.3</v>
      </c>
      <c r="F291" s="657" t="s">
        <v>74</v>
      </c>
      <c r="G291" s="660"/>
      <c r="H291" s="661">
        <f t="shared" si="65"/>
        <v>0</v>
      </c>
      <c r="I291" s="891">
        <v>5.5</v>
      </c>
      <c r="J291" s="891">
        <f t="shared" si="66"/>
        <v>502.15</v>
      </c>
      <c r="K291" s="891"/>
      <c r="L291" s="891">
        <f t="shared" si="67"/>
        <v>0</v>
      </c>
      <c r="M291" s="891">
        <f>J291+H291*Tabellen!$K$2+L291</f>
        <v>502.15</v>
      </c>
      <c r="N291" s="796"/>
      <c r="O291" s="1018">
        <f t="shared" si="68"/>
        <v>607.60149999999999</v>
      </c>
      <c r="P291" s="1031"/>
      <c r="Q291" s="1023" t="s">
        <v>1025</v>
      </c>
      <c r="R291" s="1018">
        <f>H291*Tabellen!$K$2*Tabellen!$F$2</f>
        <v>0</v>
      </c>
      <c r="S291" s="1024" t="s">
        <v>1116</v>
      </c>
      <c r="T291" s="1018">
        <f>J291*Tabellen!$F$2</f>
        <v>607.60149999999999</v>
      </c>
      <c r="U291" s="1018">
        <f>R291*Tabellen!$G$2</f>
        <v>0</v>
      </c>
      <c r="V291" s="1018">
        <f>T291*Tabellen!$H$2</f>
        <v>127.59631499999999</v>
      </c>
      <c r="W291" s="1018">
        <f t="shared" si="69"/>
        <v>127.59631499999999</v>
      </c>
      <c r="X291" s="1018">
        <f t="shared" si="70"/>
        <v>735.19781499999999</v>
      </c>
      <c r="Y291" s="1017"/>
      <c r="Z291" s="967"/>
      <c r="AA291" s="967"/>
      <c r="AB291" s="967"/>
      <c r="AC291" s="967"/>
      <c r="AD291" s="967"/>
      <c r="AE291" s="967"/>
      <c r="AF291" s="967"/>
      <c r="AG291" s="967"/>
      <c r="AH291" s="967"/>
      <c r="AI291" s="967"/>
      <c r="AJ291" s="967"/>
      <c r="AK291" s="967"/>
      <c r="AL291" s="967"/>
      <c r="AM291" s="967"/>
      <c r="AN291" s="967"/>
      <c r="AO291" s="967"/>
      <c r="AP291" s="967"/>
      <c r="AQ291" s="967"/>
      <c r="AR291" s="967"/>
      <c r="AS291" s="967"/>
      <c r="AT291" s="967"/>
      <c r="AU291" s="967"/>
      <c r="AV291" s="967"/>
      <c r="AW291" s="967"/>
      <c r="AX291" s="967"/>
      <c r="AY291" s="967"/>
      <c r="AZ291" s="967"/>
      <c r="BA291" s="967"/>
      <c r="BB291" s="967"/>
      <c r="BC291" s="967"/>
      <c r="BD291" s="967"/>
      <c r="BE291" s="967"/>
      <c r="BF291" s="967"/>
      <c r="BG291" s="967"/>
      <c r="BH291" s="967"/>
      <c r="BI291" s="967"/>
      <c r="BJ291" s="967"/>
      <c r="BK291" s="967"/>
      <c r="BL291" s="967"/>
      <c r="BM291" s="967"/>
      <c r="BN291" s="967"/>
      <c r="BO291" s="967"/>
      <c r="BP291" s="967"/>
      <c r="BQ291" s="967"/>
      <c r="BR291" s="967"/>
      <c r="BS291" s="967"/>
    </row>
    <row r="292" spans="1:71" s="656" customFormat="1" ht="15.65" customHeight="1" outlineLevel="2" x14ac:dyDescent="0.25">
      <c r="A292" s="934"/>
      <c r="B292" s="659"/>
      <c r="C292" s="786"/>
      <c r="D292" s="659" t="s">
        <v>1483</v>
      </c>
      <c r="E292" s="660">
        <v>1</v>
      </c>
      <c r="F292" s="657" t="s">
        <v>846</v>
      </c>
      <c r="G292" s="660">
        <v>4</v>
      </c>
      <c r="H292" s="661">
        <f t="shared" si="65"/>
        <v>4</v>
      </c>
      <c r="I292" s="891"/>
      <c r="J292" s="891">
        <f t="shared" si="66"/>
        <v>0</v>
      </c>
      <c r="K292" s="891"/>
      <c r="L292" s="891">
        <f t="shared" si="67"/>
        <v>0</v>
      </c>
      <c r="M292" s="891">
        <f>J292+H292*Tabellen!$K$2+L292</f>
        <v>240</v>
      </c>
      <c r="N292" s="796"/>
      <c r="O292" s="1018">
        <f t="shared" si="68"/>
        <v>290.39999999999998</v>
      </c>
      <c r="P292" s="1031"/>
      <c r="Q292" s="1023" t="s">
        <v>1025</v>
      </c>
      <c r="R292" s="1018">
        <f>H292*Tabellen!$K$2*Tabellen!$F$2</f>
        <v>290.39999999999998</v>
      </c>
      <c r="S292" s="1024" t="s">
        <v>1116</v>
      </c>
      <c r="T292" s="1018">
        <f>J292*Tabellen!$F$2</f>
        <v>0</v>
      </c>
      <c r="U292" s="1018">
        <f>R292*Tabellen!$G$2</f>
        <v>26.135999999999996</v>
      </c>
      <c r="V292" s="1018">
        <f>T292*Tabellen!$H$2</f>
        <v>0</v>
      </c>
      <c r="W292" s="1018">
        <f t="shared" si="69"/>
        <v>26.135999999999996</v>
      </c>
      <c r="X292" s="1018">
        <f t="shared" si="70"/>
        <v>316.53599999999994</v>
      </c>
      <c r="Y292" s="1017"/>
      <c r="Z292" s="967"/>
      <c r="AA292" s="967"/>
      <c r="AB292" s="967"/>
      <c r="AC292" s="967"/>
      <c r="AD292" s="967"/>
      <c r="AE292" s="967"/>
      <c r="AF292" s="967"/>
      <c r="AG292" s="967"/>
      <c r="AH292" s="967"/>
      <c r="AI292" s="967"/>
      <c r="AJ292" s="967"/>
      <c r="AK292" s="967"/>
      <c r="AL292" s="967"/>
      <c r="AM292" s="967"/>
      <c r="AN292" s="967"/>
      <c r="AO292" s="967"/>
      <c r="AP292" s="967"/>
      <c r="AQ292" s="967"/>
      <c r="AR292" s="967"/>
      <c r="AS292" s="967"/>
      <c r="AT292" s="967"/>
      <c r="AU292" s="967"/>
      <c r="AV292" s="967"/>
      <c r="AW292" s="967"/>
      <c r="AX292" s="967"/>
      <c r="AY292" s="967"/>
      <c r="AZ292" s="967"/>
      <c r="BA292" s="967"/>
      <c r="BB292" s="967"/>
      <c r="BC292" s="967"/>
      <c r="BD292" s="967"/>
      <c r="BE292" s="967"/>
      <c r="BF292" s="967"/>
      <c r="BG292" s="967"/>
      <c r="BH292" s="967"/>
      <c r="BI292" s="967"/>
      <c r="BJ292" s="967"/>
      <c r="BK292" s="967"/>
      <c r="BL292" s="967"/>
      <c r="BM292" s="967"/>
      <c r="BN292" s="967"/>
      <c r="BO292" s="967"/>
      <c r="BP292" s="967"/>
      <c r="BQ292" s="967"/>
      <c r="BR292" s="967"/>
      <c r="BS292" s="967"/>
    </row>
    <row r="293" spans="1:71" s="830" customFormat="1" ht="15.65" customHeight="1" outlineLevel="2" x14ac:dyDescent="0.25">
      <c r="A293" s="936"/>
      <c r="B293" s="659" t="s">
        <v>1223</v>
      </c>
      <c r="C293" s="786" t="s">
        <v>1074</v>
      </c>
      <c r="D293" s="657" t="s">
        <v>1226</v>
      </c>
      <c r="E293" s="831"/>
      <c r="G293" s="832"/>
      <c r="H293" s="832"/>
      <c r="I293" s="905"/>
      <c r="J293" s="905"/>
      <c r="K293" s="905"/>
      <c r="L293" s="905"/>
      <c r="M293" s="905"/>
      <c r="N293" s="833"/>
      <c r="O293" s="1017"/>
      <c r="P293" s="1031"/>
      <c r="Q293" s="1023"/>
      <c r="R293" s="1018"/>
      <c r="S293" s="1024"/>
      <c r="T293" s="1018"/>
      <c r="U293" s="1018"/>
      <c r="V293" s="1018"/>
      <c r="W293" s="1018"/>
      <c r="X293" s="1018"/>
      <c r="Y293" s="1034"/>
      <c r="Z293" s="970"/>
      <c r="AA293" s="970"/>
      <c r="AB293" s="970"/>
      <c r="AC293" s="970"/>
      <c r="AD293" s="970"/>
      <c r="AE293" s="970"/>
      <c r="AF293" s="970"/>
      <c r="AG293" s="970"/>
      <c r="AH293" s="970"/>
      <c r="AI293" s="970"/>
      <c r="AJ293" s="970"/>
      <c r="AK293" s="970"/>
      <c r="AL293" s="970"/>
      <c r="AM293" s="970"/>
      <c r="AN293" s="970"/>
      <c r="AO293" s="970"/>
      <c r="AP293" s="970"/>
      <c r="AQ293" s="970"/>
      <c r="AR293" s="970"/>
      <c r="AS293" s="970"/>
      <c r="AT293" s="970"/>
      <c r="AU293" s="970"/>
      <c r="AV293" s="970"/>
      <c r="AW293" s="970"/>
      <c r="AX293" s="970"/>
      <c r="AY293" s="970"/>
      <c r="AZ293" s="970"/>
      <c r="BA293" s="970"/>
      <c r="BB293" s="970"/>
      <c r="BC293" s="970"/>
      <c r="BD293" s="970"/>
      <c r="BE293" s="970"/>
      <c r="BF293" s="970"/>
      <c r="BG293" s="970"/>
      <c r="BH293" s="970"/>
      <c r="BI293" s="970"/>
      <c r="BJ293" s="970"/>
      <c r="BK293" s="970"/>
      <c r="BL293" s="970"/>
      <c r="BM293" s="970"/>
      <c r="BN293" s="970"/>
      <c r="BO293" s="970"/>
      <c r="BP293" s="970"/>
      <c r="BQ293" s="970"/>
      <c r="BR293" s="970"/>
      <c r="BS293" s="970"/>
    </row>
    <row r="294" spans="1:71" ht="15.65" customHeight="1" outlineLevel="2" x14ac:dyDescent="0.25">
      <c r="B294" s="659"/>
      <c r="E294" s="660"/>
      <c r="G294" s="661"/>
      <c r="H294" s="661"/>
      <c r="K294" s="906"/>
      <c r="N294" s="795"/>
      <c r="O294" s="1017"/>
      <c r="P294" s="1017"/>
      <c r="Q294" s="1017"/>
    </row>
    <row r="295" spans="1:71" ht="9" customHeight="1" outlineLevel="1" x14ac:dyDescent="0.25">
      <c r="B295" s="663"/>
      <c r="D295" s="664"/>
      <c r="E295" s="666"/>
      <c r="F295" s="664"/>
      <c r="G295" s="665"/>
      <c r="H295" s="665"/>
      <c r="I295" s="892"/>
      <c r="J295" s="892"/>
      <c r="K295" s="892"/>
      <c r="L295" s="892"/>
      <c r="M295" s="892"/>
      <c r="N295" s="786"/>
      <c r="O295" s="1021"/>
      <c r="P295" s="1021"/>
      <c r="Q295" s="1021"/>
      <c r="R295" s="1022"/>
      <c r="S295" s="1022"/>
      <c r="T295" s="1022"/>
      <c r="U295" s="1022"/>
      <c r="V295" s="1022"/>
      <c r="W295" s="1022"/>
      <c r="X295" s="1022"/>
      <c r="Y295" s="1021"/>
      <c r="Z295" s="965"/>
      <c r="AA295" s="966"/>
      <c r="AG295" s="963"/>
      <c r="AH295" s="963"/>
    </row>
    <row r="296" spans="1:71" s="912" customFormat="1" ht="15.65" customHeight="1" outlineLevel="1" x14ac:dyDescent="0.25">
      <c r="B296" s="650" t="s">
        <v>1230</v>
      </c>
      <c r="C296" s="937"/>
      <c r="D296" s="651" t="s">
        <v>1672</v>
      </c>
      <c r="E296" s="658">
        <v>91.3</v>
      </c>
      <c r="F296" s="651" t="s">
        <v>74</v>
      </c>
      <c r="G296" s="652"/>
      <c r="H296" s="652">
        <f>SUM(H297:H314)/E296</f>
        <v>1.1872359336335241</v>
      </c>
      <c r="I296" s="890"/>
      <c r="J296" s="890">
        <f>SUM(J297:J314)/E296</f>
        <v>25.006467499999999</v>
      </c>
      <c r="K296" s="890"/>
      <c r="L296" s="890">
        <f>SUM(L297:L314)</f>
        <v>0</v>
      </c>
      <c r="M296" s="890">
        <f>SUM(M297:M314)/E296</f>
        <v>96.240623518011432</v>
      </c>
      <c r="N296" s="937"/>
      <c r="O296" s="1015">
        <f>SUM(O297:O314)/E296</f>
        <v>116.45115445679384</v>
      </c>
      <c r="P296" s="1014" t="str">
        <f>B296</f>
        <v>V1-3-A3</v>
      </c>
      <c r="Q296" s="1014"/>
      <c r="R296" s="1015"/>
      <c r="S296" s="1015"/>
      <c r="T296" s="1015"/>
      <c r="U296" s="1028"/>
      <c r="V296" s="1015"/>
      <c r="W296" s="1015"/>
      <c r="X296" s="1015">
        <f>SUM(X297:X314)/E296</f>
        <v>130.56269743890527</v>
      </c>
      <c r="Y296" s="1016"/>
      <c r="Z296" s="960"/>
      <c r="AA296" s="960"/>
      <c r="AB296" s="960"/>
      <c r="AC296" s="960"/>
      <c r="AD296" s="960"/>
      <c r="AE296" s="960"/>
      <c r="AF296" s="960"/>
      <c r="AG296" s="960"/>
      <c r="AH296" s="960"/>
      <c r="AI296" s="960"/>
      <c r="AJ296" s="960"/>
      <c r="AK296" s="960"/>
      <c r="AL296" s="960"/>
      <c r="AM296" s="960"/>
      <c r="AN296" s="960"/>
      <c r="AO296" s="960"/>
      <c r="AP296" s="960"/>
      <c r="AQ296" s="960"/>
      <c r="AR296" s="960"/>
      <c r="AS296" s="960"/>
      <c r="AT296" s="960"/>
      <c r="AU296" s="960"/>
      <c r="AV296" s="960"/>
      <c r="AW296" s="960"/>
      <c r="AX296" s="960"/>
      <c r="AY296" s="960"/>
      <c r="AZ296" s="960"/>
      <c r="BA296" s="960"/>
      <c r="BB296" s="960"/>
      <c r="BC296" s="960"/>
      <c r="BD296" s="960"/>
      <c r="BE296" s="960"/>
      <c r="BF296" s="960"/>
      <c r="BG296" s="960"/>
      <c r="BH296" s="960"/>
      <c r="BI296" s="960"/>
      <c r="BJ296" s="960"/>
      <c r="BK296" s="960"/>
      <c r="BL296" s="960"/>
      <c r="BM296" s="960"/>
      <c r="BN296" s="960"/>
      <c r="BO296" s="960"/>
      <c r="BP296" s="960"/>
      <c r="BQ296" s="960"/>
      <c r="BR296" s="960"/>
      <c r="BS296" s="960"/>
    </row>
    <row r="297" spans="1:71" ht="15.65" customHeight="1" outlineLevel="2" x14ac:dyDescent="0.25">
      <c r="B297" s="659"/>
      <c r="D297" s="668" t="s">
        <v>1239</v>
      </c>
      <c r="E297" s="660"/>
      <c r="G297" s="661"/>
      <c r="H297" s="661"/>
      <c r="K297" s="906"/>
      <c r="N297" s="795"/>
      <c r="O297" s="1017" t="str">
        <f>R297</f>
        <v>incl. opslagen</v>
      </c>
      <c r="P297" s="1017"/>
      <c r="Q297" s="1023"/>
      <c r="R297" s="1030" t="str">
        <f>Tabellen!$C$2</f>
        <v>incl. opslagen</v>
      </c>
      <c r="S297" s="1024"/>
      <c r="T297" s="1030" t="str">
        <f>Tabellen!$C$2</f>
        <v>incl. opslagen</v>
      </c>
    </row>
    <row r="298" spans="1:71" s="656" customFormat="1" ht="15.65" customHeight="1" outlineLevel="2" x14ac:dyDescent="0.25">
      <c r="A298" s="934"/>
      <c r="B298" s="659"/>
      <c r="C298" s="786"/>
      <c r="D298" s="657" t="s">
        <v>1433</v>
      </c>
      <c r="E298" s="660">
        <v>1</v>
      </c>
      <c r="F298" s="657" t="s">
        <v>846</v>
      </c>
      <c r="G298" s="661">
        <v>2</v>
      </c>
      <c r="H298" s="661">
        <f t="shared" ref="H298:H312" si="71">E298*G298</f>
        <v>2</v>
      </c>
      <c r="I298" s="891"/>
      <c r="J298" s="891">
        <f t="shared" ref="J298:J312" si="72">E298*I298</f>
        <v>0</v>
      </c>
      <c r="K298" s="891"/>
      <c r="L298" s="891">
        <f t="shared" ref="L298:L312" si="73">E298*K298</f>
        <v>0</v>
      </c>
      <c r="M298" s="891">
        <f>J298+H298*Tabellen!$K$2+L298</f>
        <v>120</v>
      </c>
      <c r="N298" s="796"/>
      <c r="O298" s="1018">
        <f t="shared" ref="O298:O312" si="74">R298+T298</f>
        <v>145.19999999999999</v>
      </c>
      <c r="P298" s="1031"/>
      <c r="Q298" s="1023" t="s">
        <v>1025</v>
      </c>
      <c r="R298" s="1018">
        <f>H298*Tabellen!$K$2*Tabellen!$F$2</f>
        <v>145.19999999999999</v>
      </c>
      <c r="S298" s="1024" t="s">
        <v>1116</v>
      </c>
      <c r="T298" s="1018">
        <f>J298*Tabellen!$F$2</f>
        <v>0</v>
      </c>
      <c r="U298" s="1018">
        <f>R298*Tabellen!$G$2</f>
        <v>13.067999999999998</v>
      </c>
      <c r="V298" s="1018">
        <f>T298*Tabellen!$H$2</f>
        <v>0</v>
      </c>
      <c r="W298" s="1018">
        <f t="shared" ref="W298:W312" si="75">U298+V298</f>
        <v>13.067999999999998</v>
      </c>
      <c r="X298" s="1018">
        <f t="shared" ref="X298:X312" si="76">O298+W298</f>
        <v>158.26799999999997</v>
      </c>
      <c r="Y298" s="1019"/>
      <c r="Z298" s="967"/>
      <c r="AA298" s="967"/>
      <c r="AB298" s="967"/>
      <c r="AC298" s="967"/>
      <c r="AD298" s="967"/>
      <c r="AE298" s="967"/>
      <c r="AF298" s="967"/>
      <c r="AG298" s="967"/>
      <c r="AH298" s="967"/>
      <c r="AI298" s="967"/>
      <c r="AJ298" s="967"/>
      <c r="AK298" s="967"/>
      <c r="AL298" s="967"/>
      <c r="AM298" s="967"/>
      <c r="AN298" s="967"/>
      <c r="AO298" s="967"/>
      <c r="AP298" s="967"/>
      <c r="AQ298" s="967"/>
      <c r="AR298" s="967"/>
      <c r="AS298" s="967"/>
      <c r="AT298" s="967"/>
      <c r="AU298" s="967"/>
      <c r="AV298" s="967"/>
      <c r="AW298" s="967"/>
      <c r="AX298" s="967"/>
      <c r="AY298" s="967"/>
      <c r="AZ298" s="967"/>
      <c r="BA298" s="967"/>
      <c r="BB298" s="967"/>
      <c r="BC298" s="967"/>
      <c r="BD298" s="967"/>
      <c r="BE298" s="967"/>
      <c r="BF298" s="967"/>
      <c r="BG298" s="967"/>
      <c r="BH298" s="967"/>
      <c r="BI298" s="967"/>
      <c r="BJ298" s="967"/>
      <c r="BK298" s="967"/>
      <c r="BL298" s="967"/>
      <c r="BM298" s="967"/>
      <c r="BN298" s="967"/>
      <c r="BO298" s="967"/>
      <c r="BP298" s="967"/>
      <c r="BQ298" s="967"/>
      <c r="BR298" s="967"/>
      <c r="BS298" s="967"/>
    </row>
    <row r="299" spans="1:71" s="656" customFormat="1" ht="15.65" customHeight="1" outlineLevel="2" x14ac:dyDescent="0.25">
      <c r="A299" s="934"/>
      <c r="B299" s="659"/>
      <c r="C299" s="786"/>
      <c r="D299" s="657" t="s">
        <v>1484</v>
      </c>
      <c r="E299" s="660">
        <f>91.3/2.7</f>
        <v>33.81481481481481</v>
      </c>
      <c r="F299" s="657" t="s">
        <v>71</v>
      </c>
      <c r="G299" s="661">
        <v>0.05</v>
      </c>
      <c r="H299" s="661">
        <f t="shared" si="71"/>
        <v>1.6907407407407407</v>
      </c>
      <c r="I299" s="891"/>
      <c r="J299" s="891">
        <f t="shared" si="72"/>
        <v>0</v>
      </c>
      <c r="K299" s="891"/>
      <c r="L299" s="891">
        <f t="shared" si="73"/>
        <v>0</v>
      </c>
      <c r="M299" s="891">
        <f>J299+H299*Tabellen!$K$2+L299</f>
        <v>101.44444444444444</v>
      </c>
      <c r="N299" s="796"/>
      <c r="O299" s="1018">
        <f t="shared" si="74"/>
        <v>122.74777777777777</v>
      </c>
      <c r="P299" s="1031"/>
      <c r="Q299" s="1023" t="s">
        <v>1025</v>
      </c>
      <c r="R299" s="1018">
        <f>H299*Tabellen!$K$2*Tabellen!$F$2</f>
        <v>122.74777777777777</v>
      </c>
      <c r="S299" s="1024" t="s">
        <v>1116</v>
      </c>
      <c r="T299" s="1018">
        <f>J299*Tabellen!$F$2</f>
        <v>0</v>
      </c>
      <c r="U299" s="1018">
        <f>R299*Tabellen!$G$2</f>
        <v>11.047299999999998</v>
      </c>
      <c r="V299" s="1018">
        <f>T299*Tabellen!$H$2</f>
        <v>0</v>
      </c>
      <c r="W299" s="1018">
        <f t="shared" si="75"/>
        <v>11.047299999999998</v>
      </c>
      <c r="X299" s="1018">
        <f t="shared" si="76"/>
        <v>133.79507777777778</v>
      </c>
      <c r="Y299" s="1019"/>
      <c r="Z299" s="967"/>
      <c r="AA299" s="967"/>
      <c r="AB299" s="967"/>
      <c r="AC299" s="967"/>
      <c r="AD299" s="967"/>
      <c r="AE299" s="967"/>
      <c r="AF299" s="967"/>
      <c r="AG299" s="967"/>
      <c r="AH299" s="967"/>
      <c r="AI299" s="967"/>
      <c r="AJ299" s="967"/>
      <c r="AK299" s="967"/>
      <c r="AL299" s="967"/>
      <c r="AM299" s="967"/>
      <c r="AN299" s="967"/>
      <c r="AO299" s="967"/>
      <c r="AP299" s="967"/>
      <c r="AQ299" s="967"/>
      <c r="AR299" s="967"/>
      <c r="AS299" s="967"/>
      <c r="AT299" s="967"/>
      <c r="AU299" s="967"/>
      <c r="AV299" s="967"/>
      <c r="AW299" s="967"/>
      <c r="AX299" s="967"/>
      <c r="AY299" s="967"/>
      <c r="AZ299" s="967"/>
      <c r="BA299" s="967"/>
      <c r="BB299" s="967"/>
      <c r="BC299" s="967"/>
      <c r="BD299" s="967"/>
      <c r="BE299" s="967"/>
      <c r="BF299" s="967"/>
      <c r="BG299" s="967"/>
      <c r="BH299" s="967"/>
      <c r="BI299" s="967"/>
      <c r="BJ299" s="967"/>
      <c r="BK299" s="967"/>
      <c r="BL299" s="967"/>
      <c r="BM299" s="967"/>
      <c r="BN299" s="967"/>
      <c r="BO299" s="967"/>
      <c r="BP299" s="967"/>
      <c r="BQ299" s="967"/>
      <c r="BR299" s="967"/>
      <c r="BS299" s="967"/>
    </row>
    <row r="300" spans="1:71" s="656" customFormat="1" ht="15.65" customHeight="1" outlineLevel="2" x14ac:dyDescent="0.25">
      <c r="A300" s="934"/>
      <c r="B300" s="659"/>
      <c r="C300" s="786"/>
      <c r="D300" s="657" t="s">
        <v>1044</v>
      </c>
      <c r="E300" s="660">
        <f>E296*1.7</f>
        <v>155.20999999999998</v>
      </c>
      <c r="F300" s="657" t="s">
        <v>71</v>
      </c>
      <c r="G300" s="661">
        <v>0</v>
      </c>
      <c r="H300" s="661">
        <f t="shared" si="71"/>
        <v>0</v>
      </c>
      <c r="I300" s="891">
        <v>2.1800000000000002</v>
      </c>
      <c r="J300" s="891">
        <f t="shared" si="72"/>
        <v>338.3578</v>
      </c>
      <c r="K300" s="891"/>
      <c r="L300" s="891">
        <f t="shared" si="73"/>
        <v>0</v>
      </c>
      <c r="M300" s="891">
        <f>J300+H300*Tabellen!$K$2+L300</f>
        <v>338.3578</v>
      </c>
      <c r="N300" s="796"/>
      <c r="O300" s="1018">
        <f t="shared" si="74"/>
        <v>409.412938</v>
      </c>
      <c r="P300" s="1031"/>
      <c r="Q300" s="1023" t="s">
        <v>1025</v>
      </c>
      <c r="R300" s="1018">
        <f>H300*Tabellen!$K$2*Tabellen!$F$2</f>
        <v>0</v>
      </c>
      <c r="S300" s="1024" t="s">
        <v>1116</v>
      </c>
      <c r="T300" s="1018">
        <f>J300*Tabellen!$F$2</f>
        <v>409.412938</v>
      </c>
      <c r="U300" s="1018">
        <f>R300*Tabellen!$G$2</f>
        <v>0</v>
      </c>
      <c r="V300" s="1018">
        <f>T300*Tabellen!$H$2</f>
        <v>85.976716979999992</v>
      </c>
      <c r="W300" s="1018">
        <f t="shared" si="75"/>
        <v>85.976716979999992</v>
      </c>
      <c r="X300" s="1018">
        <f t="shared" si="76"/>
        <v>495.38965497999999</v>
      </c>
      <c r="Y300" s="1019"/>
      <c r="Z300" s="967"/>
      <c r="AA300" s="967"/>
      <c r="AB300" s="967"/>
      <c r="AC300" s="967"/>
      <c r="AD300" s="967"/>
      <c r="AE300" s="967"/>
      <c r="AF300" s="967"/>
      <c r="AG300" s="967"/>
      <c r="AH300" s="967"/>
      <c r="AI300" s="967"/>
      <c r="AJ300" s="967"/>
      <c r="AK300" s="967"/>
      <c r="AL300" s="967"/>
      <c r="AM300" s="967"/>
      <c r="AN300" s="967"/>
      <c r="AO300" s="967"/>
      <c r="AP300" s="967"/>
      <c r="AQ300" s="967"/>
      <c r="AR300" s="967"/>
      <c r="AS300" s="967"/>
      <c r="AT300" s="967"/>
      <c r="AU300" s="967"/>
      <c r="AV300" s="967"/>
      <c r="AW300" s="967"/>
      <c r="AX300" s="967"/>
      <c r="AY300" s="967"/>
      <c r="AZ300" s="967"/>
      <c r="BA300" s="967"/>
      <c r="BB300" s="967"/>
      <c r="BC300" s="967"/>
      <c r="BD300" s="967"/>
      <c r="BE300" s="967"/>
      <c r="BF300" s="967"/>
      <c r="BG300" s="967"/>
      <c r="BH300" s="967"/>
      <c r="BI300" s="967"/>
      <c r="BJ300" s="967"/>
      <c r="BK300" s="967"/>
      <c r="BL300" s="967"/>
      <c r="BM300" s="967"/>
      <c r="BN300" s="967"/>
      <c r="BO300" s="967"/>
      <c r="BP300" s="967"/>
      <c r="BQ300" s="967"/>
      <c r="BR300" s="967"/>
      <c r="BS300" s="967"/>
    </row>
    <row r="301" spans="1:71" s="656" customFormat="1" ht="15.65" customHeight="1" outlineLevel="2" x14ac:dyDescent="0.25">
      <c r="A301" s="934"/>
      <c r="B301" s="659"/>
      <c r="C301" s="786"/>
      <c r="D301" s="657" t="s">
        <v>1486</v>
      </c>
      <c r="E301" s="660">
        <f>E296*1.7*2</f>
        <v>310.41999999999996</v>
      </c>
      <c r="F301" s="657" t="s">
        <v>71</v>
      </c>
      <c r="G301" s="661">
        <v>0</v>
      </c>
      <c r="H301" s="661">
        <f t="shared" si="71"/>
        <v>0</v>
      </c>
      <c r="I301" s="891">
        <v>0.44</v>
      </c>
      <c r="J301" s="891">
        <f t="shared" si="72"/>
        <v>136.58479999999997</v>
      </c>
      <c r="K301" s="891"/>
      <c r="L301" s="891">
        <f t="shared" si="73"/>
        <v>0</v>
      </c>
      <c r="M301" s="891">
        <f>J301+H301*Tabellen!$K$2+L301</f>
        <v>136.58479999999997</v>
      </c>
      <c r="N301" s="796"/>
      <c r="O301" s="1018">
        <f t="shared" si="74"/>
        <v>165.26760799999997</v>
      </c>
      <c r="P301" s="1031"/>
      <c r="Q301" s="1023" t="s">
        <v>1025</v>
      </c>
      <c r="R301" s="1018">
        <f>H301*Tabellen!$K$2*Tabellen!$F$2</f>
        <v>0</v>
      </c>
      <c r="S301" s="1024" t="s">
        <v>1116</v>
      </c>
      <c r="T301" s="1018">
        <f>J301*Tabellen!$F$2</f>
        <v>165.26760799999997</v>
      </c>
      <c r="U301" s="1018">
        <f>R301*Tabellen!$G$2</f>
        <v>0</v>
      </c>
      <c r="V301" s="1018">
        <f>T301*Tabellen!$H$2</f>
        <v>34.706197679999988</v>
      </c>
      <c r="W301" s="1018">
        <f t="shared" si="75"/>
        <v>34.706197679999988</v>
      </c>
      <c r="X301" s="1018">
        <f t="shared" si="76"/>
        <v>199.97380567999994</v>
      </c>
      <c r="Y301" s="1019"/>
      <c r="Z301" s="967"/>
      <c r="AA301" s="967"/>
      <c r="AB301" s="967"/>
      <c r="AC301" s="967"/>
      <c r="AD301" s="967"/>
      <c r="AE301" s="967"/>
      <c r="AF301" s="967"/>
      <c r="AG301" s="967"/>
      <c r="AH301" s="967"/>
      <c r="AI301" s="967"/>
      <c r="AJ301" s="967"/>
      <c r="AK301" s="967"/>
      <c r="AL301" s="967"/>
      <c r="AM301" s="967"/>
      <c r="AN301" s="967"/>
      <c r="AO301" s="967"/>
      <c r="AP301" s="967"/>
      <c r="AQ301" s="967"/>
      <c r="AR301" s="967"/>
      <c r="AS301" s="967"/>
      <c r="AT301" s="967"/>
      <c r="AU301" s="967"/>
      <c r="AV301" s="967"/>
      <c r="AW301" s="967"/>
      <c r="AX301" s="967"/>
      <c r="AY301" s="967"/>
      <c r="AZ301" s="967"/>
      <c r="BA301" s="967"/>
      <c r="BB301" s="967"/>
      <c r="BC301" s="967"/>
      <c r="BD301" s="967"/>
      <c r="BE301" s="967"/>
      <c r="BF301" s="967"/>
      <c r="BG301" s="967"/>
      <c r="BH301" s="967"/>
      <c r="BI301" s="967"/>
      <c r="BJ301" s="967"/>
      <c r="BK301" s="967"/>
      <c r="BL301" s="967"/>
      <c r="BM301" s="967"/>
      <c r="BN301" s="967"/>
      <c r="BO301" s="967"/>
      <c r="BP301" s="967"/>
      <c r="BQ301" s="967"/>
      <c r="BR301" s="967"/>
      <c r="BS301" s="967"/>
    </row>
    <row r="302" spans="1:71" s="656" customFormat="1" ht="15.65" customHeight="1" outlineLevel="2" x14ac:dyDescent="0.25">
      <c r="A302" s="934"/>
      <c r="B302" s="659"/>
      <c r="C302" s="786"/>
      <c r="D302" s="657" t="s">
        <v>1487</v>
      </c>
      <c r="E302" s="660">
        <f>E301+E300</f>
        <v>465.62999999999994</v>
      </c>
      <c r="F302" s="657" t="s">
        <v>71</v>
      </c>
      <c r="G302" s="661">
        <v>0.13</v>
      </c>
      <c r="H302" s="661">
        <f t="shared" si="71"/>
        <v>60.531899999999993</v>
      </c>
      <c r="I302" s="891"/>
      <c r="J302" s="891">
        <f t="shared" si="72"/>
        <v>0</v>
      </c>
      <c r="K302" s="891"/>
      <c r="L302" s="891">
        <f t="shared" si="73"/>
        <v>0</v>
      </c>
      <c r="M302" s="891">
        <f>J302+H302*Tabellen!$K$2+L302</f>
        <v>3631.9139999999998</v>
      </c>
      <c r="N302" s="796"/>
      <c r="O302" s="1018">
        <f t="shared" si="74"/>
        <v>4394.6159399999997</v>
      </c>
      <c r="P302" s="1031"/>
      <c r="Q302" s="1023" t="s">
        <v>1025</v>
      </c>
      <c r="R302" s="1018">
        <f>H302*Tabellen!$K$2*Tabellen!$F$2</f>
        <v>4394.6159399999997</v>
      </c>
      <c r="S302" s="1024" t="s">
        <v>1116</v>
      </c>
      <c r="T302" s="1018">
        <f>J302*Tabellen!$F$2</f>
        <v>0</v>
      </c>
      <c r="U302" s="1018">
        <f>R302*Tabellen!$G$2</f>
        <v>395.51543459999994</v>
      </c>
      <c r="V302" s="1018">
        <f>T302*Tabellen!$H$2</f>
        <v>0</v>
      </c>
      <c r="W302" s="1018">
        <f t="shared" si="75"/>
        <v>395.51543459999994</v>
      </c>
      <c r="X302" s="1018">
        <f t="shared" si="76"/>
        <v>4790.1313745999996</v>
      </c>
      <c r="Y302" s="1033"/>
      <c r="Z302" s="967"/>
      <c r="AA302" s="967"/>
      <c r="AB302" s="967"/>
      <c r="AC302" s="967"/>
      <c r="AD302" s="967"/>
      <c r="AE302" s="967"/>
      <c r="AF302" s="967"/>
      <c r="AG302" s="967"/>
      <c r="AH302" s="967"/>
      <c r="AI302" s="967"/>
      <c r="AJ302" s="967"/>
      <c r="AK302" s="967"/>
      <c r="AL302" s="967"/>
      <c r="AM302" s="967"/>
      <c r="AN302" s="967"/>
      <c r="AO302" s="967"/>
      <c r="AP302" s="967"/>
      <c r="AQ302" s="967"/>
      <c r="AR302" s="967"/>
      <c r="AS302" s="967"/>
      <c r="AT302" s="967"/>
      <c r="AU302" s="967"/>
      <c r="AV302" s="967"/>
      <c r="AW302" s="967"/>
      <c r="AX302" s="967"/>
      <c r="AY302" s="967"/>
      <c r="AZ302" s="967"/>
      <c r="BA302" s="967"/>
      <c r="BB302" s="967"/>
      <c r="BC302" s="967"/>
      <c r="BD302" s="967"/>
      <c r="BE302" s="967"/>
      <c r="BF302" s="967"/>
      <c r="BG302" s="967"/>
      <c r="BH302" s="967"/>
      <c r="BI302" s="967"/>
      <c r="BJ302" s="967"/>
      <c r="BK302" s="967"/>
      <c r="BL302" s="967"/>
      <c r="BM302" s="967"/>
      <c r="BN302" s="967"/>
      <c r="BO302" s="967"/>
      <c r="BP302" s="967"/>
      <c r="BQ302" s="967"/>
      <c r="BR302" s="967"/>
      <c r="BS302" s="967"/>
    </row>
    <row r="303" spans="1:71" s="656" customFormat="1" ht="15.65" customHeight="1" outlineLevel="2" x14ac:dyDescent="0.25">
      <c r="A303" s="934"/>
      <c r="B303" s="659"/>
      <c r="C303" s="786"/>
      <c r="D303" s="657" t="s">
        <v>1501</v>
      </c>
      <c r="E303" s="660">
        <f>E296*1.05</f>
        <v>95.864999999999995</v>
      </c>
      <c r="F303" s="657" t="s">
        <v>74</v>
      </c>
      <c r="G303" s="661">
        <v>0</v>
      </c>
      <c r="H303" s="661">
        <f t="shared" si="71"/>
        <v>0</v>
      </c>
      <c r="I303" s="891">
        <v>5.31</v>
      </c>
      <c r="J303" s="891">
        <f t="shared" si="72"/>
        <v>509.04314999999991</v>
      </c>
      <c r="K303" s="891"/>
      <c r="L303" s="891">
        <f t="shared" si="73"/>
        <v>0</v>
      </c>
      <c r="M303" s="891">
        <f>J303+H303*Tabellen!$K$2+L303</f>
        <v>509.04314999999991</v>
      </c>
      <c r="N303" s="796"/>
      <c r="O303" s="1018">
        <f t="shared" si="74"/>
        <v>615.94221149999987</v>
      </c>
      <c r="P303" s="1031"/>
      <c r="Q303" s="1023" t="s">
        <v>1025</v>
      </c>
      <c r="R303" s="1018">
        <f>H303*Tabellen!$K$2*Tabellen!$F$2</f>
        <v>0</v>
      </c>
      <c r="S303" s="1024" t="s">
        <v>1116</v>
      </c>
      <c r="T303" s="1018">
        <f>J303*Tabellen!$F$2</f>
        <v>615.94221149999987</v>
      </c>
      <c r="U303" s="1018">
        <f>R303*Tabellen!$G$2</f>
        <v>0</v>
      </c>
      <c r="V303" s="1018">
        <f>T303*Tabellen!$H$2</f>
        <v>129.34786441499998</v>
      </c>
      <c r="W303" s="1018">
        <f t="shared" si="75"/>
        <v>129.34786441499998</v>
      </c>
      <c r="X303" s="1018">
        <f t="shared" si="76"/>
        <v>745.29007591499987</v>
      </c>
      <c r="Y303" s="1017"/>
      <c r="Z303" s="967"/>
      <c r="AA303" s="967"/>
      <c r="AB303" s="967"/>
      <c r="AC303" s="967"/>
      <c r="AD303" s="967"/>
      <c r="AE303" s="967"/>
      <c r="AF303" s="967"/>
      <c r="AG303" s="967"/>
      <c r="AH303" s="967"/>
      <c r="AI303" s="967"/>
      <c r="AJ303" s="967"/>
      <c r="AK303" s="967"/>
      <c r="AL303" s="967"/>
      <c r="AM303" s="967"/>
      <c r="AN303" s="967"/>
      <c r="AO303" s="967"/>
      <c r="AP303" s="967"/>
      <c r="AQ303" s="967"/>
      <c r="AR303" s="967"/>
      <c r="AS303" s="967"/>
      <c r="AT303" s="967"/>
      <c r="AU303" s="967"/>
      <c r="AV303" s="967"/>
      <c r="AW303" s="967"/>
      <c r="AX303" s="967"/>
      <c r="AY303" s="967"/>
      <c r="AZ303" s="967"/>
      <c r="BA303" s="967"/>
      <c r="BB303" s="967"/>
      <c r="BC303" s="967"/>
      <c r="BD303" s="967"/>
      <c r="BE303" s="967"/>
      <c r="BF303" s="967"/>
      <c r="BG303" s="967"/>
      <c r="BH303" s="967"/>
      <c r="BI303" s="967"/>
      <c r="BJ303" s="967"/>
      <c r="BK303" s="967"/>
      <c r="BL303" s="967"/>
      <c r="BM303" s="967"/>
      <c r="BN303" s="967"/>
      <c r="BO303" s="967"/>
      <c r="BP303" s="967"/>
      <c r="BQ303" s="967"/>
      <c r="BR303" s="967"/>
      <c r="BS303" s="967"/>
    </row>
    <row r="304" spans="1:71" s="656" customFormat="1" ht="15.65" customHeight="1" outlineLevel="2" x14ac:dyDescent="0.25">
      <c r="A304" s="934"/>
      <c r="B304" s="659"/>
      <c r="C304" s="786"/>
      <c r="D304" s="657" t="str">
        <f>D303</f>
        <v xml:space="preserve">Isolatie in binnenwanden en voorzetwanden d=120 mm n.t.b. </v>
      </c>
      <c r="E304" s="660">
        <f>E296</f>
        <v>91.3</v>
      </c>
      <c r="F304" s="657" t="s">
        <v>74</v>
      </c>
      <c r="G304" s="661">
        <v>0.08</v>
      </c>
      <c r="H304" s="661">
        <f t="shared" si="71"/>
        <v>7.3040000000000003</v>
      </c>
      <c r="I304" s="891"/>
      <c r="J304" s="891">
        <f t="shared" si="72"/>
        <v>0</v>
      </c>
      <c r="K304" s="891"/>
      <c r="L304" s="891">
        <f t="shared" si="73"/>
        <v>0</v>
      </c>
      <c r="M304" s="891">
        <f>J304+H304*Tabellen!$K$2+L304</f>
        <v>438.24</v>
      </c>
      <c r="N304" s="796"/>
      <c r="O304" s="1018">
        <f t="shared" si="74"/>
        <v>530.2704</v>
      </c>
      <c r="P304" s="1031"/>
      <c r="Q304" s="1023" t="s">
        <v>1025</v>
      </c>
      <c r="R304" s="1018">
        <f>H304*Tabellen!$K$2*Tabellen!$F$2</f>
        <v>530.2704</v>
      </c>
      <c r="S304" s="1024" t="s">
        <v>1116</v>
      </c>
      <c r="T304" s="1018">
        <f>J304*Tabellen!$F$2</f>
        <v>0</v>
      </c>
      <c r="U304" s="1018">
        <f>R304*Tabellen!$G$2</f>
        <v>47.724336000000001</v>
      </c>
      <c r="V304" s="1018">
        <f>T304*Tabellen!$H$2</f>
        <v>0</v>
      </c>
      <c r="W304" s="1018">
        <f t="shared" si="75"/>
        <v>47.724336000000001</v>
      </c>
      <c r="X304" s="1018">
        <f t="shared" si="76"/>
        <v>577.99473599999999</v>
      </c>
      <c r="Y304" s="1017"/>
      <c r="Z304" s="967"/>
      <c r="AA304" s="967"/>
      <c r="AB304" s="967"/>
      <c r="AC304" s="967"/>
      <c r="AD304" s="967"/>
      <c r="AE304" s="967"/>
      <c r="AF304" s="967"/>
      <c r="AG304" s="967"/>
      <c r="AH304" s="967"/>
      <c r="AI304" s="967"/>
      <c r="AJ304" s="967"/>
      <c r="AK304" s="967"/>
      <c r="AL304" s="967"/>
      <c r="AM304" s="967"/>
      <c r="AN304" s="967"/>
      <c r="AO304" s="967"/>
      <c r="AP304" s="967"/>
      <c r="AQ304" s="967"/>
      <c r="AR304" s="967"/>
      <c r="AS304" s="967"/>
      <c r="AT304" s="967"/>
      <c r="AU304" s="967"/>
      <c r="AV304" s="967"/>
      <c r="AW304" s="967"/>
      <c r="AX304" s="967"/>
      <c r="AY304" s="967"/>
      <c r="AZ304" s="967"/>
      <c r="BA304" s="967"/>
      <c r="BB304" s="967"/>
      <c r="BC304" s="967"/>
      <c r="BD304" s="967"/>
      <c r="BE304" s="967"/>
      <c r="BF304" s="967"/>
      <c r="BG304" s="967"/>
      <c r="BH304" s="967"/>
      <c r="BI304" s="967"/>
      <c r="BJ304" s="967"/>
      <c r="BK304" s="967"/>
      <c r="BL304" s="967"/>
      <c r="BM304" s="967"/>
      <c r="BN304" s="967"/>
      <c r="BO304" s="967"/>
      <c r="BP304" s="967"/>
      <c r="BQ304" s="967"/>
      <c r="BR304" s="967"/>
      <c r="BS304" s="967"/>
    </row>
    <row r="305" spans="1:71" s="656" customFormat="1" ht="15.65" customHeight="1" outlineLevel="2" x14ac:dyDescent="0.25">
      <c r="A305" s="934"/>
      <c r="B305" s="659"/>
      <c r="C305" s="786"/>
      <c r="D305" s="657" t="s">
        <v>1490</v>
      </c>
      <c r="E305" s="660">
        <f>E296*1.1</f>
        <v>100.43</v>
      </c>
      <c r="F305" s="659" t="s">
        <v>74</v>
      </c>
      <c r="G305" s="660">
        <v>0</v>
      </c>
      <c r="H305" s="661">
        <f t="shared" si="71"/>
        <v>0</v>
      </c>
      <c r="I305" s="904">
        <v>2.1754249999999997</v>
      </c>
      <c r="J305" s="891">
        <f t="shared" si="72"/>
        <v>218.47793274999998</v>
      </c>
      <c r="K305" s="891"/>
      <c r="L305" s="891">
        <f t="shared" si="73"/>
        <v>0</v>
      </c>
      <c r="M305" s="891">
        <f>J305+H305*Tabellen!$K$2+L305</f>
        <v>218.47793274999998</v>
      </c>
      <c r="N305" s="796"/>
      <c r="O305" s="1018">
        <f t="shared" si="74"/>
        <v>264.35829862749995</v>
      </c>
      <c r="P305" s="1031"/>
      <c r="Q305" s="1023" t="s">
        <v>1025</v>
      </c>
      <c r="R305" s="1018">
        <f>H305*Tabellen!$K$2*Tabellen!$F$2</f>
        <v>0</v>
      </c>
      <c r="S305" s="1024" t="s">
        <v>1116</v>
      </c>
      <c r="T305" s="1018">
        <f>J305*Tabellen!$F$2</f>
        <v>264.35829862749995</v>
      </c>
      <c r="U305" s="1018">
        <f>R305*Tabellen!$G$2</f>
        <v>0</v>
      </c>
      <c r="V305" s="1018">
        <f>T305*Tabellen!$H$2</f>
        <v>55.515242711774988</v>
      </c>
      <c r="W305" s="1018">
        <f t="shared" si="75"/>
        <v>55.515242711774988</v>
      </c>
      <c r="X305" s="1018">
        <f t="shared" si="76"/>
        <v>319.87354133927494</v>
      </c>
      <c r="Y305" s="1026"/>
      <c r="Z305" s="967"/>
      <c r="AA305" s="967"/>
      <c r="AB305" s="967"/>
      <c r="AC305" s="967"/>
      <c r="AD305" s="967"/>
      <c r="AE305" s="967"/>
      <c r="AF305" s="967"/>
      <c r="AG305" s="967"/>
      <c r="AH305" s="967"/>
      <c r="AI305" s="967"/>
      <c r="AJ305" s="967"/>
      <c r="AK305" s="967"/>
      <c r="AL305" s="967"/>
      <c r="AM305" s="967"/>
      <c r="AN305" s="967"/>
      <c r="AO305" s="967"/>
      <c r="AP305" s="967"/>
      <c r="AQ305" s="967"/>
      <c r="AR305" s="967"/>
      <c r="AS305" s="967"/>
      <c r="AT305" s="967"/>
      <c r="AU305" s="967"/>
      <c r="AV305" s="967"/>
      <c r="AW305" s="967"/>
      <c r="AX305" s="967"/>
      <c r="AY305" s="967"/>
      <c r="AZ305" s="967"/>
      <c r="BA305" s="967"/>
      <c r="BB305" s="967"/>
      <c r="BC305" s="967"/>
      <c r="BD305" s="967"/>
      <c r="BE305" s="967"/>
      <c r="BF305" s="967"/>
      <c r="BG305" s="967"/>
      <c r="BH305" s="967"/>
      <c r="BI305" s="967"/>
      <c r="BJ305" s="967"/>
      <c r="BK305" s="967"/>
      <c r="BL305" s="967"/>
      <c r="BM305" s="967"/>
      <c r="BN305" s="967"/>
      <c r="BO305" s="967"/>
      <c r="BP305" s="967"/>
      <c r="BQ305" s="967"/>
      <c r="BR305" s="967"/>
      <c r="BS305" s="967"/>
    </row>
    <row r="306" spans="1:71" s="656" customFormat="1" ht="15.65" customHeight="1" outlineLevel="2" x14ac:dyDescent="0.25">
      <c r="A306" s="934"/>
      <c r="B306" s="659"/>
      <c r="C306" s="786"/>
      <c r="D306" s="657" t="s">
        <v>1490</v>
      </c>
      <c r="E306" s="660">
        <f>E296</f>
        <v>91.3</v>
      </c>
      <c r="F306" s="657" t="s">
        <v>74</v>
      </c>
      <c r="G306" s="661">
        <v>0.03</v>
      </c>
      <c r="H306" s="661">
        <f t="shared" si="71"/>
        <v>2.7389999999999999</v>
      </c>
      <c r="I306" s="891">
        <v>0</v>
      </c>
      <c r="J306" s="891">
        <f t="shared" si="72"/>
        <v>0</v>
      </c>
      <c r="K306" s="891"/>
      <c r="L306" s="891">
        <f t="shared" si="73"/>
        <v>0</v>
      </c>
      <c r="M306" s="891">
        <f>J306+H306*Tabellen!$K$2+L306</f>
        <v>164.34</v>
      </c>
      <c r="N306" s="796"/>
      <c r="O306" s="1018">
        <f t="shared" si="74"/>
        <v>198.85140000000001</v>
      </c>
      <c r="P306" s="1031"/>
      <c r="Q306" s="1023" t="s">
        <v>1025</v>
      </c>
      <c r="R306" s="1018">
        <f>H306*Tabellen!$K$2*Tabellen!$F$2</f>
        <v>198.85140000000001</v>
      </c>
      <c r="S306" s="1024" t="s">
        <v>1116</v>
      </c>
      <c r="T306" s="1018">
        <f>J306*Tabellen!$F$2</f>
        <v>0</v>
      </c>
      <c r="U306" s="1018">
        <f>R306*Tabellen!$G$2</f>
        <v>17.896626000000001</v>
      </c>
      <c r="V306" s="1018">
        <f>T306*Tabellen!$H$2</f>
        <v>0</v>
      </c>
      <c r="W306" s="1018">
        <f t="shared" si="75"/>
        <v>17.896626000000001</v>
      </c>
      <c r="X306" s="1018">
        <f t="shared" si="76"/>
        <v>216.74802600000001</v>
      </c>
      <c r="Y306" s="1017"/>
      <c r="Z306" s="967"/>
      <c r="AA306" s="967"/>
      <c r="AB306" s="967"/>
      <c r="AC306" s="967"/>
      <c r="AD306" s="967"/>
      <c r="AE306" s="967"/>
      <c r="AF306" s="967"/>
      <c r="AG306" s="967"/>
      <c r="AH306" s="967"/>
      <c r="AI306" s="967"/>
      <c r="AJ306" s="967"/>
      <c r="AK306" s="967"/>
      <c r="AL306" s="967"/>
      <c r="AM306" s="967"/>
      <c r="AN306" s="967"/>
      <c r="AO306" s="967"/>
      <c r="AP306" s="967"/>
      <c r="AQ306" s="967"/>
      <c r="AR306" s="967"/>
      <c r="AS306" s="967"/>
      <c r="AT306" s="967"/>
      <c r="AU306" s="967"/>
      <c r="AV306" s="967"/>
      <c r="AW306" s="967"/>
      <c r="AX306" s="967"/>
      <c r="AY306" s="967"/>
      <c r="AZ306" s="967"/>
      <c r="BA306" s="967"/>
      <c r="BB306" s="967"/>
      <c r="BC306" s="967"/>
      <c r="BD306" s="967"/>
      <c r="BE306" s="967"/>
      <c r="BF306" s="967"/>
      <c r="BG306" s="967"/>
      <c r="BH306" s="967"/>
      <c r="BI306" s="967"/>
      <c r="BJ306" s="967"/>
      <c r="BK306" s="967"/>
      <c r="BL306" s="967"/>
      <c r="BM306" s="967"/>
      <c r="BN306" s="967"/>
      <c r="BO306" s="967"/>
      <c r="BP306" s="967"/>
      <c r="BQ306" s="967"/>
      <c r="BR306" s="967"/>
      <c r="BS306" s="967"/>
    </row>
    <row r="307" spans="1:71" s="656" customFormat="1" ht="15.65" customHeight="1" outlineLevel="2" x14ac:dyDescent="0.25">
      <c r="A307" s="934"/>
      <c r="B307" s="659"/>
      <c r="C307" s="786"/>
      <c r="D307" s="657" t="s">
        <v>1491</v>
      </c>
      <c r="E307" s="660">
        <f>E296*1.1</f>
        <v>100.43</v>
      </c>
      <c r="F307" s="659" t="s">
        <v>74</v>
      </c>
      <c r="G307" s="660">
        <v>0</v>
      </c>
      <c r="H307" s="661">
        <f t="shared" si="71"/>
        <v>0</v>
      </c>
      <c r="I307" s="904">
        <v>1.79</v>
      </c>
      <c r="J307" s="891">
        <f t="shared" si="72"/>
        <v>179.76970000000003</v>
      </c>
      <c r="K307" s="891"/>
      <c r="L307" s="891">
        <f t="shared" si="73"/>
        <v>0</v>
      </c>
      <c r="M307" s="891">
        <f>J307+H307*Tabellen!$K$2+L307</f>
        <v>179.76970000000003</v>
      </c>
      <c r="N307" s="796"/>
      <c r="O307" s="1018">
        <f t="shared" si="74"/>
        <v>217.52133700000002</v>
      </c>
      <c r="P307" s="1031"/>
      <c r="Q307" s="1023" t="s">
        <v>1025</v>
      </c>
      <c r="R307" s="1018">
        <f>H307*Tabellen!$K$2*Tabellen!$F$2</f>
        <v>0</v>
      </c>
      <c r="S307" s="1024" t="s">
        <v>1116</v>
      </c>
      <c r="T307" s="1018">
        <f>J307*Tabellen!$F$2</f>
        <v>217.52133700000002</v>
      </c>
      <c r="U307" s="1018">
        <f>R307*Tabellen!$G$2</f>
        <v>0</v>
      </c>
      <c r="V307" s="1018">
        <f>T307*Tabellen!$H$2</f>
        <v>45.679480770000005</v>
      </c>
      <c r="W307" s="1018">
        <f t="shared" si="75"/>
        <v>45.679480770000005</v>
      </c>
      <c r="X307" s="1018">
        <f t="shared" si="76"/>
        <v>263.20081777000001</v>
      </c>
      <c r="Y307" s="1026"/>
      <c r="Z307" s="967"/>
      <c r="AA307" s="967"/>
      <c r="AB307" s="967"/>
      <c r="AC307" s="967"/>
      <c r="AD307" s="967"/>
      <c r="AE307" s="967"/>
      <c r="AF307" s="967"/>
      <c r="AG307" s="967"/>
      <c r="AH307" s="967"/>
      <c r="AI307" s="967"/>
      <c r="AJ307" s="967"/>
      <c r="AK307" s="967"/>
      <c r="AL307" s="967"/>
      <c r="AM307" s="967"/>
      <c r="AN307" s="967"/>
      <c r="AO307" s="967"/>
      <c r="AP307" s="967"/>
      <c r="AQ307" s="967"/>
      <c r="AR307" s="967"/>
      <c r="AS307" s="967"/>
      <c r="AT307" s="967"/>
      <c r="AU307" s="967"/>
      <c r="AV307" s="967"/>
      <c r="AW307" s="967"/>
      <c r="AX307" s="967"/>
      <c r="AY307" s="967"/>
      <c r="AZ307" s="967"/>
      <c r="BA307" s="967"/>
      <c r="BB307" s="967"/>
      <c r="BC307" s="967"/>
      <c r="BD307" s="967"/>
      <c r="BE307" s="967"/>
      <c r="BF307" s="967"/>
      <c r="BG307" s="967"/>
      <c r="BH307" s="967"/>
      <c r="BI307" s="967"/>
      <c r="BJ307" s="967"/>
      <c r="BK307" s="967"/>
      <c r="BL307" s="967"/>
      <c r="BM307" s="967"/>
      <c r="BN307" s="967"/>
      <c r="BO307" s="967"/>
      <c r="BP307" s="967"/>
      <c r="BQ307" s="967"/>
      <c r="BR307" s="967"/>
      <c r="BS307" s="967"/>
    </row>
    <row r="308" spans="1:71" s="656" customFormat="1" ht="15.65" customHeight="1" outlineLevel="2" x14ac:dyDescent="0.25">
      <c r="A308" s="934"/>
      <c r="B308" s="659"/>
      <c r="C308" s="786"/>
      <c r="D308" s="657" t="s">
        <v>1491</v>
      </c>
      <c r="E308" s="660">
        <f>E296</f>
        <v>91.3</v>
      </c>
      <c r="F308" s="657" t="s">
        <v>74</v>
      </c>
      <c r="G308" s="661">
        <v>0.03</v>
      </c>
      <c r="H308" s="661">
        <f t="shared" si="71"/>
        <v>2.7389999999999999</v>
      </c>
      <c r="I308" s="891">
        <v>0</v>
      </c>
      <c r="J308" s="891">
        <f t="shared" si="72"/>
        <v>0</v>
      </c>
      <c r="K308" s="891"/>
      <c r="L308" s="891">
        <f t="shared" si="73"/>
        <v>0</v>
      </c>
      <c r="M308" s="891">
        <f>J308+H308*Tabellen!$K$2+L308</f>
        <v>164.34</v>
      </c>
      <c r="N308" s="796"/>
      <c r="O308" s="1018">
        <f t="shared" si="74"/>
        <v>198.85140000000001</v>
      </c>
      <c r="P308" s="1031"/>
      <c r="Q308" s="1023" t="s">
        <v>1025</v>
      </c>
      <c r="R308" s="1018">
        <f>H308*Tabellen!$K$2*Tabellen!$F$2</f>
        <v>198.85140000000001</v>
      </c>
      <c r="S308" s="1024" t="s">
        <v>1116</v>
      </c>
      <c r="T308" s="1018">
        <f>J308*Tabellen!$F$2</f>
        <v>0</v>
      </c>
      <c r="U308" s="1018">
        <f>R308*Tabellen!$G$2</f>
        <v>17.896626000000001</v>
      </c>
      <c r="V308" s="1018">
        <f>T308*Tabellen!$H$2</f>
        <v>0</v>
      </c>
      <c r="W308" s="1018">
        <f t="shared" si="75"/>
        <v>17.896626000000001</v>
      </c>
      <c r="X308" s="1018">
        <f t="shared" si="76"/>
        <v>216.74802600000001</v>
      </c>
      <c r="Y308" s="1017"/>
      <c r="Z308" s="967"/>
      <c r="AA308" s="967"/>
      <c r="AB308" s="967"/>
      <c r="AC308" s="967"/>
      <c r="AD308" s="967"/>
      <c r="AE308" s="967"/>
      <c r="AF308" s="967"/>
      <c r="AG308" s="967"/>
      <c r="AH308" s="967"/>
      <c r="AI308" s="967"/>
      <c r="AJ308" s="967"/>
      <c r="AK308" s="967"/>
      <c r="AL308" s="967"/>
      <c r="AM308" s="967"/>
      <c r="AN308" s="967"/>
      <c r="AO308" s="967"/>
      <c r="AP308" s="967"/>
      <c r="AQ308" s="967"/>
      <c r="AR308" s="967"/>
      <c r="AS308" s="967"/>
      <c r="AT308" s="967"/>
      <c r="AU308" s="967"/>
      <c r="AV308" s="967"/>
      <c r="AW308" s="967"/>
      <c r="AX308" s="967"/>
      <c r="AY308" s="967"/>
      <c r="AZ308" s="967"/>
      <c r="BA308" s="967"/>
      <c r="BB308" s="967"/>
      <c r="BC308" s="967"/>
      <c r="BD308" s="967"/>
      <c r="BE308" s="967"/>
      <c r="BF308" s="967"/>
      <c r="BG308" s="967"/>
      <c r="BH308" s="967"/>
      <c r="BI308" s="967"/>
      <c r="BJ308" s="967"/>
      <c r="BK308" s="967"/>
      <c r="BL308" s="967"/>
      <c r="BM308" s="967"/>
      <c r="BN308" s="967"/>
      <c r="BO308" s="967"/>
      <c r="BP308" s="967"/>
      <c r="BQ308" s="967"/>
      <c r="BR308" s="967"/>
      <c r="BS308" s="967"/>
    </row>
    <row r="309" spans="1:71" s="656" customFormat="1" ht="15.65" customHeight="1" outlineLevel="2" x14ac:dyDescent="0.25">
      <c r="A309" s="934"/>
      <c r="B309" s="659"/>
      <c r="C309" s="786"/>
      <c r="D309" s="657" t="s">
        <v>1492</v>
      </c>
      <c r="E309" s="660">
        <f>E296*1.1</f>
        <v>100.43</v>
      </c>
      <c r="F309" s="657" t="s">
        <v>74</v>
      </c>
      <c r="G309" s="661"/>
      <c r="H309" s="661">
        <f t="shared" si="71"/>
        <v>0</v>
      </c>
      <c r="I309" s="891">
        <v>3.97</v>
      </c>
      <c r="J309" s="891">
        <f t="shared" si="72"/>
        <v>398.70710000000003</v>
      </c>
      <c r="K309" s="891"/>
      <c r="L309" s="891">
        <f t="shared" si="73"/>
        <v>0</v>
      </c>
      <c r="M309" s="891">
        <f>J309+H309*Tabellen!$K$2+L309</f>
        <v>398.70710000000003</v>
      </c>
      <c r="N309" s="796"/>
      <c r="O309" s="1018">
        <f t="shared" si="74"/>
        <v>482.43559100000004</v>
      </c>
      <c r="P309" s="1031"/>
      <c r="Q309" s="1023" t="s">
        <v>1025</v>
      </c>
      <c r="R309" s="1018">
        <f>H309*Tabellen!$K$2*Tabellen!$F$2</f>
        <v>0</v>
      </c>
      <c r="S309" s="1024" t="s">
        <v>1116</v>
      </c>
      <c r="T309" s="1018">
        <f>J309*Tabellen!$F$2</f>
        <v>482.43559100000004</v>
      </c>
      <c r="U309" s="1018">
        <f>R309*Tabellen!$G$2</f>
        <v>0</v>
      </c>
      <c r="V309" s="1018">
        <f>T309*Tabellen!$H$2</f>
        <v>101.31147411000001</v>
      </c>
      <c r="W309" s="1018">
        <f t="shared" si="75"/>
        <v>101.31147411000001</v>
      </c>
      <c r="X309" s="1018">
        <f t="shared" si="76"/>
        <v>583.74706510999999</v>
      </c>
      <c r="Y309" s="1034"/>
      <c r="Z309" s="967"/>
      <c r="AA309" s="967"/>
      <c r="AB309" s="967"/>
      <c r="AC309" s="967"/>
      <c r="AD309" s="967"/>
      <c r="AE309" s="967"/>
      <c r="AF309" s="967"/>
      <c r="AG309" s="967"/>
      <c r="AH309" s="967"/>
      <c r="AI309" s="967"/>
      <c r="AJ309" s="967"/>
      <c r="AK309" s="967"/>
      <c r="AL309" s="967"/>
      <c r="AM309" s="967"/>
      <c r="AN309" s="967"/>
      <c r="AO309" s="967"/>
      <c r="AP309" s="967"/>
      <c r="AQ309" s="967"/>
      <c r="AR309" s="967"/>
      <c r="AS309" s="967"/>
      <c r="AT309" s="967"/>
      <c r="AU309" s="967"/>
      <c r="AV309" s="967"/>
      <c r="AW309" s="967"/>
      <c r="AX309" s="967"/>
      <c r="AY309" s="967"/>
      <c r="AZ309" s="967"/>
      <c r="BA309" s="967"/>
      <c r="BB309" s="967"/>
      <c r="BC309" s="967"/>
      <c r="BD309" s="967"/>
      <c r="BE309" s="967"/>
      <c r="BF309" s="967"/>
      <c r="BG309" s="967"/>
      <c r="BH309" s="967"/>
      <c r="BI309" s="967"/>
      <c r="BJ309" s="967"/>
      <c r="BK309" s="967"/>
      <c r="BL309" s="967"/>
      <c r="BM309" s="967"/>
      <c r="BN309" s="967"/>
      <c r="BO309" s="967"/>
      <c r="BP309" s="967"/>
      <c r="BQ309" s="967"/>
      <c r="BR309" s="967"/>
      <c r="BS309" s="967"/>
    </row>
    <row r="310" spans="1:71" s="656" customFormat="1" ht="15.65" customHeight="1" outlineLevel="2" x14ac:dyDescent="0.25">
      <c r="A310" s="934"/>
      <c r="B310" s="659"/>
      <c r="C310" s="786"/>
      <c r="D310" s="657" t="s">
        <v>1492</v>
      </c>
      <c r="E310" s="660">
        <f>E296</f>
        <v>91.3</v>
      </c>
      <c r="F310" s="657" t="s">
        <v>74</v>
      </c>
      <c r="G310" s="661">
        <v>0.3</v>
      </c>
      <c r="H310" s="661">
        <f t="shared" si="71"/>
        <v>27.389999999999997</v>
      </c>
      <c r="I310" s="891"/>
      <c r="J310" s="891">
        <f t="shared" si="72"/>
        <v>0</v>
      </c>
      <c r="K310" s="891"/>
      <c r="L310" s="891">
        <f t="shared" si="73"/>
        <v>0</v>
      </c>
      <c r="M310" s="891">
        <f>J310+H310*Tabellen!$K$2+L310</f>
        <v>1643.3999999999999</v>
      </c>
      <c r="N310" s="796"/>
      <c r="O310" s="1018">
        <f t="shared" si="74"/>
        <v>1988.5139999999997</v>
      </c>
      <c r="P310" s="1031"/>
      <c r="Q310" s="1023" t="s">
        <v>1025</v>
      </c>
      <c r="R310" s="1018">
        <f>H310*Tabellen!$K$2*Tabellen!$F$2</f>
        <v>1988.5139999999997</v>
      </c>
      <c r="S310" s="1024" t="s">
        <v>1116</v>
      </c>
      <c r="T310" s="1018">
        <f>J310*Tabellen!$F$2</f>
        <v>0</v>
      </c>
      <c r="U310" s="1018">
        <f>R310*Tabellen!$G$2</f>
        <v>178.96625999999998</v>
      </c>
      <c r="V310" s="1018">
        <f>T310*Tabellen!$H$2</f>
        <v>0</v>
      </c>
      <c r="W310" s="1018">
        <f t="shared" si="75"/>
        <v>178.96625999999998</v>
      </c>
      <c r="X310" s="1018">
        <f t="shared" si="76"/>
        <v>2167.4802599999998</v>
      </c>
      <c r="Y310" s="1017"/>
      <c r="Z310" s="967"/>
      <c r="AA310" s="967"/>
      <c r="AB310" s="967"/>
      <c r="AC310" s="967"/>
      <c r="AD310" s="967"/>
      <c r="AE310" s="967"/>
      <c r="AF310" s="967"/>
      <c r="AG310" s="967"/>
      <c r="AH310" s="967"/>
      <c r="AI310" s="967"/>
      <c r="AJ310" s="967"/>
      <c r="AK310" s="967"/>
      <c r="AL310" s="967"/>
      <c r="AM310" s="967"/>
      <c r="AN310" s="967"/>
      <c r="AO310" s="967"/>
      <c r="AP310" s="967"/>
      <c r="AQ310" s="967"/>
      <c r="AR310" s="967"/>
      <c r="AS310" s="967"/>
      <c r="AT310" s="967"/>
      <c r="AU310" s="967"/>
      <c r="AV310" s="967"/>
      <c r="AW310" s="967"/>
      <c r="AX310" s="967"/>
      <c r="AY310" s="967"/>
      <c r="AZ310" s="967"/>
      <c r="BA310" s="967"/>
      <c r="BB310" s="967"/>
      <c r="BC310" s="967"/>
      <c r="BD310" s="967"/>
      <c r="BE310" s="967"/>
      <c r="BF310" s="967"/>
      <c r="BG310" s="967"/>
      <c r="BH310" s="967"/>
      <c r="BI310" s="967"/>
      <c r="BJ310" s="967"/>
      <c r="BK310" s="967"/>
      <c r="BL310" s="967"/>
      <c r="BM310" s="967"/>
      <c r="BN310" s="967"/>
      <c r="BO310" s="967"/>
      <c r="BP310" s="967"/>
      <c r="BQ310" s="967"/>
      <c r="BR310" s="967"/>
      <c r="BS310" s="967"/>
    </row>
    <row r="311" spans="1:71" s="656" customFormat="1" ht="15.65" customHeight="1" outlineLevel="2" x14ac:dyDescent="0.25">
      <c r="A311" s="934"/>
      <c r="B311" s="659"/>
      <c r="C311" s="786"/>
      <c r="D311" s="659" t="s">
        <v>1493</v>
      </c>
      <c r="E311" s="660">
        <f>E296</f>
        <v>91.3</v>
      </c>
      <c r="F311" s="657" t="s">
        <v>74</v>
      </c>
      <c r="G311" s="660"/>
      <c r="H311" s="661">
        <f t="shared" si="71"/>
        <v>0</v>
      </c>
      <c r="I311" s="891">
        <v>5.5</v>
      </c>
      <c r="J311" s="891">
        <f t="shared" si="72"/>
        <v>502.15</v>
      </c>
      <c r="K311" s="891"/>
      <c r="L311" s="891">
        <f t="shared" si="73"/>
        <v>0</v>
      </c>
      <c r="M311" s="891">
        <f>J311+H311*Tabellen!$K$2+L311</f>
        <v>502.15</v>
      </c>
      <c r="N311" s="796"/>
      <c r="O311" s="1018">
        <f t="shared" si="74"/>
        <v>607.60149999999999</v>
      </c>
      <c r="P311" s="1031"/>
      <c r="Q311" s="1023" t="s">
        <v>1025</v>
      </c>
      <c r="R311" s="1018">
        <f>H311*Tabellen!$K$2*Tabellen!$F$2</f>
        <v>0</v>
      </c>
      <c r="S311" s="1024" t="s">
        <v>1116</v>
      </c>
      <c r="T311" s="1018">
        <f>J311*Tabellen!$F$2</f>
        <v>607.60149999999999</v>
      </c>
      <c r="U311" s="1018">
        <f>R311*Tabellen!$G$2</f>
        <v>0</v>
      </c>
      <c r="V311" s="1018">
        <f>T311*Tabellen!$H$2</f>
        <v>127.59631499999999</v>
      </c>
      <c r="W311" s="1018">
        <f t="shared" si="75"/>
        <v>127.59631499999999</v>
      </c>
      <c r="X311" s="1018">
        <f t="shared" si="76"/>
        <v>735.19781499999999</v>
      </c>
      <c r="Y311" s="1017"/>
      <c r="Z311" s="967"/>
      <c r="AA311" s="967"/>
      <c r="AB311" s="967"/>
      <c r="AC311" s="967"/>
      <c r="AD311" s="967"/>
      <c r="AE311" s="967"/>
      <c r="AF311" s="967"/>
      <c r="AG311" s="967"/>
      <c r="AH311" s="967"/>
      <c r="AI311" s="967"/>
      <c r="AJ311" s="967"/>
      <c r="AK311" s="967"/>
      <c r="AL311" s="967"/>
      <c r="AM311" s="967"/>
      <c r="AN311" s="967"/>
      <c r="AO311" s="967"/>
      <c r="AP311" s="967"/>
      <c r="AQ311" s="967"/>
      <c r="AR311" s="967"/>
      <c r="AS311" s="967"/>
      <c r="AT311" s="967"/>
      <c r="AU311" s="967"/>
      <c r="AV311" s="967"/>
      <c r="AW311" s="967"/>
      <c r="AX311" s="967"/>
      <c r="AY311" s="967"/>
      <c r="AZ311" s="967"/>
      <c r="BA311" s="967"/>
      <c r="BB311" s="967"/>
      <c r="BC311" s="967"/>
      <c r="BD311" s="967"/>
      <c r="BE311" s="967"/>
      <c r="BF311" s="967"/>
      <c r="BG311" s="967"/>
      <c r="BH311" s="967"/>
      <c r="BI311" s="967"/>
      <c r="BJ311" s="967"/>
      <c r="BK311" s="967"/>
      <c r="BL311" s="967"/>
      <c r="BM311" s="967"/>
      <c r="BN311" s="967"/>
      <c r="BO311" s="967"/>
      <c r="BP311" s="967"/>
      <c r="BQ311" s="967"/>
      <c r="BR311" s="967"/>
      <c r="BS311" s="967"/>
    </row>
    <row r="312" spans="1:71" s="656" customFormat="1" ht="15.65" customHeight="1" outlineLevel="2" x14ac:dyDescent="0.25">
      <c r="A312" s="934"/>
      <c r="B312" s="659"/>
      <c r="C312" s="786"/>
      <c r="D312" s="659" t="s">
        <v>1483</v>
      </c>
      <c r="E312" s="660">
        <v>1</v>
      </c>
      <c r="F312" s="657" t="s">
        <v>846</v>
      </c>
      <c r="G312" s="660">
        <v>4</v>
      </c>
      <c r="H312" s="661">
        <f t="shared" si="71"/>
        <v>4</v>
      </c>
      <c r="I312" s="891"/>
      <c r="J312" s="891">
        <f t="shared" si="72"/>
        <v>0</v>
      </c>
      <c r="K312" s="891"/>
      <c r="L312" s="891">
        <f t="shared" si="73"/>
        <v>0</v>
      </c>
      <c r="M312" s="891">
        <f>J312+H312*Tabellen!$K$2+L312</f>
        <v>240</v>
      </c>
      <c r="N312" s="796"/>
      <c r="O312" s="1018">
        <f t="shared" si="74"/>
        <v>290.39999999999998</v>
      </c>
      <c r="P312" s="1031"/>
      <c r="Q312" s="1023" t="s">
        <v>1025</v>
      </c>
      <c r="R312" s="1018">
        <f>H312*Tabellen!$K$2*Tabellen!$F$2</f>
        <v>290.39999999999998</v>
      </c>
      <c r="S312" s="1024" t="s">
        <v>1116</v>
      </c>
      <c r="T312" s="1018">
        <f>J312*Tabellen!$F$2</f>
        <v>0</v>
      </c>
      <c r="U312" s="1018">
        <f>R312*Tabellen!$G$2</f>
        <v>26.135999999999996</v>
      </c>
      <c r="V312" s="1018">
        <f>T312*Tabellen!$H$2</f>
        <v>0</v>
      </c>
      <c r="W312" s="1018">
        <f t="shared" si="75"/>
        <v>26.135999999999996</v>
      </c>
      <c r="X312" s="1018">
        <f t="shared" si="76"/>
        <v>316.53599999999994</v>
      </c>
      <c r="Y312" s="1017"/>
      <c r="Z312" s="967"/>
      <c r="AA312" s="967"/>
      <c r="AB312" s="967"/>
      <c r="AC312" s="967"/>
      <c r="AD312" s="967"/>
      <c r="AE312" s="967"/>
      <c r="AF312" s="967"/>
      <c r="AG312" s="967"/>
      <c r="AH312" s="967"/>
      <c r="AI312" s="967"/>
      <c r="AJ312" s="967"/>
      <c r="AK312" s="967"/>
      <c r="AL312" s="967"/>
      <c r="AM312" s="967"/>
      <c r="AN312" s="967"/>
      <c r="AO312" s="967"/>
      <c r="AP312" s="967"/>
      <c r="AQ312" s="967"/>
      <c r="AR312" s="967"/>
      <c r="AS312" s="967"/>
      <c r="AT312" s="967"/>
      <c r="AU312" s="967"/>
      <c r="AV312" s="967"/>
      <c r="AW312" s="967"/>
      <c r="AX312" s="967"/>
      <c r="AY312" s="967"/>
      <c r="AZ312" s="967"/>
      <c r="BA312" s="967"/>
      <c r="BB312" s="967"/>
      <c r="BC312" s="967"/>
      <c r="BD312" s="967"/>
      <c r="BE312" s="967"/>
      <c r="BF312" s="967"/>
      <c r="BG312" s="967"/>
      <c r="BH312" s="967"/>
      <c r="BI312" s="967"/>
      <c r="BJ312" s="967"/>
      <c r="BK312" s="967"/>
      <c r="BL312" s="967"/>
      <c r="BM312" s="967"/>
      <c r="BN312" s="967"/>
      <c r="BO312" s="967"/>
      <c r="BP312" s="967"/>
      <c r="BQ312" s="967"/>
      <c r="BR312" s="967"/>
      <c r="BS312" s="967"/>
    </row>
    <row r="313" spans="1:71" s="830" customFormat="1" ht="15.65" customHeight="1" outlineLevel="2" x14ac:dyDescent="0.25">
      <c r="A313" s="936"/>
      <c r="B313" s="659" t="s">
        <v>1223</v>
      </c>
      <c r="C313" s="786" t="s">
        <v>1074</v>
      </c>
      <c r="D313" s="657" t="s">
        <v>1226</v>
      </c>
      <c r="E313" s="831"/>
      <c r="G313" s="832"/>
      <c r="H313" s="832"/>
      <c r="I313" s="905"/>
      <c r="J313" s="905"/>
      <c r="K313" s="905"/>
      <c r="L313" s="905"/>
      <c r="M313" s="905"/>
      <c r="N313" s="833"/>
      <c r="O313" s="1017"/>
      <c r="P313" s="1031"/>
      <c r="Q313" s="1023"/>
      <c r="R313" s="1018"/>
      <c r="S313" s="1024"/>
      <c r="T313" s="1018"/>
      <c r="U313" s="1018"/>
      <c r="V313" s="1018"/>
      <c r="W313" s="1018"/>
      <c r="X313" s="1018"/>
      <c r="Y313" s="1034"/>
      <c r="Z313" s="970"/>
      <c r="AA313" s="970"/>
      <c r="AB313" s="970"/>
      <c r="AC313" s="970"/>
      <c r="AD313" s="970"/>
      <c r="AE313" s="970"/>
      <c r="AF313" s="970"/>
      <c r="AG313" s="970"/>
      <c r="AH313" s="970"/>
      <c r="AI313" s="970"/>
      <c r="AJ313" s="970"/>
      <c r="AK313" s="970"/>
      <c r="AL313" s="970"/>
      <c r="AM313" s="970"/>
      <c r="AN313" s="970"/>
      <c r="AO313" s="970"/>
      <c r="AP313" s="970"/>
      <c r="AQ313" s="970"/>
      <c r="AR313" s="970"/>
      <c r="AS313" s="970"/>
      <c r="AT313" s="970"/>
      <c r="AU313" s="970"/>
      <c r="AV313" s="970"/>
      <c r="AW313" s="970"/>
      <c r="AX313" s="970"/>
      <c r="AY313" s="970"/>
      <c r="AZ313" s="970"/>
      <c r="BA313" s="970"/>
      <c r="BB313" s="970"/>
      <c r="BC313" s="970"/>
      <c r="BD313" s="970"/>
      <c r="BE313" s="970"/>
      <c r="BF313" s="970"/>
      <c r="BG313" s="970"/>
      <c r="BH313" s="970"/>
      <c r="BI313" s="970"/>
      <c r="BJ313" s="970"/>
      <c r="BK313" s="970"/>
      <c r="BL313" s="970"/>
      <c r="BM313" s="970"/>
      <c r="BN313" s="970"/>
      <c r="BO313" s="970"/>
      <c r="BP313" s="970"/>
      <c r="BQ313" s="970"/>
      <c r="BR313" s="970"/>
      <c r="BS313" s="970"/>
    </row>
    <row r="314" spans="1:71" ht="15.65" customHeight="1" outlineLevel="2" x14ac:dyDescent="0.25">
      <c r="B314" s="659"/>
      <c r="E314" s="660"/>
      <c r="G314" s="661"/>
      <c r="H314" s="661"/>
      <c r="K314" s="906"/>
      <c r="N314" s="795"/>
      <c r="O314" s="1017"/>
      <c r="P314" s="1017"/>
      <c r="Q314" s="1017"/>
    </row>
    <row r="315" spans="1:71" ht="9" customHeight="1" outlineLevel="1" x14ac:dyDescent="0.25">
      <c r="B315" s="663"/>
      <c r="D315" s="664"/>
      <c r="E315" s="666"/>
      <c r="F315" s="664"/>
      <c r="G315" s="665"/>
      <c r="H315" s="665"/>
      <c r="I315" s="892"/>
      <c r="J315" s="892"/>
      <c r="K315" s="892"/>
      <c r="L315" s="892"/>
      <c r="M315" s="892"/>
      <c r="N315" s="786"/>
      <c r="O315" s="1021"/>
      <c r="P315" s="1021"/>
      <c r="Q315" s="1021"/>
      <c r="R315" s="1022"/>
      <c r="S315" s="1022"/>
      <c r="T315" s="1022"/>
      <c r="U315" s="1022"/>
      <c r="V315" s="1022"/>
      <c r="W315" s="1022"/>
      <c r="X315" s="1022"/>
      <c r="Y315" s="1021"/>
      <c r="Z315" s="965"/>
      <c r="AA315" s="966"/>
      <c r="AG315" s="963"/>
      <c r="AH315" s="963"/>
    </row>
    <row r="316" spans="1:71" s="912" customFormat="1" ht="15.65" customHeight="1" outlineLevel="1" x14ac:dyDescent="0.25">
      <c r="B316" s="650" t="s">
        <v>1003</v>
      </c>
      <c r="C316" s="937"/>
      <c r="D316" s="651" t="s">
        <v>1673</v>
      </c>
      <c r="E316" s="658">
        <v>91.3</v>
      </c>
      <c r="F316" s="651" t="s">
        <v>74</v>
      </c>
      <c r="G316" s="652"/>
      <c r="H316" s="890">
        <f>SUM(H317:H333)/E316</f>
        <v>1.1872359336335241</v>
      </c>
      <c r="I316" s="890"/>
      <c r="J316" s="890">
        <f>SUM(J317:J333)/E316</f>
        <v>29.691467500000002</v>
      </c>
      <c r="K316" s="890"/>
      <c r="L316" s="890">
        <f>SUM(L317:L333)/E316</f>
        <v>0</v>
      </c>
      <c r="M316" s="890">
        <f>SUM(M317:M333)/E316</f>
        <v>100.92562351801143</v>
      </c>
      <c r="N316" s="937"/>
      <c r="O316" s="1015">
        <f>SUM(O317:O334)/E316</f>
        <v>122.12000445679382</v>
      </c>
      <c r="P316" s="1014" t="str">
        <f>B316</f>
        <v>V1-3-B1</v>
      </c>
      <c r="Q316" s="1014"/>
      <c r="R316" s="1015"/>
      <c r="S316" s="1015"/>
      <c r="T316" s="1015"/>
      <c r="U316" s="1028"/>
      <c r="V316" s="1015"/>
      <c r="W316" s="1015"/>
      <c r="X316" s="1015">
        <f>SUM(X317:X334)/E316</f>
        <v>137.42200593890527</v>
      </c>
      <c r="Y316" s="1016"/>
      <c r="Z316" s="960"/>
      <c r="AA316" s="960"/>
      <c r="AB316" s="960"/>
      <c r="AC316" s="960"/>
      <c r="AD316" s="960"/>
      <c r="AE316" s="960"/>
      <c r="AF316" s="960"/>
      <c r="AG316" s="960"/>
      <c r="AH316" s="960"/>
      <c r="AI316" s="960"/>
      <c r="AJ316" s="960"/>
      <c r="AK316" s="960"/>
      <c r="AL316" s="960"/>
      <c r="AM316" s="960"/>
      <c r="AN316" s="960"/>
      <c r="AO316" s="960"/>
      <c r="AP316" s="960"/>
      <c r="AQ316" s="960"/>
      <c r="AR316" s="960"/>
      <c r="AS316" s="960"/>
      <c r="AT316" s="960"/>
      <c r="AU316" s="960"/>
      <c r="AV316" s="960"/>
      <c r="AW316" s="960"/>
      <c r="AX316" s="960"/>
      <c r="AY316" s="960"/>
      <c r="AZ316" s="960"/>
      <c r="BA316" s="960"/>
      <c r="BB316" s="960"/>
      <c r="BC316" s="960"/>
      <c r="BD316" s="960"/>
      <c r="BE316" s="960"/>
      <c r="BF316" s="960"/>
      <c r="BG316" s="960"/>
      <c r="BH316" s="960"/>
      <c r="BI316" s="960"/>
      <c r="BJ316" s="960"/>
      <c r="BK316" s="960"/>
      <c r="BL316" s="960"/>
      <c r="BM316" s="960"/>
      <c r="BN316" s="960"/>
      <c r="BO316" s="960"/>
      <c r="BP316" s="960"/>
      <c r="BQ316" s="960"/>
      <c r="BR316" s="960"/>
      <c r="BS316" s="960"/>
    </row>
    <row r="317" spans="1:71" ht="15.65" customHeight="1" outlineLevel="2" x14ac:dyDescent="0.25">
      <c r="B317" s="659"/>
      <c r="D317" s="668" t="s">
        <v>1240</v>
      </c>
      <c r="E317" s="660"/>
      <c r="G317" s="661"/>
      <c r="H317" s="661"/>
      <c r="K317" s="906"/>
      <c r="N317" s="795"/>
      <c r="O317" s="1017" t="str">
        <f>R317</f>
        <v>incl. opslagen</v>
      </c>
      <c r="P317" s="1017"/>
      <c r="Q317" s="1023"/>
      <c r="R317" s="1030" t="str">
        <f>Tabellen!$C$2</f>
        <v>incl. opslagen</v>
      </c>
      <c r="S317" s="1024"/>
      <c r="T317" s="1030" t="str">
        <f>Tabellen!$C$2</f>
        <v>incl. opslagen</v>
      </c>
    </row>
    <row r="318" spans="1:71" s="656" customFormat="1" ht="15.65" customHeight="1" outlineLevel="2" x14ac:dyDescent="0.25">
      <c r="A318" s="934"/>
      <c r="B318" s="659"/>
      <c r="C318" s="786"/>
      <c r="D318" s="657" t="s">
        <v>1433</v>
      </c>
      <c r="E318" s="660">
        <v>1</v>
      </c>
      <c r="F318" s="657" t="s">
        <v>846</v>
      </c>
      <c r="G318" s="661">
        <v>2</v>
      </c>
      <c r="H318" s="661">
        <f t="shared" ref="H318:H332" si="77">E318*G318</f>
        <v>2</v>
      </c>
      <c r="I318" s="891"/>
      <c r="J318" s="891">
        <f t="shared" ref="J318:J332" si="78">E318*I318</f>
        <v>0</v>
      </c>
      <c r="K318" s="891"/>
      <c r="L318" s="891">
        <f t="shared" ref="L318:L332" si="79">E318*K318</f>
        <v>0</v>
      </c>
      <c r="M318" s="891">
        <f>J318+H318*Tabellen!$K$2+L318</f>
        <v>120</v>
      </c>
      <c r="N318" s="796"/>
      <c r="O318" s="1018">
        <f t="shared" ref="O318:O332" si="80">R318+T318</f>
        <v>145.19999999999999</v>
      </c>
      <c r="P318" s="1031"/>
      <c r="Q318" s="1023" t="s">
        <v>1025</v>
      </c>
      <c r="R318" s="1018">
        <f>H318*Tabellen!$K$2*Tabellen!$F$2</f>
        <v>145.19999999999999</v>
      </c>
      <c r="S318" s="1024" t="s">
        <v>1116</v>
      </c>
      <c r="T318" s="1018">
        <f>J318*Tabellen!$F$2</f>
        <v>0</v>
      </c>
      <c r="U318" s="1018">
        <f>R318*Tabellen!$G$2</f>
        <v>13.067999999999998</v>
      </c>
      <c r="V318" s="1018">
        <f>T318*Tabellen!$H$2</f>
        <v>0</v>
      </c>
      <c r="W318" s="1018">
        <f t="shared" ref="W318:W332" si="81">U318+V318</f>
        <v>13.067999999999998</v>
      </c>
      <c r="X318" s="1018">
        <f t="shared" ref="X318:X332" si="82">O318+W318</f>
        <v>158.26799999999997</v>
      </c>
      <c r="Y318" s="1019"/>
      <c r="Z318" s="967"/>
      <c r="AA318" s="967"/>
      <c r="AB318" s="967"/>
      <c r="AC318" s="967"/>
      <c r="AD318" s="967"/>
      <c r="AE318" s="967"/>
      <c r="AF318" s="967"/>
      <c r="AG318" s="967"/>
      <c r="AH318" s="967"/>
      <c r="AI318" s="967"/>
      <c r="AJ318" s="967"/>
      <c r="AK318" s="967"/>
      <c r="AL318" s="967"/>
      <c r="AM318" s="967"/>
      <c r="AN318" s="967"/>
      <c r="AO318" s="967"/>
      <c r="AP318" s="967"/>
      <c r="AQ318" s="967"/>
      <c r="AR318" s="967"/>
      <c r="AS318" s="967"/>
      <c r="AT318" s="967"/>
      <c r="AU318" s="967"/>
      <c r="AV318" s="967"/>
      <c r="AW318" s="967"/>
      <c r="AX318" s="967"/>
      <c r="AY318" s="967"/>
      <c r="AZ318" s="967"/>
      <c r="BA318" s="967"/>
      <c r="BB318" s="967"/>
      <c r="BC318" s="967"/>
      <c r="BD318" s="967"/>
      <c r="BE318" s="967"/>
      <c r="BF318" s="967"/>
      <c r="BG318" s="967"/>
      <c r="BH318" s="967"/>
      <c r="BI318" s="967"/>
      <c r="BJ318" s="967"/>
      <c r="BK318" s="967"/>
      <c r="BL318" s="967"/>
      <c r="BM318" s="967"/>
      <c r="BN318" s="967"/>
      <c r="BO318" s="967"/>
      <c r="BP318" s="967"/>
      <c r="BQ318" s="967"/>
      <c r="BR318" s="967"/>
      <c r="BS318" s="967"/>
    </row>
    <row r="319" spans="1:71" s="656" customFormat="1" ht="15.65" customHeight="1" outlineLevel="2" x14ac:dyDescent="0.25">
      <c r="A319" s="934"/>
      <c r="B319" s="659"/>
      <c r="C319" s="786"/>
      <c r="D319" s="657" t="s">
        <v>1484</v>
      </c>
      <c r="E319" s="660">
        <f>91.3/2.7</f>
        <v>33.81481481481481</v>
      </c>
      <c r="F319" s="657" t="s">
        <v>71</v>
      </c>
      <c r="G319" s="661">
        <v>0.05</v>
      </c>
      <c r="H319" s="661">
        <f t="shared" si="77"/>
        <v>1.6907407407407407</v>
      </c>
      <c r="I319" s="891"/>
      <c r="J319" s="891">
        <f t="shared" si="78"/>
        <v>0</v>
      </c>
      <c r="K319" s="891"/>
      <c r="L319" s="891">
        <f t="shared" si="79"/>
        <v>0</v>
      </c>
      <c r="M319" s="891">
        <f>J319+H319*Tabellen!$K$2+L319</f>
        <v>101.44444444444444</v>
      </c>
      <c r="N319" s="796"/>
      <c r="O319" s="1018">
        <f t="shared" si="80"/>
        <v>122.74777777777777</v>
      </c>
      <c r="P319" s="1031"/>
      <c r="Q319" s="1023" t="s">
        <v>1025</v>
      </c>
      <c r="R319" s="1018">
        <f>H319*Tabellen!$K$2*Tabellen!$F$2</f>
        <v>122.74777777777777</v>
      </c>
      <c r="S319" s="1024" t="s">
        <v>1116</v>
      </c>
      <c r="T319" s="1018">
        <f>J319*Tabellen!$F$2</f>
        <v>0</v>
      </c>
      <c r="U319" s="1018">
        <f>R319*Tabellen!$G$2</f>
        <v>11.047299999999998</v>
      </c>
      <c r="V319" s="1018">
        <f>T319*Tabellen!$H$2</f>
        <v>0</v>
      </c>
      <c r="W319" s="1018">
        <f t="shared" si="81"/>
        <v>11.047299999999998</v>
      </c>
      <c r="X319" s="1018">
        <f t="shared" si="82"/>
        <v>133.79507777777778</v>
      </c>
      <c r="Y319" s="1019"/>
      <c r="Z319" s="967"/>
      <c r="AA319" s="967"/>
      <c r="AB319" s="967"/>
      <c r="AC319" s="967"/>
      <c r="AD319" s="967"/>
      <c r="AE319" s="967"/>
      <c r="AF319" s="967"/>
      <c r="AG319" s="967"/>
      <c r="AH319" s="967"/>
      <c r="AI319" s="967"/>
      <c r="AJ319" s="967"/>
      <c r="AK319" s="967"/>
      <c r="AL319" s="967"/>
      <c r="AM319" s="967"/>
      <c r="AN319" s="967"/>
      <c r="AO319" s="967"/>
      <c r="AP319" s="967"/>
      <c r="AQ319" s="967"/>
      <c r="AR319" s="967"/>
      <c r="AS319" s="967"/>
      <c r="AT319" s="967"/>
      <c r="AU319" s="967"/>
      <c r="AV319" s="967"/>
      <c r="AW319" s="967"/>
      <c r="AX319" s="967"/>
      <c r="AY319" s="967"/>
      <c r="AZ319" s="967"/>
      <c r="BA319" s="967"/>
      <c r="BB319" s="967"/>
      <c r="BC319" s="967"/>
      <c r="BD319" s="967"/>
      <c r="BE319" s="967"/>
      <c r="BF319" s="967"/>
      <c r="BG319" s="967"/>
      <c r="BH319" s="967"/>
      <c r="BI319" s="967"/>
      <c r="BJ319" s="967"/>
      <c r="BK319" s="967"/>
      <c r="BL319" s="967"/>
      <c r="BM319" s="967"/>
      <c r="BN319" s="967"/>
      <c r="BO319" s="967"/>
      <c r="BP319" s="967"/>
      <c r="BQ319" s="967"/>
      <c r="BR319" s="967"/>
      <c r="BS319" s="967"/>
    </row>
    <row r="320" spans="1:71" s="656" customFormat="1" ht="15.65" customHeight="1" outlineLevel="2" x14ac:dyDescent="0.25">
      <c r="A320" s="934"/>
      <c r="B320" s="659"/>
      <c r="C320" s="786"/>
      <c r="D320" s="657" t="s">
        <v>1502</v>
      </c>
      <c r="E320" s="660">
        <f>E316*1.7</f>
        <v>155.20999999999998</v>
      </c>
      <c r="F320" s="657" t="s">
        <v>71</v>
      </c>
      <c r="G320" s="661">
        <v>0</v>
      </c>
      <c r="H320" s="661">
        <f t="shared" si="77"/>
        <v>0</v>
      </c>
      <c r="I320" s="891">
        <v>1.65</v>
      </c>
      <c r="J320" s="891">
        <f t="shared" si="78"/>
        <v>256.09649999999993</v>
      </c>
      <c r="K320" s="891"/>
      <c r="L320" s="891">
        <f t="shared" si="79"/>
        <v>0</v>
      </c>
      <c r="M320" s="891">
        <f>J320+H320*Tabellen!$K$2+L320</f>
        <v>256.09649999999993</v>
      </c>
      <c r="N320" s="796"/>
      <c r="O320" s="1018">
        <f t="shared" si="80"/>
        <v>309.87676499999992</v>
      </c>
      <c r="P320" s="1031"/>
      <c r="Q320" s="1023" t="s">
        <v>1025</v>
      </c>
      <c r="R320" s="1018">
        <f>H320*Tabellen!$K$2*Tabellen!$F$2</f>
        <v>0</v>
      </c>
      <c r="S320" s="1024" t="s">
        <v>1116</v>
      </c>
      <c r="T320" s="1018">
        <f>J320*Tabellen!$F$2</f>
        <v>309.87676499999992</v>
      </c>
      <c r="U320" s="1018">
        <f>R320*Tabellen!$G$2</f>
        <v>0</v>
      </c>
      <c r="V320" s="1018">
        <f>T320*Tabellen!$H$2</f>
        <v>65.074120649999983</v>
      </c>
      <c r="W320" s="1018">
        <f t="shared" si="81"/>
        <v>65.074120649999983</v>
      </c>
      <c r="X320" s="1018">
        <f t="shared" si="82"/>
        <v>374.95088564999992</v>
      </c>
      <c r="Y320" s="1019"/>
      <c r="Z320" s="967"/>
      <c r="AA320" s="967"/>
      <c r="AB320" s="967"/>
      <c r="AC320" s="967"/>
      <c r="AD320" s="967"/>
      <c r="AE320" s="967"/>
      <c r="AF320" s="967"/>
      <c r="AG320" s="967"/>
      <c r="AH320" s="967"/>
      <c r="AI320" s="967"/>
      <c r="AJ320" s="967"/>
      <c r="AK320" s="967"/>
      <c r="AL320" s="967"/>
      <c r="AM320" s="967"/>
      <c r="AN320" s="967"/>
      <c r="AO320" s="967"/>
      <c r="AP320" s="967"/>
      <c r="AQ320" s="967"/>
      <c r="AR320" s="967"/>
      <c r="AS320" s="967"/>
      <c r="AT320" s="967"/>
      <c r="AU320" s="967"/>
      <c r="AV320" s="967"/>
      <c r="AW320" s="967"/>
      <c r="AX320" s="967"/>
      <c r="AY320" s="967"/>
      <c r="AZ320" s="967"/>
      <c r="BA320" s="967"/>
      <c r="BB320" s="967"/>
      <c r="BC320" s="967"/>
      <c r="BD320" s="967"/>
      <c r="BE320" s="967"/>
      <c r="BF320" s="967"/>
      <c r="BG320" s="967"/>
      <c r="BH320" s="967"/>
      <c r="BI320" s="967"/>
      <c r="BJ320" s="967"/>
      <c r="BK320" s="967"/>
      <c r="BL320" s="967"/>
      <c r="BM320" s="967"/>
      <c r="BN320" s="967"/>
      <c r="BO320" s="967"/>
      <c r="BP320" s="967"/>
      <c r="BQ320" s="967"/>
      <c r="BR320" s="967"/>
      <c r="BS320" s="967"/>
    </row>
    <row r="321" spans="1:71" s="656" customFormat="1" ht="15.65" customHeight="1" outlineLevel="2" x14ac:dyDescent="0.25">
      <c r="A321" s="934"/>
      <c r="B321" s="659"/>
      <c r="C321" s="786"/>
      <c r="D321" s="657" t="s">
        <v>1486</v>
      </c>
      <c r="E321" s="660">
        <f>E316*1.7*2</f>
        <v>310.41999999999996</v>
      </c>
      <c r="F321" s="657" t="s">
        <v>71</v>
      </c>
      <c r="G321" s="661">
        <v>0</v>
      </c>
      <c r="H321" s="661">
        <f t="shared" si="77"/>
        <v>0</v>
      </c>
      <c r="I321" s="891">
        <v>0.44</v>
      </c>
      <c r="J321" s="891">
        <f t="shared" si="78"/>
        <v>136.58479999999997</v>
      </c>
      <c r="K321" s="891"/>
      <c r="L321" s="891">
        <f t="shared" si="79"/>
        <v>0</v>
      </c>
      <c r="M321" s="891">
        <f>J321+H321*Tabellen!$K$2+L321</f>
        <v>136.58479999999997</v>
      </c>
      <c r="N321" s="796"/>
      <c r="O321" s="1018">
        <f t="shared" si="80"/>
        <v>165.26760799999997</v>
      </c>
      <c r="P321" s="1031"/>
      <c r="Q321" s="1023" t="s">
        <v>1025</v>
      </c>
      <c r="R321" s="1018">
        <f>H321*Tabellen!$K$2*Tabellen!$F$2</f>
        <v>0</v>
      </c>
      <c r="S321" s="1024" t="s">
        <v>1116</v>
      </c>
      <c r="T321" s="1018">
        <f>J321*Tabellen!$F$2</f>
        <v>165.26760799999997</v>
      </c>
      <c r="U321" s="1018">
        <f>R321*Tabellen!$G$2</f>
        <v>0</v>
      </c>
      <c r="V321" s="1018">
        <f>T321*Tabellen!$H$2</f>
        <v>34.706197679999988</v>
      </c>
      <c r="W321" s="1018">
        <f t="shared" si="81"/>
        <v>34.706197679999988</v>
      </c>
      <c r="X321" s="1018">
        <f t="shared" si="82"/>
        <v>199.97380567999994</v>
      </c>
      <c r="Y321" s="1019"/>
      <c r="Z321" s="967"/>
      <c r="AA321" s="967"/>
      <c r="AB321" s="967"/>
      <c r="AC321" s="967"/>
      <c r="AD321" s="967"/>
      <c r="AE321" s="967"/>
      <c r="AF321" s="967"/>
      <c r="AG321" s="967"/>
      <c r="AH321" s="967"/>
      <c r="AI321" s="967"/>
      <c r="AJ321" s="967"/>
      <c r="AK321" s="967"/>
      <c r="AL321" s="967"/>
      <c r="AM321" s="967"/>
      <c r="AN321" s="967"/>
      <c r="AO321" s="967"/>
      <c r="AP321" s="967"/>
      <c r="AQ321" s="967"/>
      <c r="AR321" s="967"/>
      <c r="AS321" s="967"/>
      <c r="AT321" s="967"/>
      <c r="AU321" s="967"/>
      <c r="AV321" s="967"/>
      <c r="AW321" s="967"/>
      <c r="AX321" s="967"/>
      <c r="AY321" s="967"/>
      <c r="AZ321" s="967"/>
      <c r="BA321" s="967"/>
      <c r="BB321" s="967"/>
      <c r="BC321" s="967"/>
      <c r="BD321" s="967"/>
      <c r="BE321" s="967"/>
      <c r="BF321" s="967"/>
      <c r="BG321" s="967"/>
      <c r="BH321" s="967"/>
      <c r="BI321" s="967"/>
      <c r="BJ321" s="967"/>
      <c r="BK321" s="967"/>
      <c r="BL321" s="967"/>
      <c r="BM321" s="967"/>
      <c r="BN321" s="967"/>
      <c r="BO321" s="967"/>
      <c r="BP321" s="967"/>
      <c r="BQ321" s="967"/>
      <c r="BR321" s="967"/>
      <c r="BS321" s="967"/>
    </row>
    <row r="322" spans="1:71" s="656" customFormat="1" ht="15.65" customHeight="1" outlineLevel="2" x14ac:dyDescent="0.25">
      <c r="A322" s="934"/>
      <c r="B322" s="659"/>
      <c r="C322" s="786"/>
      <c r="D322" s="657" t="s">
        <v>1487</v>
      </c>
      <c r="E322" s="660">
        <f>E321+E320</f>
        <v>465.62999999999994</v>
      </c>
      <c r="F322" s="657" t="s">
        <v>71</v>
      </c>
      <c r="G322" s="661">
        <v>0.13</v>
      </c>
      <c r="H322" s="661">
        <f t="shared" si="77"/>
        <v>60.531899999999993</v>
      </c>
      <c r="I322" s="891"/>
      <c r="J322" s="891">
        <f t="shared" si="78"/>
        <v>0</v>
      </c>
      <c r="K322" s="891"/>
      <c r="L322" s="891">
        <f t="shared" si="79"/>
        <v>0</v>
      </c>
      <c r="M322" s="891">
        <f>J322+H322*Tabellen!$K$2+L322</f>
        <v>3631.9139999999998</v>
      </c>
      <c r="N322" s="796"/>
      <c r="O322" s="1018">
        <f t="shared" si="80"/>
        <v>4394.6159399999997</v>
      </c>
      <c r="P322" s="1031"/>
      <c r="Q322" s="1023" t="s">
        <v>1025</v>
      </c>
      <c r="R322" s="1018">
        <f>H322*Tabellen!$K$2*Tabellen!$F$2</f>
        <v>4394.6159399999997</v>
      </c>
      <c r="S322" s="1024" t="s">
        <v>1116</v>
      </c>
      <c r="T322" s="1018">
        <f>J322*Tabellen!$F$2</f>
        <v>0</v>
      </c>
      <c r="U322" s="1018">
        <f>R322*Tabellen!$G$2</f>
        <v>395.51543459999994</v>
      </c>
      <c r="V322" s="1018">
        <f>T322*Tabellen!$H$2</f>
        <v>0</v>
      </c>
      <c r="W322" s="1018">
        <f t="shared" si="81"/>
        <v>395.51543459999994</v>
      </c>
      <c r="X322" s="1018">
        <f t="shared" si="82"/>
        <v>4790.1313745999996</v>
      </c>
      <c r="Y322" s="1033"/>
      <c r="Z322" s="967"/>
      <c r="AA322" s="967"/>
      <c r="AB322" s="967"/>
      <c r="AC322" s="967"/>
      <c r="AD322" s="967"/>
      <c r="AE322" s="967"/>
      <c r="AF322" s="967"/>
      <c r="AG322" s="967"/>
      <c r="AH322" s="967"/>
      <c r="AI322" s="967"/>
      <c r="AJ322" s="967"/>
      <c r="AK322" s="967"/>
      <c r="AL322" s="967"/>
      <c r="AM322" s="967"/>
      <c r="AN322" s="967"/>
      <c r="AO322" s="967"/>
      <c r="AP322" s="967"/>
      <c r="AQ322" s="967"/>
      <c r="AR322" s="967"/>
      <c r="AS322" s="967"/>
      <c r="AT322" s="967"/>
      <c r="AU322" s="967"/>
      <c r="AV322" s="967"/>
      <c r="AW322" s="967"/>
      <c r="AX322" s="967"/>
      <c r="AY322" s="967"/>
      <c r="AZ322" s="967"/>
      <c r="BA322" s="967"/>
      <c r="BB322" s="967"/>
      <c r="BC322" s="967"/>
      <c r="BD322" s="967"/>
      <c r="BE322" s="967"/>
      <c r="BF322" s="967"/>
      <c r="BG322" s="967"/>
      <c r="BH322" s="967"/>
      <c r="BI322" s="967"/>
      <c r="BJ322" s="967"/>
      <c r="BK322" s="967"/>
      <c r="BL322" s="967"/>
      <c r="BM322" s="967"/>
      <c r="BN322" s="967"/>
      <c r="BO322" s="967"/>
      <c r="BP322" s="967"/>
      <c r="BQ322" s="967"/>
      <c r="BR322" s="967"/>
      <c r="BS322" s="967"/>
    </row>
    <row r="323" spans="1:71" s="656" customFormat="1" ht="15.65" customHeight="1" outlineLevel="2" x14ac:dyDescent="0.25">
      <c r="A323" s="934"/>
      <c r="B323" s="659"/>
      <c r="C323" s="786"/>
      <c r="D323" s="657" t="s">
        <v>1489</v>
      </c>
      <c r="E323" s="660">
        <f>E316*1.05</f>
        <v>95.864999999999995</v>
      </c>
      <c r="F323" s="657" t="s">
        <v>74</v>
      </c>
      <c r="G323" s="661">
        <v>0</v>
      </c>
      <c r="H323" s="661">
        <f t="shared" si="77"/>
        <v>0</v>
      </c>
      <c r="I323" s="891">
        <v>10.63</v>
      </c>
      <c r="J323" s="891">
        <f t="shared" si="78"/>
        <v>1019.04495</v>
      </c>
      <c r="K323" s="891"/>
      <c r="L323" s="891">
        <f t="shared" si="79"/>
        <v>0</v>
      </c>
      <c r="M323" s="891">
        <f>J323+H323*Tabellen!$K$2+L323</f>
        <v>1019.04495</v>
      </c>
      <c r="N323" s="796"/>
      <c r="O323" s="1018">
        <f t="shared" si="80"/>
        <v>1233.0443894999999</v>
      </c>
      <c r="P323" s="1031"/>
      <c r="Q323" s="1023" t="s">
        <v>1025</v>
      </c>
      <c r="R323" s="1018">
        <f>H323*Tabellen!$K$2*Tabellen!$F$2</f>
        <v>0</v>
      </c>
      <c r="S323" s="1024" t="s">
        <v>1116</v>
      </c>
      <c r="T323" s="1018">
        <f>J323*Tabellen!$F$2</f>
        <v>1233.0443894999999</v>
      </c>
      <c r="U323" s="1018">
        <f>R323*Tabellen!$G$2</f>
        <v>0</v>
      </c>
      <c r="V323" s="1018">
        <f>T323*Tabellen!$H$2</f>
        <v>258.93932179499996</v>
      </c>
      <c r="W323" s="1018">
        <f t="shared" si="81"/>
        <v>258.93932179499996</v>
      </c>
      <c r="X323" s="1018">
        <f t="shared" si="82"/>
        <v>1491.9837112949999</v>
      </c>
      <c r="Y323" s="1017"/>
      <c r="Z323" s="967"/>
      <c r="AA323" s="967"/>
      <c r="AB323" s="967"/>
      <c r="AC323" s="967"/>
      <c r="AD323" s="967"/>
      <c r="AE323" s="967"/>
      <c r="AF323" s="967"/>
      <c r="AG323" s="967"/>
      <c r="AH323" s="967"/>
      <c r="AI323" s="967"/>
      <c r="AJ323" s="967"/>
      <c r="AK323" s="967"/>
      <c r="AL323" s="967"/>
      <c r="AM323" s="967"/>
      <c r="AN323" s="967"/>
      <c r="AO323" s="967"/>
      <c r="AP323" s="967"/>
      <c r="AQ323" s="967"/>
      <c r="AR323" s="967"/>
      <c r="AS323" s="967"/>
      <c r="AT323" s="967"/>
      <c r="AU323" s="967"/>
      <c r="AV323" s="967"/>
      <c r="AW323" s="967"/>
      <c r="AX323" s="967"/>
      <c r="AY323" s="967"/>
      <c r="AZ323" s="967"/>
      <c r="BA323" s="967"/>
      <c r="BB323" s="967"/>
      <c r="BC323" s="967"/>
      <c r="BD323" s="967"/>
      <c r="BE323" s="967"/>
      <c r="BF323" s="967"/>
      <c r="BG323" s="967"/>
      <c r="BH323" s="967"/>
      <c r="BI323" s="967"/>
      <c r="BJ323" s="967"/>
      <c r="BK323" s="967"/>
      <c r="BL323" s="967"/>
      <c r="BM323" s="967"/>
      <c r="BN323" s="967"/>
      <c r="BO323" s="967"/>
      <c r="BP323" s="967"/>
      <c r="BQ323" s="967"/>
      <c r="BR323" s="967"/>
      <c r="BS323" s="967"/>
    </row>
    <row r="324" spans="1:71" s="656" customFormat="1" ht="15.65" customHeight="1" outlineLevel="2" x14ac:dyDescent="0.25">
      <c r="A324" s="934"/>
      <c r="B324" s="659"/>
      <c r="C324" s="786"/>
      <c r="D324" s="657" t="str">
        <f>D323</f>
        <v xml:space="preserve">Isolatie in binnenwanden en voorzetwanden d=70 mm n.t.b. </v>
      </c>
      <c r="E324" s="660">
        <f>E316</f>
        <v>91.3</v>
      </c>
      <c r="F324" s="657" t="s">
        <v>74</v>
      </c>
      <c r="G324" s="661">
        <v>0.08</v>
      </c>
      <c r="H324" s="661">
        <f t="shared" si="77"/>
        <v>7.3040000000000003</v>
      </c>
      <c r="I324" s="891"/>
      <c r="J324" s="891">
        <f t="shared" si="78"/>
        <v>0</v>
      </c>
      <c r="K324" s="891"/>
      <c r="L324" s="891">
        <f t="shared" si="79"/>
        <v>0</v>
      </c>
      <c r="M324" s="891">
        <f>J324+H324*Tabellen!$K$2+L324</f>
        <v>438.24</v>
      </c>
      <c r="N324" s="796"/>
      <c r="O324" s="1018">
        <f t="shared" si="80"/>
        <v>530.2704</v>
      </c>
      <c r="P324" s="1031"/>
      <c r="Q324" s="1023" t="s">
        <v>1025</v>
      </c>
      <c r="R324" s="1018">
        <f>H324*Tabellen!$K$2*Tabellen!$F$2</f>
        <v>530.2704</v>
      </c>
      <c r="S324" s="1024" t="s">
        <v>1116</v>
      </c>
      <c r="T324" s="1018">
        <f>J324*Tabellen!$F$2</f>
        <v>0</v>
      </c>
      <c r="U324" s="1018">
        <f>R324*Tabellen!$G$2</f>
        <v>47.724336000000001</v>
      </c>
      <c r="V324" s="1018">
        <f>T324*Tabellen!$H$2</f>
        <v>0</v>
      </c>
      <c r="W324" s="1018">
        <f t="shared" si="81"/>
        <v>47.724336000000001</v>
      </c>
      <c r="X324" s="1018">
        <f t="shared" si="82"/>
        <v>577.99473599999999</v>
      </c>
      <c r="Y324" s="1017"/>
      <c r="Z324" s="967"/>
      <c r="AA324" s="967"/>
      <c r="AB324" s="967"/>
      <c r="AC324" s="967"/>
      <c r="AD324" s="967"/>
      <c r="AE324" s="967"/>
      <c r="AF324" s="967"/>
      <c r="AG324" s="967"/>
      <c r="AH324" s="967"/>
      <c r="AI324" s="967"/>
      <c r="AJ324" s="967"/>
      <c r="AK324" s="967"/>
      <c r="AL324" s="967"/>
      <c r="AM324" s="967"/>
      <c r="AN324" s="967"/>
      <c r="AO324" s="967"/>
      <c r="AP324" s="967"/>
      <c r="AQ324" s="967"/>
      <c r="AR324" s="967"/>
      <c r="AS324" s="967"/>
      <c r="AT324" s="967"/>
      <c r="AU324" s="967"/>
      <c r="AV324" s="967"/>
      <c r="AW324" s="967"/>
      <c r="AX324" s="967"/>
      <c r="AY324" s="967"/>
      <c r="AZ324" s="967"/>
      <c r="BA324" s="967"/>
      <c r="BB324" s="967"/>
      <c r="BC324" s="967"/>
      <c r="BD324" s="967"/>
      <c r="BE324" s="967"/>
      <c r="BF324" s="967"/>
      <c r="BG324" s="967"/>
      <c r="BH324" s="967"/>
      <c r="BI324" s="967"/>
      <c r="BJ324" s="967"/>
      <c r="BK324" s="967"/>
      <c r="BL324" s="967"/>
      <c r="BM324" s="967"/>
      <c r="BN324" s="967"/>
      <c r="BO324" s="967"/>
      <c r="BP324" s="967"/>
      <c r="BQ324" s="967"/>
      <c r="BR324" s="967"/>
      <c r="BS324" s="967"/>
    </row>
    <row r="325" spans="1:71" s="656" customFormat="1" ht="15.65" customHeight="1" outlineLevel="2" x14ac:dyDescent="0.25">
      <c r="A325" s="934"/>
      <c r="B325" s="659"/>
      <c r="C325" s="786"/>
      <c r="D325" s="657" t="s">
        <v>1490</v>
      </c>
      <c r="E325" s="660">
        <f>E316*1.1</f>
        <v>100.43</v>
      </c>
      <c r="F325" s="659" t="s">
        <v>74</v>
      </c>
      <c r="G325" s="660">
        <v>0</v>
      </c>
      <c r="H325" s="661">
        <f t="shared" si="77"/>
        <v>0</v>
      </c>
      <c r="I325" s="904">
        <v>2.1754249999999997</v>
      </c>
      <c r="J325" s="891">
        <f t="shared" si="78"/>
        <v>218.47793274999998</v>
      </c>
      <c r="K325" s="891"/>
      <c r="L325" s="891">
        <f t="shared" si="79"/>
        <v>0</v>
      </c>
      <c r="M325" s="891">
        <f>J325+H325*Tabellen!$K$2+L325</f>
        <v>218.47793274999998</v>
      </c>
      <c r="N325" s="796"/>
      <c r="O325" s="1018">
        <f t="shared" si="80"/>
        <v>264.35829862749995</v>
      </c>
      <c r="P325" s="1031"/>
      <c r="Q325" s="1023" t="s">
        <v>1025</v>
      </c>
      <c r="R325" s="1018">
        <f>H325*Tabellen!$K$2*Tabellen!$F$2</f>
        <v>0</v>
      </c>
      <c r="S325" s="1024" t="s">
        <v>1116</v>
      </c>
      <c r="T325" s="1018">
        <f>J325*Tabellen!$F$2</f>
        <v>264.35829862749995</v>
      </c>
      <c r="U325" s="1018">
        <f>R325*Tabellen!$G$2</f>
        <v>0</v>
      </c>
      <c r="V325" s="1018">
        <f>T325*Tabellen!$H$2</f>
        <v>55.515242711774988</v>
      </c>
      <c r="W325" s="1018">
        <f t="shared" si="81"/>
        <v>55.515242711774988</v>
      </c>
      <c r="X325" s="1018">
        <f t="shared" si="82"/>
        <v>319.87354133927494</v>
      </c>
      <c r="Y325" s="1026"/>
      <c r="Z325" s="967"/>
      <c r="AA325" s="967"/>
      <c r="AB325" s="967"/>
      <c r="AC325" s="967"/>
      <c r="AD325" s="967"/>
      <c r="AE325" s="967"/>
      <c r="AF325" s="967"/>
      <c r="AG325" s="967"/>
      <c r="AH325" s="967"/>
      <c r="AI325" s="967"/>
      <c r="AJ325" s="967"/>
      <c r="AK325" s="967"/>
      <c r="AL325" s="967"/>
      <c r="AM325" s="967"/>
      <c r="AN325" s="967"/>
      <c r="AO325" s="967"/>
      <c r="AP325" s="967"/>
      <c r="AQ325" s="967"/>
      <c r="AR325" s="967"/>
      <c r="AS325" s="967"/>
      <c r="AT325" s="967"/>
      <c r="AU325" s="967"/>
      <c r="AV325" s="967"/>
      <c r="AW325" s="967"/>
      <c r="AX325" s="967"/>
      <c r="AY325" s="967"/>
      <c r="AZ325" s="967"/>
      <c r="BA325" s="967"/>
      <c r="BB325" s="967"/>
      <c r="BC325" s="967"/>
      <c r="BD325" s="967"/>
      <c r="BE325" s="967"/>
      <c r="BF325" s="967"/>
      <c r="BG325" s="967"/>
      <c r="BH325" s="967"/>
      <c r="BI325" s="967"/>
      <c r="BJ325" s="967"/>
      <c r="BK325" s="967"/>
      <c r="BL325" s="967"/>
      <c r="BM325" s="967"/>
      <c r="BN325" s="967"/>
      <c r="BO325" s="967"/>
      <c r="BP325" s="967"/>
      <c r="BQ325" s="967"/>
      <c r="BR325" s="967"/>
      <c r="BS325" s="967"/>
    </row>
    <row r="326" spans="1:71" s="656" customFormat="1" ht="15.65" customHeight="1" outlineLevel="2" x14ac:dyDescent="0.25">
      <c r="A326" s="934"/>
      <c r="B326" s="659"/>
      <c r="C326" s="786"/>
      <c r="D326" s="657" t="s">
        <v>1490</v>
      </c>
      <c r="E326" s="660">
        <f>E316</f>
        <v>91.3</v>
      </c>
      <c r="F326" s="657" t="s">
        <v>74</v>
      </c>
      <c r="G326" s="661">
        <v>0.03</v>
      </c>
      <c r="H326" s="661">
        <f t="shared" si="77"/>
        <v>2.7389999999999999</v>
      </c>
      <c r="I326" s="891">
        <v>0</v>
      </c>
      <c r="J326" s="891">
        <f t="shared" si="78"/>
        <v>0</v>
      </c>
      <c r="K326" s="891"/>
      <c r="L326" s="891">
        <f t="shared" si="79"/>
        <v>0</v>
      </c>
      <c r="M326" s="891">
        <f>J326+H326*Tabellen!$K$2+L326</f>
        <v>164.34</v>
      </c>
      <c r="N326" s="796"/>
      <c r="O326" s="1018">
        <f t="shared" si="80"/>
        <v>198.85140000000001</v>
      </c>
      <c r="P326" s="1031"/>
      <c r="Q326" s="1023" t="s">
        <v>1025</v>
      </c>
      <c r="R326" s="1018">
        <f>H326*Tabellen!$K$2*Tabellen!$F$2</f>
        <v>198.85140000000001</v>
      </c>
      <c r="S326" s="1024" t="s">
        <v>1116</v>
      </c>
      <c r="T326" s="1018">
        <f>J326*Tabellen!$F$2</f>
        <v>0</v>
      </c>
      <c r="U326" s="1018">
        <f>R326*Tabellen!$G$2</f>
        <v>17.896626000000001</v>
      </c>
      <c r="V326" s="1018">
        <f>T326*Tabellen!$H$2</f>
        <v>0</v>
      </c>
      <c r="W326" s="1018">
        <f t="shared" si="81"/>
        <v>17.896626000000001</v>
      </c>
      <c r="X326" s="1018">
        <f t="shared" si="82"/>
        <v>216.74802600000001</v>
      </c>
      <c r="Y326" s="1017"/>
      <c r="Z326" s="967"/>
      <c r="AA326" s="967"/>
      <c r="AB326" s="967"/>
      <c r="AC326" s="967"/>
      <c r="AD326" s="967"/>
      <c r="AE326" s="967"/>
      <c r="AF326" s="967"/>
      <c r="AG326" s="967"/>
      <c r="AH326" s="967"/>
      <c r="AI326" s="967"/>
      <c r="AJ326" s="967"/>
      <c r="AK326" s="967"/>
      <c r="AL326" s="967"/>
      <c r="AM326" s="967"/>
      <c r="AN326" s="967"/>
      <c r="AO326" s="967"/>
      <c r="AP326" s="967"/>
      <c r="AQ326" s="967"/>
      <c r="AR326" s="967"/>
      <c r="AS326" s="967"/>
      <c r="AT326" s="967"/>
      <c r="AU326" s="967"/>
      <c r="AV326" s="967"/>
      <c r="AW326" s="967"/>
      <c r="AX326" s="967"/>
      <c r="AY326" s="967"/>
      <c r="AZ326" s="967"/>
      <c r="BA326" s="967"/>
      <c r="BB326" s="967"/>
      <c r="BC326" s="967"/>
      <c r="BD326" s="967"/>
      <c r="BE326" s="967"/>
      <c r="BF326" s="967"/>
      <c r="BG326" s="967"/>
      <c r="BH326" s="967"/>
      <c r="BI326" s="967"/>
      <c r="BJ326" s="967"/>
      <c r="BK326" s="967"/>
      <c r="BL326" s="967"/>
      <c r="BM326" s="967"/>
      <c r="BN326" s="967"/>
      <c r="BO326" s="967"/>
      <c r="BP326" s="967"/>
      <c r="BQ326" s="967"/>
      <c r="BR326" s="967"/>
      <c r="BS326" s="967"/>
    </row>
    <row r="327" spans="1:71" s="656" customFormat="1" ht="15.65" customHeight="1" outlineLevel="2" x14ac:dyDescent="0.25">
      <c r="A327" s="934"/>
      <c r="B327" s="659"/>
      <c r="C327" s="786"/>
      <c r="D327" s="657" t="s">
        <v>1491</v>
      </c>
      <c r="E327" s="660">
        <f>E316*1.1</f>
        <v>100.43</v>
      </c>
      <c r="F327" s="659" t="s">
        <v>74</v>
      </c>
      <c r="G327" s="660">
        <v>0</v>
      </c>
      <c r="H327" s="661">
        <f t="shared" si="77"/>
        <v>0</v>
      </c>
      <c r="I327" s="904">
        <v>1.79</v>
      </c>
      <c r="J327" s="891">
        <f t="shared" si="78"/>
        <v>179.76970000000003</v>
      </c>
      <c r="K327" s="891"/>
      <c r="L327" s="891">
        <f t="shared" si="79"/>
        <v>0</v>
      </c>
      <c r="M327" s="891">
        <f>J327+H327*Tabellen!$K$2+L327</f>
        <v>179.76970000000003</v>
      </c>
      <c r="N327" s="796"/>
      <c r="O327" s="1018">
        <f t="shared" si="80"/>
        <v>217.52133700000002</v>
      </c>
      <c r="P327" s="1031"/>
      <c r="Q327" s="1023" t="s">
        <v>1025</v>
      </c>
      <c r="R327" s="1018">
        <f>H327*Tabellen!$K$2*Tabellen!$F$2</f>
        <v>0</v>
      </c>
      <c r="S327" s="1024" t="s">
        <v>1116</v>
      </c>
      <c r="T327" s="1018">
        <f>J327*Tabellen!$F$2</f>
        <v>217.52133700000002</v>
      </c>
      <c r="U327" s="1018">
        <f>R327*Tabellen!$G$2</f>
        <v>0</v>
      </c>
      <c r="V327" s="1018">
        <f>T327*Tabellen!$H$2</f>
        <v>45.679480770000005</v>
      </c>
      <c r="W327" s="1018">
        <f t="shared" si="81"/>
        <v>45.679480770000005</v>
      </c>
      <c r="X327" s="1018">
        <f t="shared" si="82"/>
        <v>263.20081777000001</v>
      </c>
      <c r="Y327" s="1026"/>
      <c r="Z327" s="967"/>
      <c r="AA327" s="967"/>
      <c r="AB327" s="967"/>
      <c r="AC327" s="967"/>
      <c r="AD327" s="967"/>
      <c r="AE327" s="967"/>
      <c r="AF327" s="967"/>
      <c r="AG327" s="967"/>
      <c r="AH327" s="967"/>
      <c r="AI327" s="967"/>
      <c r="AJ327" s="967"/>
      <c r="AK327" s="967"/>
      <c r="AL327" s="967"/>
      <c r="AM327" s="967"/>
      <c r="AN327" s="967"/>
      <c r="AO327" s="967"/>
      <c r="AP327" s="967"/>
      <c r="AQ327" s="967"/>
      <c r="AR327" s="967"/>
      <c r="AS327" s="967"/>
      <c r="AT327" s="967"/>
      <c r="AU327" s="967"/>
      <c r="AV327" s="967"/>
      <c r="AW327" s="967"/>
      <c r="AX327" s="967"/>
      <c r="AY327" s="967"/>
      <c r="AZ327" s="967"/>
      <c r="BA327" s="967"/>
      <c r="BB327" s="967"/>
      <c r="BC327" s="967"/>
      <c r="BD327" s="967"/>
      <c r="BE327" s="967"/>
      <c r="BF327" s="967"/>
      <c r="BG327" s="967"/>
      <c r="BH327" s="967"/>
      <c r="BI327" s="967"/>
      <c r="BJ327" s="967"/>
      <c r="BK327" s="967"/>
      <c r="BL327" s="967"/>
      <c r="BM327" s="967"/>
      <c r="BN327" s="967"/>
      <c r="BO327" s="967"/>
      <c r="BP327" s="967"/>
      <c r="BQ327" s="967"/>
      <c r="BR327" s="967"/>
      <c r="BS327" s="967"/>
    </row>
    <row r="328" spans="1:71" s="656" customFormat="1" ht="15.65" customHeight="1" outlineLevel="2" x14ac:dyDescent="0.25">
      <c r="A328" s="934"/>
      <c r="B328" s="659"/>
      <c r="C328" s="786"/>
      <c r="D328" s="657" t="s">
        <v>1491</v>
      </c>
      <c r="E328" s="660">
        <f>E316</f>
        <v>91.3</v>
      </c>
      <c r="F328" s="657" t="s">
        <v>74</v>
      </c>
      <c r="G328" s="661">
        <v>0.03</v>
      </c>
      <c r="H328" s="661">
        <f t="shared" si="77"/>
        <v>2.7389999999999999</v>
      </c>
      <c r="I328" s="891">
        <v>0</v>
      </c>
      <c r="J328" s="891">
        <f t="shared" si="78"/>
        <v>0</v>
      </c>
      <c r="K328" s="891"/>
      <c r="L328" s="891">
        <f t="shared" si="79"/>
        <v>0</v>
      </c>
      <c r="M328" s="891">
        <f>J328+H328*Tabellen!$K$2+L328</f>
        <v>164.34</v>
      </c>
      <c r="N328" s="796"/>
      <c r="O328" s="1018">
        <f t="shared" si="80"/>
        <v>198.85140000000001</v>
      </c>
      <c r="P328" s="1031"/>
      <c r="Q328" s="1023" t="s">
        <v>1025</v>
      </c>
      <c r="R328" s="1018">
        <f>H328*Tabellen!$K$2*Tabellen!$F$2</f>
        <v>198.85140000000001</v>
      </c>
      <c r="S328" s="1024" t="s">
        <v>1116</v>
      </c>
      <c r="T328" s="1018">
        <f>J328*Tabellen!$F$2</f>
        <v>0</v>
      </c>
      <c r="U328" s="1018">
        <f>R328*Tabellen!$G$2</f>
        <v>17.896626000000001</v>
      </c>
      <c r="V328" s="1018">
        <f>T328*Tabellen!$H$2</f>
        <v>0</v>
      </c>
      <c r="W328" s="1018">
        <f t="shared" si="81"/>
        <v>17.896626000000001</v>
      </c>
      <c r="X328" s="1018">
        <f t="shared" si="82"/>
        <v>216.74802600000001</v>
      </c>
      <c r="Y328" s="1017"/>
      <c r="Z328" s="967"/>
      <c r="AA328" s="967"/>
      <c r="AB328" s="967"/>
      <c r="AC328" s="967"/>
      <c r="AD328" s="967"/>
      <c r="AE328" s="967"/>
      <c r="AF328" s="967"/>
      <c r="AG328" s="967"/>
      <c r="AH328" s="967"/>
      <c r="AI328" s="967"/>
      <c r="AJ328" s="967"/>
      <c r="AK328" s="967"/>
      <c r="AL328" s="967"/>
      <c r="AM328" s="967"/>
      <c r="AN328" s="967"/>
      <c r="AO328" s="967"/>
      <c r="AP328" s="967"/>
      <c r="AQ328" s="967"/>
      <c r="AR328" s="967"/>
      <c r="AS328" s="967"/>
      <c r="AT328" s="967"/>
      <c r="AU328" s="967"/>
      <c r="AV328" s="967"/>
      <c r="AW328" s="967"/>
      <c r="AX328" s="967"/>
      <c r="AY328" s="967"/>
      <c r="AZ328" s="967"/>
      <c r="BA328" s="967"/>
      <c r="BB328" s="967"/>
      <c r="BC328" s="967"/>
      <c r="BD328" s="967"/>
      <c r="BE328" s="967"/>
      <c r="BF328" s="967"/>
      <c r="BG328" s="967"/>
      <c r="BH328" s="967"/>
      <c r="BI328" s="967"/>
      <c r="BJ328" s="967"/>
      <c r="BK328" s="967"/>
      <c r="BL328" s="967"/>
      <c r="BM328" s="967"/>
      <c r="BN328" s="967"/>
      <c r="BO328" s="967"/>
      <c r="BP328" s="967"/>
      <c r="BQ328" s="967"/>
      <c r="BR328" s="967"/>
      <c r="BS328" s="967"/>
    </row>
    <row r="329" spans="1:71" s="656" customFormat="1" ht="15.65" customHeight="1" outlineLevel="2" x14ac:dyDescent="0.25">
      <c r="A329" s="934"/>
      <c r="B329" s="659"/>
      <c r="C329" s="786"/>
      <c r="D329" s="657" t="s">
        <v>1492</v>
      </c>
      <c r="E329" s="660">
        <f>E316*1.1</f>
        <v>100.43</v>
      </c>
      <c r="F329" s="657" t="s">
        <v>74</v>
      </c>
      <c r="G329" s="661"/>
      <c r="H329" s="661">
        <f t="shared" si="77"/>
        <v>0</v>
      </c>
      <c r="I329" s="891">
        <v>3.97</v>
      </c>
      <c r="J329" s="891">
        <f t="shared" si="78"/>
        <v>398.70710000000003</v>
      </c>
      <c r="K329" s="891"/>
      <c r="L329" s="891">
        <f t="shared" si="79"/>
        <v>0</v>
      </c>
      <c r="M329" s="891">
        <f>J329+H329*Tabellen!$K$2+L329</f>
        <v>398.70710000000003</v>
      </c>
      <c r="N329" s="796"/>
      <c r="O329" s="1018">
        <f t="shared" si="80"/>
        <v>482.43559100000004</v>
      </c>
      <c r="P329" s="1031"/>
      <c r="Q329" s="1023" t="s">
        <v>1025</v>
      </c>
      <c r="R329" s="1018">
        <f>H329*Tabellen!$K$2*Tabellen!$F$2</f>
        <v>0</v>
      </c>
      <c r="S329" s="1024" t="s">
        <v>1116</v>
      </c>
      <c r="T329" s="1018">
        <f>J329*Tabellen!$F$2</f>
        <v>482.43559100000004</v>
      </c>
      <c r="U329" s="1018">
        <f>R329*Tabellen!$G$2</f>
        <v>0</v>
      </c>
      <c r="V329" s="1018">
        <f>T329*Tabellen!$H$2</f>
        <v>101.31147411000001</v>
      </c>
      <c r="W329" s="1018">
        <f t="shared" si="81"/>
        <v>101.31147411000001</v>
      </c>
      <c r="X329" s="1018">
        <f t="shared" si="82"/>
        <v>583.74706510999999</v>
      </c>
      <c r="Y329" s="1034"/>
      <c r="Z329" s="967"/>
      <c r="AA329" s="967"/>
      <c r="AB329" s="967"/>
      <c r="AC329" s="967"/>
      <c r="AD329" s="967"/>
      <c r="AE329" s="967"/>
      <c r="AF329" s="967"/>
      <c r="AG329" s="967"/>
      <c r="AH329" s="967"/>
      <c r="AI329" s="967"/>
      <c r="AJ329" s="967"/>
      <c r="AK329" s="967"/>
      <c r="AL329" s="967"/>
      <c r="AM329" s="967"/>
      <c r="AN329" s="967"/>
      <c r="AO329" s="967"/>
      <c r="AP329" s="967"/>
      <c r="AQ329" s="967"/>
      <c r="AR329" s="967"/>
      <c r="AS329" s="967"/>
      <c r="AT329" s="967"/>
      <c r="AU329" s="967"/>
      <c r="AV329" s="967"/>
      <c r="AW329" s="967"/>
      <c r="AX329" s="967"/>
      <c r="AY329" s="967"/>
      <c r="AZ329" s="967"/>
      <c r="BA329" s="967"/>
      <c r="BB329" s="967"/>
      <c r="BC329" s="967"/>
      <c r="BD329" s="967"/>
      <c r="BE329" s="967"/>
      <c r="BF329" s="967"/>
      <c r="BG329" s="967"/>
      <c r="BH329" s="967"/>
      <c r="BI329" s="967"/>
      <c r="BJ329" s="967"/>
      <c r="BK329" s="967"/>
      <c r="BL329" s="967"/>
      <c r="BM329" s="967"/>
      <c r="BN329" s="967"/>
      <c r="BO329" s="967"/>
      <c r="BP329" s="967"/>
      <c r="BQ329" s="967"/>
      <c r="BR329" s="967"/>
      <c r="BS329" s="967"/>
    </row>
    <row r="330" spans="1:71" s="656" customFormat="1" ht="15.65" customHeight="1" outlineLevel="2" x14ac:dyDescent="0.25">
      <c r="A330" s="934"/>
      <c r="B330" s="659"/>
      <c r="C330" s="786"/>
      <c r="D330" s="657" t="s">
        <v>1492</v>
      </c>
      <c r="E330" s="660">
        <f>E316</f>
        <v>91.3</v>
      </c>
      <c r="F330" s="657" t="s">
        <v>74</v>
      </c>
      <c r="G330" s="661">
        <v>0.3</v>
      </c>
      <c r="H330" s="661">
        <f t="shared" si="77"/>
        <v>27.389999999999997</v>
      </c>
      <c r="I330" s="891"/>
      <c r="J330" s="891">
        <f t="shared" si="78"/>
        <v>0</v>
      </c>
      <c r="K330" s="891"/>
      <c r="L330" s="891">
        <f t="shared" si="79"/>
        <v>0</v>
      </c>
      <c r="M330" s="891">
        <f>J330+H330*Tabellen!$K$2+L330</f>
        <v>1643.3999999999999</v>
      </c>
      <c r="N330" s="796"/>
      <c r="O330" s="1018">
        <f t="shared" si="80"/>
        <v>1988.5139999999997</v>
      </c>
      <c r="P330" s="1031"/>
      <c r="Q330" s="1023" t="s">
        <v>1025</v>
      </c>
      <c r="R330" s="1018">
        <f>H330*Tabellen!$K$2*Tabellen!$F$2</f>
        <v>1988.5139999999997</v>
      </c>
      <c r="S330" s="1024" t="s">
        <v>1116</v>
      </c>
      <c r="T330" s="1018">
        <f>J330*Tabellen!$F$2</f>
        <v>0</v>
      </c>
      <c r="U330" s="1018">
        <f>R330*Tabellen!$G$2</f>
        <v>178.96625999999998</v>
      </c>
      <c r="V330" s="1018">
        <f>T330*Tabellen!$H$2</f>
        <v>0</v>
      </c>
      <c r="W330" s="1018">
        <f t="shared" si="81"/>
        <v>178.96625999999998</v>
      </c>
      <c r="X330" s="1018">
        <f t="shared" si="82"/>
        <v>2167.4802599999998</v>
      </c>
      <c r="Y330" s="1017"/>
      <c r="Z330" s="967"/>
      <c r="AA330" s="967"/>
      <c r="AB330" s="967"/>
      <c r="AC330" s="967"/>
      <c r="AD330" s="967"/>
      <c r="AE330" s="967"/>
      <c r="AF330" s="967"/>
      <c r="AG330" s="967"/>
      <c r="AH330" s="967"/>
      <c r="AI330" s="967"/>
      <c r="AJ330" s="967"/>
      <c r="AK330" s="967"/>
      <c r="AL330" s="967"/>
      <c r="AM330" s="967"/>
      <c r="AN330" s="967"/>
      <c r="AO330" s="967"/>
      <c r="AP330" s="967"/>
      <c r="AQ330" s="967"/>
      <c r="AR330" s="967"/>
      <c r="AS330" s="967"/>
      <c r="AT330" s="967"/>
      <c r="AU330" s="967"/>
      <c r="AV330" s="967"/>
      <c r="AW330" s="967"/>
      <c r="AX330" s="967"/>
      <c r="AY330" s="967"/>
      <c r="AZ330" s="967"/>
      <c r="BA330" s="967"/>
      <c r="BB330" s="967"/>
      <c r="BC330" s="967"/>
      <c r="BD330" s="967"/>
      <c r="BE330" s="967"/>
      <c r="BF330" s="967"/>
      <c r="BG330" s="967"/>
      <c r="BH330" s="967"/>
      <c r="BI330" s="967"/>
      <c r="BJ330" s="967"/>
      <c r="BK330" s="967"/>
      <c r="BL330" s="967"/>
      <c r="BM330" s="967"/>
      <c r="BN330" s="967"/>
      <c r="BO330" s="967"/>
      <c r="BP330" s="967"/>
      <c r="BQ330" s="967"/>
      <c r="BR330" s="967"/>
      <c r="BS330" s="967"/>
    </row>
    <row r="331" spans="1:71" s="656" customFormat="1" ht="15.65" customHeight="1" outlineLevel="2" x14ac:dyDescent="0.25">
      <c r="A331" s="934"/>
      <c r="B331" s="659"/>
      <c r="C331" s="786"/>
      <c r="D331" s="659" t="s">
        <v>1493</v>
      </c>
      <c r="E331" s="660">
        <f>E316</f>
        <v>91.3</v>
      </c>
      <c r="F331" s="657" t="s">
        <v>74</v>
      </c>
      <c r="G331" s="660"/>
      <c r="H331" s="661">
        <f t="shared" si="77"/>
        <v>0</v>
      </c>
      <c r="I331" s="891">
        <v>5.5</v>
      </c>
      <c r="J331" s="891">
        <f t="shared" si="78"/>
        <v>502.15</v>
      </c>
      <c r="K331" s="891"/>
      <c r="L331" s="891">
        <f t="shared" si="79"/>
        <v>0</v>
      </c>
      <c r="M331" s="891">
        <f>J331+H331*Tabellen!$K$2+L331</f>
        <v>502.15</v>
      </c>
      <c r="N331" s="796"/>
      <c r="O331" s="1018">
        <f t="shared" si="80"/>
        <v>607.60149999999999</v>
      </c>
      <c r="P331" s="1031"/>
      <c r="Q331" s="1023" t="s">
        <v>1025</v>
      </c>
      <c r="R331" s="1018">
        <f>H331*Tabellen!$K$2*Tabellen!$F$2</f>
        <v>0</v>
      </c>
      <c r="S331" s="1024" t="s">
        <v>1116</v>
      </c>
      <c r="T331" s="1018">
        <f>J331*Tabellen!$F$2</f>
        <v>607.60149999999999</v>
      </c>
      <c r="U331" s="1018">
        <f>R331*Tabellen!$G$2</f>
        <v>0</v>
      </c>
      <c r="V331" s="1018">
        <f>T331*Tabellen!$H$2</f>
        <v>127.59631499999999</v>
      </c>
      <c r="W331" s="1018">
        <f t="shared" si="81"/>
        <v>127.59631499999999</v>
      </c>
      <c r="X331" s="1018">
        <f t="shared" si="82"/>
        <v>735.19781499999999</v>
      </c>
      <c r="Y331" s="1017"/>
      <c r="Z331" s="967"/>
      <c r="AA331" s="967"/>
      <c r="AB331" s="967"/>
      <c r="AC331" s="967"/>
      <c r="AD331" s="967"/>
      <c r="AE331" s="967"/>
      <c r="AF331" s="967"/>
      <c r="AG331" s="967"/>
      <c r="AH331" s="967"/>
      <c r="AI331" s="967"/>
      <c r="AJ331" s="967"/>
      <c r="AK331" s="967"/>
      <c r="AL331" s="967"/>
      <c r="AM331" s="967"/>
      <c r="AN331" s="967"/>
      <c r="AO331" s="967"/>
      <c r="AP331" s="967"/>
      <c r="AQ331" s="967"/>
      <c r="AR331" s="967"/>
      <c r="AS331" s="967"/>
      <c r="AT331" s="967"/>
      <c r="AU331" s="967"/>
      <c r="AV331" s="967"/>
      <c r="AW331" s="967"/>
      <c r="AX331" s="967"/>
      <c r="AY331" s="967"/>
      <c r="AZ331" s="967"/>
      <c r="BA331" s="967"/>
      <c r="BB331" s="967"/>
      <c r="BC331" s="967"/>
      <c r="BD331" s="967"/>
      <c r="BE331" s="967"/>
      <c r="BF331" s="967"/>
      <c r="BG331" s="967"/>
      <c r="BH331" s="967"/>
      <c r="BI331" s="967"/>
      <c r="BJ331" s="967"/>
      <c r="BK331" s="967"/>
      <c r="BL331" s="967"/>
      <c r="BM331" s="967"/>
      <c r="BN331" s="967"/>
      <c r="BO331" s="967"/>
      <c r="BP331" s="967"/>
      <c r="BQ331" s="967"/>
      <c r="BR331" s="967"/>
      <c r="BS331" s="967"/>
    </row>
    <row r="332" spans="1:71" s="656" customFormat="1" ht="15.65" customHeight="1" outlineLevel="2" x14ac:dyDescent="0.25">
      <c r="A332" s="934"/>
      <c r="B332" s="659"/>
      <c r="C332" s="786"/>
      <c r="D332" s="659" t="s">
        <v>1483</v>
      </c>
      <c r="E332" s="660">
        <v>1</v>
      </c>
      <c r="F332" s="657" t="s">
        <v>846</v>
      </c>
      <c r="G332" s="660">
        <v>4</v>
      </c>
      <c r="H332" s="661">
        <f t="shared" si="77"/>
        <v>4</v>
      </c>
      <c r="I332" s="891"/>
      <c r="J332" s="891">
        <f t="shared" si="78"/>
        <v>0</v>
      </c>
      <c r="K332" s="891"/>
      <c r="L332" s="891">
        <f t="shared" si="79"/>
        <v>0</v>
      </c>
      <c r="M332" s="891">
        <f>J332+H332*Tabellen!$K$2+L332</f>
        <v>240</v>
      </c>
      <c r="N332" s="796"/>
      <c r="O332" s="1018">
        <f t="shared" si="80"/>
        <v>290.39999999999998</v>
      </c>
      <c r="P332" s="1031"/>
      <c r="Q332" s="1023" t="s">
        <v>1025</v>
      </c>
      <c r="R332" s="1018">
        <f>H332*Tabellen!$K$2*Tabellen!$F$2</f>
        <v>290.39999999999998</v>
      </c>
      <c r="S332" s="1024" t="s">
        <v>1116</v>
      </c>
      <c r="T332" s="1018">
        <f>J332*Tabellen!$F$2</f>
        <v>0</v>
      </c>
      <c r="U332" s="1018">
        <f>R332*Tabellen!$G$2</f>
        <v>26.135999999999996</v>
      </c>
      <c r="V332" s="1018">
        <f>T332*Tabellen!$H$2</f>
        <v>0</v>
      </c>
      <c r="W332" s="1018">
        <f t="shared" si="81"/>
        <v>26.135999999999996</v>
      </c>
      <c r="X332" s="1018">
        <f t="shared" si="82"/>
        <v>316.53599999999994</v>
      </c>
      <c r="Y332" s="1017"/>
      <c r="Z332" s="967"/>
      <c r="AA332" s="967"/>
      <c r="AB332" s="967"/>
      <c r="AC332" s="967"/>
      <c r="AD332" s="967"/>
      <c r="AE332" s="967"/>
      <c r="AF332" s="967"/>
      <c r="AG332" s="967"/>
      <c r="AH332" s="967"/>
      <c r="AI332" s="967"/>
      <c r="AJ332" s="967"/>
      <c r="AK332" s="967"/>
      <c r="AL332" s="967"/>
      <c r="AM332" s="967"/>
      <c r="AN332" s="967"/>
      <c r="AO332" s="967"/>
      <c r="AP332" s="967"/>
      <c r="AQ332" s="967"/>
      <c r="AR332" s="967"/>
      <c r="AS332" s="967"/>
      <c r="AT332" s="967"/>
      <c r="AU332" s="967"/>
      <c r="AV332" s="967"/>
      <c r="AW332" s="967"/>
      <c r="AX332" s="967"/>
      <c r="AY332" s="967"/>
      <c r="AZ332" s="967"/>
      <c r="BA332" s="967"/>
      <c r="BB332" s="967"/>
      <c r="BC332" s="967"/>
      <c r="BD332" s="967"/>
      <c r="BE332" s="967"/>
      <c r="BF332" s="967"/>
      <c r="BG332" s="967"/>
      <c r="BH332" s="967"/>
      <c r="BI332" s="967"/>
      <c r="BJ332" s="967"/>
      <c r="BK332" s="967"/>
      <c r="BL332" s="967"/>
      <c r="BM332" s="967"/>
      <c r="BN332" s="967"/>
      <c r="BO332" s="967"/>
      <c r="BP332" s="967"/>
      <c r="BQ332" s="967"/>
      <c r="BR332" s="967"/>
      <c r="BS332" s="967"/>
    </row>
    <row r="333" spans="1:71" s="830" customFormat="1" ht="15.65" customHeight="1" outlineLevel="2" x14ac:dyDescent="0.25">
      <c r="A333" s="936"/>
      <c r="B333" s="659" t="s">
        <v>1223</v>
      </c>
      <c r="C333" s="786" t="s">
        <v>1074</v>
      </c>
      <c r="D333" s="657" t="s">
        <v>1226</v>
      </c>
      <c r="E333" s="831"/>
      <c r="G333" s="832"/>
      <c r="H333" s="832"/>
      <c r="I333" s="905"/>
      <c r="J333" s="905"/>
      <c r="K333" s="905"/>
      <c r="L333" s="905"/>
      <c r="M333" s="905"/>
      <c r="N333" s="833"/>
      <c r="O333" s="1017"/>
      <c r="P333" s="1031"/>
      <c r="Q333" s="1023"/>
      <c r="R333" s="1018"/>
      <c r="S333" s="1024"/>
      <c r="T333" s="1018"/>
      <c r="U333" s="1018"/>
      <c r="V333" s="1018"/>
      <c r="W333" s="1018"/>
      <c r="X333" s="1018"/>
      <c r="Y333" s="1034"/>
      <c r="Z333" s="970"/>
      <c r="AA333" s="970"/>
      <c r="AB333" s="970"/>
      <c r="AC333" s="970"/>
      <c r="AD333" s="970"/>
      <c r="AE333" s="970"/>
      <c r="AF333" s="970"/>
      <c r="AG333" s="970"/>
      <c r="AH333" s="970"/>
      <c r="AI333" s="970"/>
      <c r="AJ333" s="970"/>
      <c r="AK333" s="970"/>
      <c r="AL333" s="970"/>
      <c r="AM333" s="970"/>
      <c r="AN333" s="970"/>
      <c r="AO333" s="970"/>
      <c r="AP333" s="970"/>
      <c r="AQ333" s="970"/>
      <c r="AR333" s="970"/>
      <c r="AS333" s="970"/>
      <c r="AT333" s="970"/>
      <c r="AU333" s="970"/>
      <c r="AV333" s="970"/>
      <c r="AW333" s="970"/>
      <c r="AX333" s="970"/>
      <c r="AY333" s="970"/>
      <c r="AZ333" s="970"/>
      <c r="BA333" s="970"/>
      <c r="BB333" s="970"/>
      <c r="BC333" s="970"/>
      <c r="BD333" s="970"/>
      <c r="BE333" s="970"/>
      <c r="BF333" s="970"/>
      <c r="BG333" s="970"/>
      <c r="BH333" s="970"/>
      <c r="BI333" s="970"/>
      <c r="BJ333" s="970"/>
      <c r="BK333" s="970"/>
      <c r="BL333" s="970"/>
      <c r="BM333" s="970"/>
      <c r="BN333" s="970"/>
      <c r="BO333" s="970"/>
      <c r="BP333" s="970"/>
      <c r="BQ333" s="970"/>
      <c r="BR333" s="970"/>
      <c r="BS333" s="970"/>
    </row>
    <row r="334" spans="1:71" ht="15.65" customHeight="1" outlineLevel="2" x14ac:dyDescent="0.25">
      <c r="B334" s="659"/>
      <c r="E334" s="660"/>
      <c r="G334" s="661"/>
      <c r="H334" s="661"/>
      <c r="K334" s="906"/>
      <c r="N334" s="795"/>
      <c r="O334" s="1017"/>
      <c r="P334" s="1017"/>
      <c r="Q334" s="1017"/>
    </row>
    <row r="335" spans="1:71" ht="9" customHeight="1" outlineLevel="1" x14ac:dyDescent="0.25">
      <c r="B335" s="663"/>
      <c r="D335" s="664"/>
      <c r="E335" s="666"/>
      <c r="F335" s="664"/>
      <c r="G335" s="665"/>
      <c r="H335" s="665"/>
      <c r="I335" s="892"/>
      <c r="J335" s="892"/>
      <c r="K335" s="892"/>
      <c r="L335" s="892"/>
      <c r="M335" s="892"/>
      <c r="N335" s="786"/>
      <c r="O335" s="1021"/>
      <c r="P335" s="1021"/>
      <c r="Q335" s="1021"/>
      <c r="R335" s="1022"/>
      <c r="S335" s="1022"/>
      <c r="T335" s="1022"/>
      <c r="U335" s="1022"/>
      <c r="V335" s="1022"/>
      <c r="W335" s="1022"/>
      <c r="X335" s="1022"/>
      <c r="Y335" s="1021"/>
      <c r="Z335" s="965"/>
      <c r="AA335" s="966"/>
      <c r="AG335" s="963"/>
      <c r="AH335" s="963"/>
    </row>
    <row r="336" spans="1:71" s="912" customFormat="1" ht="15.65" customHeight="1" outlineLevel="1" x14ac:dyDescent="0.25">
      <c r="B336" s="650" t="s">
        <v>1004</v>
      </c>
      <c r="C336" s="937"/>
      <c r="D336" s="651" t="s">
        <v>1674</v>
      </c>
      <c r="E336" s="658">
        <v>91.3</v>
      </c>
      <c r="F336" s="651" t="s">
        <v>74</v>
      </c>
      <c r="G336" s="652"/>
      <c r="H336" s="652">
        <f>SUM(H337:H354)/E336</f>
        <v>1.1872359336335241</v>
      </c>
      <c r="I336" s="890"/>
      <c r="J336" s="890">
        <f>SUM(J337:J354)/E336</f>
        <v>32.945967500000002</v>
      </c>
      <c r="K336" s="890"/>
      <c r="L336" s="890">
        <f>SUM(L337:L354)</f>
        <v>0</v>
      </c>
      <c r="M336" s="890">
        <f>SUM(M337:M354)/E336</f>
        <v>104.18012351801144</v>
      </c>
      <c r="N336" s="937"/>
      <c r="O336" s="1015">
        <f>SUM(O337:O354)/E336</f>
        <v>126.05794945679384</v>
      </c>
      <c r="P336" s="1014" t="str">
        <f>B336</f>
        <v>V1-3-B2</v>
      </c>
      <c r="Q336" s="1014"/>
      <c r="R336" s="1015"/>
      <c r="S336" s="1015"/>
      <c r="T336" s="1015"/>
      <c r="U336" s="1028"/>
      <c r="V336" s="1015"/>
      <c r="W336" s="1015"/>
      <c r="X336" s="1015">
        <f>SUM(X337:X354)/E336</f>
        <v>142.18691938890527</v>
      </c>
      <c r="Y336" s="1016"/>
      <c r="Z336" s="960"/>
      <c r="AA336" s="960"/>
      <c r="AB336" s="960"/>
      <c r="AC336" s="960"/>
      <c r="AD336" s="960"/>
      <c r="AE336" s="960"/>
      <c r="AF336" s="960"/>
      <c r="AG336" s="960"/>
      <c r="AH336" s="960"/>
      <c r="AI336" s="960"/>
      <c r="AJ336" s="960"/>
      <c r="AK336" s="960"/>
      <c r="AL336" s="960"/>
      <c r="AM336" s="960"/>
      <c r="AN336" s="960"/>
      <c r="AO336" s="960"/>
      <c r="AP336" s="960"/>
      <c r="AQ336" s="960"/>
      <c r="AR336" s="960"/>
      <c r="AS336" s="960"/>
      <c r="AT336" s="960"/>
      <c r="AU336" s="960"/>
      <c r="AV336" s="960"/>
      <c r="AW336" s="960"/>
      <c r="AX336" s="960"/>
      <c r="AY336" s="960"/>
      <c r="AZ336" s="960"/>
      <c r="BA336" s="960"/>
      <c r="BB336" s="960"/>
      <c r="BC336" s="960"/>
      <c r="BD336" s="960"/>
      <c r="BE336" s="960"/>
      <c r="BF336" s="960"/>
      <c r="BG336" s="960"/>
      <c r="BH336" s="960"/>
      <c r="BI336" s="960"/>
      <c r="BJ336" s="960"/>
      <c r="BK336" s="960"/>
      <c r="BL336" s="960"/>
      <c r="BM336" s="960"/>
      <c r="BN336" s="960"/>
      <c r="BO336" s="960"/>
      <c r="BP336" s="960"/>
      <c r="BQ336" s="960"/>
      <c r="BR336" s="960"/>
      <c r="BS336" s="960"/>
    </row>
    <row r="337" spans="1:71" ht="15.65" customHeight="1" outlineLevel="2" x14ac:dyDescent="0.25">
      <c r="B337" s="659"/>
      <c r="D337" s="668" t="s">
        <v>1241</v>
      </c>
      <c r="E337" s="660"/>
      <c r="G337" s="661"/>
      <c r="H337" s="661"/>
      <c r="K337" s="906"/>
      <c r="N337" s="795"/>
      <c r="O337" s="1017" t="str">
        <f>R337</f>
        <v>incl. opslagen</v>
      </c>
      <c r="P337" s="1017"/>
      <c r="Q337" s="1023"/>
      <c r="R337" s="1030" t="str">
        <f>Tabellen!$C$2</f>
        <v>incl. opslagen</v>
      </c>
      <c r="S337" s="1024"/>
      <c r="T337" s="1030" t="str">
        <f>Tabellen!$C$2</f>
        <v>incl. opslagen</v>
      </c>
    </row>
    <row r="338" spans="1:71" s="656" customFormat="1" ht="15.65" customHeight="1" outlineLevel="2" x14ac:dyDescent="0.25">
      <c r="A338" s="934"/>
      <c r="B338" s="659"/>
      <c r="C338" s="786"/>
      <c r="D338" s="657" t="s">
        <v>1433</v>
      </c>
      <c r="E338" s="660">
        <v>1</v>
      </c>
      <c r="F338" s="657" t="s">
        <v>846</v>
      </c>
      <c r="G338" s="661">
        <v>2</v>
      </c>
      <c r="H338" s="661">
        <f t="shared" ref="H338:H352" si="83">E338*G338</f>
        <v>2</v>
      </c>
      <c r="I338" s="891"/>
      <c r="J338" s="891">
        <f t="shared" ref="J338:J352" si="84">E338*I338</f>
        <v>0</v>
      </c>
      <c r="K338" s="891"/>
      <c r="L338" s="891">
        <f t="shared" ref="L338:L352" si="85">E338*K338</f>
        <v>0</v>
      </c>
      <c r="M338" s="891">
        <f>J338+H338*Tabellen!$K$2+L338</f>
        <v>120</v>
      </c>
      <c r="N338" s="796"/>
      <c r="O338" s="1018">
        <f t="shared" ref="O338:O352" si="86">R338+T338</f>
        <v>145.19999999999999</v>
      </c>
      <c r="P338" s="1031"/>
      <c r="Q338" s="1023" t="s">
        <v>1025</v>
      </c>
      <c r="R338" s="1018">
        <f>H338*Tabellen!$K$2*Tabellen!$F$2</f>
        <v>145.19999999999999</v>
      </c>
      <c r="S338" s="1024" t="s">
        <v>1116</v>
      </c>
      <c r="T338" s="1018">
        <f>J338*Tabellen!$F$2</f>
        <v>0</v>
      </c>
      <c r="U338" s="1018">
        <f>R338*Tabellen!$G$2</f>
        <v>13.067999999999998</v>
      </c>
      <c r="V338" s="1018">
        <f>T338*Tabellen!$H$2</f>
        <v>0</v>
      </c>
      <c r="W338" s="1018">
        <f t="shared" ref="W338:W352" si="87">U338+V338</f>
        <v>13.067999999999998</v>
      </c>
      <c r="X338" s="1018">
        <f t="shared" ref="X338:X352" si="88">O338+W338</f>
        <v>158.26799999999997</v>
      </c>
      <c r="Y338" s="1019"/>
      <c r="Z338" s="967"/>
      <c r="AA338" s="967"/>
      <c r="AB338" s="967"/>
      <c r="AC338" s="967"/>
      <c r="AD338" s="967"/>
      <c r="AE338" s="967"/>
      <c r="AF338" s="967"/>
      <c r="AG338" s="967"/>
      <c r="AH338" s="967"/>
      <c r="AI338" s="967"/>
      <c r="AJ338" s="967"/>
      <c r="AK338" s="967"/>
      <c r="AL338" s="967"/>
      <c r="AM338" s="967"/>
      <c r="AN338" s="967"/>
      <c r="AO338" s="967"/>
      <c r="AP338" s="967"/>
      <c r="AQ338" s="967"/>
      <c r="AR338" s="967"/>
      <c r="AS338" s="967"/>
      <c r="AT338" s="967"/>
      <c r="AU338" s="967"/>
      <c r="AV338" s="967"/>
      <c r="AW338" s="967"/>
      <c r="AX338" s="967"/>
      <c r="AY338" s="967"/>
      <c r="AZ338" s="967"/>
      <c r="BA338" s="967"/>
      <c r="BB338" s="967"/>
      <c r="BC338" s="967"/>
      <c r="BD338" s="967"/>
      <c r="BE338" s="967"/>
      <c r="BF338" s="967"/>
      <c r="BG338" s="967"/>
      <c r="BH338" s="967"/>
      <c r="BI338" s="967"/>
      <c r="BJ338" s="967"/>
      <c r="BK338" s="967"/>
      <c r="BL338" s="967"/>
      <c r="BM338" s="967"/>
      <c r="BN338" s="967"/>
      <c r="BO338" s="967"/>
      <c r="BP338" s="967"/>
      <c r="BQ338" s="967"/>
      <c r="BR338" s="967"/>
      <c r="BS338" s="967"/>
    </row>
    <row r="339" spans="1:71" s="656" customFormat="1" ht="15.65" customHeight="1" outlineLevel="2" x14ac:dyDescent="0.25">
      <c r="A339" s="934"/>
      <c r="B339" s="659"/>
      <c r="C339" s="786"/>
      <c r="D339" s="657" t="s">
        <v>1484</v>
      </c>
      <c r="E339" s="660">
        <f>91.3/2.7</f>
        <v>33.81481481481481</v>
      </c>
      <c r="F339" s="657" t="s">
        <v>71</v>
      </c>
      <c r="G339" s="661">
        <v>0.05</v>
      </c>
      <c r="H339" s="661">
        <f t="shared" si="83"/>
        <v>1.6907407407407407</v>
      </c>
      <c r="I339" s="891"/>
      <c r="J339" s="891">
        <f t="shared" si="84"/>
        <v>0</v>
      </c>
      <c r="K339" s="891"/>
      <c r="L339" s="891">
        <f t="shared" si="85"/>
        <v>0</v>
      </c>
      <c r="M339" s="891">
        <f>J339+H339*Tabellen!$K$2+L339</f>
        <v>101.44444444444444</v>
      </c>
      <c r="N339" s="796"/>
      <c r="O339" s="1018">
        <f t="shared" si="86"/>
        <v>122.74777777777777</v>
      </c>
      <c r="P339" s="1031"/>
      <c r="Q339" s="1023" t="s">
        <v>1025</v>
      </c>
      <c r="R339" s="1018">
        <f>H339*Tabellen!$K$2*Tabellen!$F$2</f>
        <v>122.74777777777777</v>
      </c>
      <c r="S339" s="1024" t="s">
        <v>1116</v>
      </c>
      <c r="T339" s="1018">
        <f>J339*Tabellen!$F$2</f>
        <v>0</v>
      </c>
      <c r="U339" s="1018">
        <f>R339*Tabellen!$G$2</f>
        <v>11.047299999999998</v>
      </c>
      <c r="V339" s="1018">
        <f>T339*Tabellen!$H$2</f>
        <v>0</v>
      </c>
      <c r="W339" s="1018">
        <f t="shared" si="87"/>
        <v>11.047299999999998</v>
      </c>
      <c r="X339" s="1018">
        <f t="shared" si="88"/>
        <v>133.79507777777778</v>
      </c>
      <c r="Y339" s="1019"/>
      <c r="Z339" s="967"/>
      <c r="AA339" s="967"/>
      <c r="AB339" s="967"/>
      <c r="AC339" s="967"/>
      <c r="AD339" s="967"/>
      <c r="AE339" s="967"/>
      <c r="AF339" s="967"/>
      <c r="AG339" s="967"/>
      <c r="AH339" s="967"/>
      <c r="AI339" s="967"/>
      <c r="AJ339" s="967"/>
      <c r="AK339" s="967"/>
      <c r="AL339" s="967"/>
      <c r="AM339" s="967"/>
      <c r="AN339" s="967"/>
      <c r="AO339" s="967"/>
      <c r="AP339" s="967"/>
      <c r="AQ339" s="967"/>
      <c r="AR339" s="967"/>
      <c r="AS339" s="967"/>
      <c r="AT339" s="967"/>
      <c r="AU339" s="967"/>
      <c r="AV339" s="967"/>
      <c r="AW339" s="967"/>
      <c r="AX339" s="967"/>
      <c r="AY339" s="967"/>
      <c r="AZ339" s="967"/>
      <c r="BA339" s="967"/>
      <c r="BB339" s="967"/>
      <c r="BC339" s="967"/>
      <c r="BD339" s="967"/>
      <c r="BE339" s="967"/>
      <c r="BF339" s="967"/>
      <c r="BG339" s="967"/>
      <c r="BH339" s="967"/>
      <c r="BI339" s="967"/>
      <c r="BJ339" s="967"/>
      <c r="BK339" s="967"/>
      <c r="BL339" s="967"/>
      <c r="BM339" s="967"/>
      <c r="BN339" s="967"/>
      <c r="BO339" s="967"/>
      <c r="BP339" s="967"/>
      <c r="BQ339" s="967"/>
      <c r="BR339" s="967"/>
      <c r="BS339" s="967"/>
    </row>
    <row r="340" spans="1:71" s="656" customFormat="1" ht="15.65" customHeight="1" outlineLevel="2" x14ac:dyDescent="0.25">
      <c r="A340" s="934"/>
      <c r="B340" s="659"/>
      <c r="C340" s="786"/>
      <c r="D340" s="657" t="s">
        <v>1228</v>
      </c>
      <c r="E340" s="660">
        <f>E336*1.7</f>
        <v>155.20999999999998</v>
      </c>
      <c r="F340" s="657" t="s">
        <v>71</v>
      </c>
      <c r="G340" s="661">
        <v>0</v>
      </c>
      <c r="H340" s="661">
        <f t="shared" si="83"/>
        <v>0</v>
      </c>
      <c r="I340" s="891">
        <v>1.73</v>
      </c>
      <c r="J340" s="891">
        <f t="shared" si="84"/>
        <v>268.51329999999996</v>
      </c>
      <c r="K340" s="891"/>
      <c r="L340" s="891">
        <f t="shared" si="85"/>
        <v>0</v>
      </c>
      <c r="M340" s="891">
        <f>J340+H340*Tabellen!$K$2+L340</f>
        <v>268.51329999999996</v>
      </c>
      <c r="N340" s="796"/>
      <c r="O340" s="1018">
        <f t="shared" si="86"/>
        <v>324.90109299999995</v>
      </c>
      <c r="P340" s="1031"/>
      <c r="Q340" s="1023" t="s">
        <v>1025</v>
      </c>
      <c r="R340" s="1018">
        <f>H340*Tabellen!$K$2*Tabellen!$F$2</f>
        <v>0</v>
      </c>
      <c r="S340" s="1024" t="s">
        <v>1116</v>
      </c>
      <c r="T340" s="1018">
        <f>J340*Tabellen!$F$2</f>
        <v>324.90109299999995</v>
      </c>
      <c r="U340" s="1018">
        <f>R340*Tabellen!$G$2</f>
        <v>0</v>
      </c>
      <c r="V340" s="1018">
        <f>T340*Tabellen!$H$2</f>
        <v>68.229229529999984</v>
      </c>
      <c r="W340" s="1018">
        <f t="shared" si="87"/>
        <v>68.229229529999984</v>
      </c>
      <c r="X340" s="1018">
        <f t="shared" si="88"/>
        <v>393.13032252999994</v>
      </c>
      <c r="Y340" s="1019"/>
      <c r="Z340" s="967"/>
      <c r="AA340" s="967"/>
      <c r="AB340" s="967"/>
      <c r="AC340" s="967"/>
      <c r="AD340" s="967"/>
      <c r="AE340" s="967"/>
      <c r="AF340" s="967"/>
      <c r="AG340" s="967"/>
      <c r="AH340" s="967"/>
      <c r="AI340" s="967"/>
      <c r="AJ340" s="967"/>
      <c r="AK340" s="967"/>
      <c r="AL340" s="967"/>
      <c r="AM340" s="967"/>
      <c r="AN340" s="967"/>
      <c r="AO340" s="967"/>
      <c r="AP340" s="967"/>
      <c r="AQ340" s="967"/>
      <c r="AR340" s="967"/>
      <c r="AS340" s="967"/>
      <c r="AT340" s="967"/>
      <c r="AU340" s="967"/>
      <c r="AV340" s="967"/>
      <c r="AW340" s="967"/>
      <c r="AX340" s="967"/>
      <c r="AY340" s="967"/>
      <c r="AZ340" s="967"/>
      <c r="BA340" s="967"/>
      <c r="BB340" s="967"/>
      <c r="BC340" s="967"/>
      <c r="BD340" s="967"/>
      <c r="BE340" s="967"/>
      <c r="BF340" s="967"/>
      <c r="BG340" s="967"/>
      <c r="BH340" s="967"/>
      <c r="BI340" s="967"/>
      <c r="BJ340" s="967"/>
      <c r="BK340" s="967"/>
      <c r="BL340" s="967"/>
      <c r="BM340" s="967"/>
      <c r="BN340" s="967"/>
      <c r="BO340" s="967"/>
      <c r="BP340" s="967"/>
      <c r="BQ340" s="967"/>
      <c r="BR340" s="967"/>
      <c r="BS340" s="967"/>
    </row>
    <row r="341" spans="1:71" s="656" customFormat="1" ht="15.65" customHeight="1" outlineLevel="2" x14ac:dyDescent="0.25">
      <c r="A341" s="934"/>
      <c r="B341" s="659"/>
      <c r="C341" s="786"/>
      <c r="D341" s="657" t="s">
        <v>1486</v>
      </c>
      <c r="E341" s="660">
        <f>E336*1.7*2</f>
        <v>310.41999999999996</v>
      </c>
      <c r="F341" s="657" t="s">
        <v>71</v>
      </c>
      <c r="G341" s="661">
        <v>0</v>
      </c>
      <c r="H341" s="661">
        <f t="shared" si="83"/>
        <v>0</v>
      </c>
      <c r="I341" s="891">
        <v>0.44</v>
      </c>
      <c r="J341" s="891">
        <f t="shared" si="84"/>
        <v>136.58479999999997</v>
      </c>
      <c r="K341" s="891"/>
      <c r="L341" s="891">
        <f t="shared" si="85"/>
        <v>0</v>
      </c>
      <c r="M341" s="891">
        <f>J341+H341*Tabellen!$K$2+L341</f>
        <v>136.58479999999997</v>
      </c>
      <c r="N341" s="796"/>
      <c r="O341" s="1018">
        <f t="shared" si="86"/>
        <v>165.26760799999997</v>
      </c>
      <c r="P341" s="1031"/>
      <c r="Q341" s="1023" t="s">
        <v>1025</v>
      </c>
      <c r="R341" s="1018">
        <f>H341*Tabellen!$K$2*Tabellen!$F$2</f>
        <v>0</v>
      </c>
      <c r="S341" s="1024" t="s">
        <v>1116</v>
      </c>
      <c r="T341" s="1018">
        <f>J341*Tabellen!$F$2</f>
        <v>165.26760799999997</v>
      </c>
      <c r="U341" s="1018">
        <f>R341*Tabellen!$G$2</f>
        <v>0</v>
      </c>
      <c r="V341" s="1018">
        <f>T341*Tabellen!$H$2</f>
        <v>34.706197679999988</v>
      </c>
      <c r="W341" s="1018">
        <f t="shared" si="87"/>
        <v>34.706197679999988</v>
      </c>
      <c r="X341" s="1018">
        <f t="shared" si="88"/>
        <v>199.97380567999994</v>
      </c>
      <c r="Y341" s="1019"/>
      <c r="Z341" s="967"/>
      <c r="AA341" s="967"/>
      <c r="AB341" s="967"/>
      <c r="AC341" s="967"/>
      <c r="AD341" s="967"/>
      <c r="AE341" s="967"/>
      <c r="AF341" s="967"/>
      <c r="AG341" s="967"/>
      <c r="AH341" s="967"/>
      <c r="AI341" s="967"/>
      <c r="AJ341" s="967"/>
      <c r="AK341" s="967"/>
      <c r="AL341" s="967"/>
      <c r="AM341" s="967"/>
      <c r="AN341" s="967"/>
      <c r="AO341" s="967"/>
      <c r="AP341" s="967"/>
      <c r="AQ341" s="967"/>
      <c r="AR341" s="967"/>
      <c r="AS341" s="967"/>
      <c r="AT341" s="967"/>
      <c r="AU341" s="967"/>
      <c r="AV341" s="967"/>
      <c r="AW341" s="967"/>
      <c r="AX341" s="967"/>
      <c r="AY341" s="967"/>
      <c r="AZ341" s="967"/>
      <c r="BA341" s="967"/>
      <c r="BB341" s="967"/>
      <c r="BC341" s="967"/>
      <c r="BD341" s="967"/>
      <c r="BE341" s="967"/>
      <c r="BF341" s="967"/>
      <c r="BG341" s="967"/>
      <c r="BH341" s="967"/>
      <c r="BI341" s="967"/>
      <c r="BJ341" s="967"/>
      <c r="BK341" s="967"/>
      <c r="BL341" s="967"/>
      <c r="BM341" s="967"/>
      <c r="BN341" s="967"/>
      <c r="BO341" s="967"/>
      <c r="BP341" s="967"/>
      <c r="BQ341" s="967"/>
      <c r="BR341" s="967"/>
      <c r="BS341" s="967"/>
    </row>
    <row r="342" spans="1:71" s="656" customFormat="1" ht="15.65" customHeight="1" outlineLevel="2" x14ac:dyDescent="0.25">
      <c r="A342" s="934"/>
      <c r="B342" s="659"/>
      <c r="C342" s="786"/>
      <c r="D342" s="657" t="s">
        <v>1487</v>
      </c>
      <c r="E342" s="660">
        <f>E341+E340</f>
        <v>465.62999999999994</v>
      </c>
      <c r="F342" s="657" t="s">
        <v>71</v>
      </c>
      <c r="G342" s="661">
        <v>0.13</v>
      </c>
      <c r="H342" s="661">
        <f t="shared" si="83"/>
        <v>60.531899999999993</v>
      </c>
      <c r="I342" s="891"/>
      <c r="J342" s="891">
        <f t="shared" si="84"/>
        <v>0</v>
      </c>
      <c r="K342" s="891"/>
      <c r="L342" s="891">
        <f t="shared" si="85"/>
        <v>0</v>
      </c>
      <c r="M342" s="891">
        <f>J342+H342*Tabellen!$K$2+L342</f>
        <v>3631.9139999999998</v>
      </c>
      <c r="N342" s="796"/>
      <c r="O342" s="1018">
        <f t="shared" si="86"/>
        <v>4394.6159399999997</v>
      </c>
      <c r="P342" s="1031"/>
      <c r="Q342" s="1023" t="s">
        <v>1025</v>
      </c>
      <c r="R342" s="1018">
        <f>H342*Tabellen!$K$2*Tabellen!$F$2</f>
        <v>4394.6159399999997</v>
      </c>
      <c r="S342" s="1024" t="s">
        <v>1116</v>
      </c>
      <c r="T342" s="1018">
        <f>J342*Tabellen!$F$2</f>
        <v>0</v>
      </c>
      <c r="U342" s="1018">
        <f>R342*Tabellen!$G$2</f>
        <v>395.51543459999994</v>
      </c>
      <c r="V342" s="1018">
        <f>T342*Tabellen!$H$2</f>
        <v>0</v>
      </c>
      <c r="W342" s="1018">
        <f t="shared" si="87"/>
        <v>395.51543459999994</v>
      </c>
      <c r="X342" s="1018">
        <f t="shared" si="88"/>
        <v>4790.1313745999996</v>
      </c>
      <c r="Y342" s="1033"/>
      <c r="Z342" s="967"/>
      <c r="AA342" s="967"/>
      <c r="AB342" s="967"/>
      <c r="AC342" s="967"/>
      <c r="AD342" s="967"/>
      <c r="AE342" s="967"/>
      <c r="AF342" s="967"/>
      <c r="AG342" s="967"/>
      <c r="AH342" s="967"/>
      <c r="AI342" s="967"/>
      <c r="AJ342" s="967"/>
      <c r="AK342" s="967"/>
      <c r="AL342" s="967"/>
      <c r="AM342" s="967"/>
      <c r="AN342" s="967"/>
      <c r="AO342" s="967"/>
      <c r="AP342" s="967"/>
      <c r="AQ342" s="967"/>
      <c r="AR342" s="967"/>
      <c r="AS342" s="967"/>
      <c r="AT342" s="967"/>
      <c r="AU342" s="967"/>
      <c r="AV342" s="967"/>
      <c r="AW342" s="967"/>
      <c r="AX342" s="967"/>
      <c r="AY342" s="967"/>
      <c r="AZ342" s="967"/>
      <c r="BA342" s="967"/>
      <c r="BB342" s="967"/>
      <c r="BC342" s="967"/>
      <c r="BD342" s="967"/>
      <c r="BE342" s="967"/>
      <c r="BF342" s="967"/>
      <c r="BG342" s="967"/>
      <c r="BH342" s="967"/>
      <c r="BI342" s="967"/>
      <c r="BJ342" s="967"/>
      <c r="BK342" s="967"/>
      <c r="BL342" s="967"/>
      <c r="BM342" s="967"/>
      <c r="BN342" s="967"/>
      <c r="BO342" s="967"/>
      <c r="BP342" s="967"/>
      <c r="BQ342" s="967"/>
      <c r="BR342" s="967"/>
      <c r="BS342" s="967"/>
    </row>
    <row r="343" spans="1:71" s="656" customFormat="1" ht="15.65" customHeight="1" outlineLevel="2" x14ac:dyDescent="0.25">
      <c r="A343" s="934"/>
      <c r="B343" s="659"/>
      <c r="C343" s="791"/>
      <c r="D343" s="657" t="s">
        <v>1500</v>
      </c>
      <c r="E343" s="660">
        <f>E336*1.05</f>
        <v>95.864999999999995</v>
      </c>
      <c r="F343" s="657" t="s">
        <v>74</v>
      </c>
      <c r="G343" s="661">
        <v>0</v>
      </c>
      <c r="H343" s="661">
        <f t="shared" si="83"/>
        <v>0</v>
      </c>
      <c r="I343" s="891">
        <v>13.6</v>
      </c>
      <c r="J343" s="891">
        <f t="shared" si="84"/>
        <v>1303.7639999999999</v>
      </c>
      <c r="K343" s="891"/>
      <c r="L343" s="891">
        <f t="shared" si="85"/>
        <v>0</v>
      </c>
      <c r="M343" s="891">
        <f>J343+H343*Tabellen!$K$2+L343</f>
        <v>1303.7639999999999</v>
      </c>
      <c r="N343" s="796"/>
      <c r="O343" s="1018">
        <f t="shared" si="86"/>
        <v>1577.5544399999999</v>
      </c>
      <c r="P343" s="1031"/>
      <c r="Q343" s="1023" t="s">
        <v>1025</v>
      </c>
      <c r="R343" s="1018">
        <f>H343*Tabellen!$K$2*Tabellen!$F$2</f>
        <v>0</v>
      </c>
      <c r="S343" s="1024" t="s">
        <v>1116</v>
      </c>
      <c r="T343" s="1018">
        <f>J343*Tabellen!$F$2</f>
        <v>1577.5544399999999</v>
      </c>
      <c r="U343" s="1018">
        <f>R343*Tabellen!$G$2</f>
        <v>0</v>
      </c>
      <c r="V343" s="1018">
        <f>T343*Tabellen!$H$2</f>
        <v>331.28643239999997</v>
      </c>
      <c r="W343" s="1018">
        <f t="shared" si="87"/>
        <v>331.28643239999997</v>
      </c>
      <c r="X343" s="1018">
        <f t="shared" si="88"/>
        <v>1908.8408723999999</v>
      </c>
      <c r="Y343" s="1017"/>
      <c r="Z343" s="967"/>
      <c r="AA343" s="967"/>
      <c r="AB343" s="967"/>
      <c r="AC343" s="967"/>
      <c r="AD343" s="967"/>
      <c r="AE343" s="967"/>
      <c r="AF343" s="967"/>
      <c r="AG343" s="967"/>
      <c r="AH343" s="967"/>
      <c r="AI343" s="967"/>
      <c r="AJ343" s="967"/>
      <c r="AK343" s="967"/>
      <c r="AL343" s="967"/>
      <c r="AM343" s="967"/>
      <c r="AN343" s="967"/>
      <c r="AO343" s="967"/>
      <c r="AP343" s="967"/>
      <c r="AQ343" s="967"/>
      <c r="AR343" s="967"/>
      <c r="AS343" s="967"/>
      <c r="AT343" s="967"/>
      <c r="AU343" s="967"/>
      <c r="AV343" s="967"/>
      <c r="AW343" s="967"/>
      <c r="AX343" s="967"/>
      <c r="AY343" s="967"/>
      <c r="AZ343" s="967"/>
      <c r="BA343" s="967"/>
      <c r="BB343" s="967"/>
      <c r="BC343" s="967"/>
      <c r="BD343" s="967"/>
      <c r="BE343" s="967"/>
      <c r="BF343" s="967"/>
      <c r="BG343" s="967"/>
      <c r="BH343" s="967"/>
      <c r="BI343" s="967"/>
      <c r="BJ343" s="967"/>
      <c r="BK343" s="967"/>
      <c r="BL343" s="967"/>
      <c r="BM343" s="967"/>
      <c r="BN343" s="967"/>
      <c r="BO343" s="967"/>
      <c r="BP343" s="967"/>
      <c r="BQ343" s="967"/>
      <c r="BR343" s="967"/>
      <c r="BS343" s="967"/>
    </row>
    <row r="344" spans="1:71" s="656" customFormat="1" ht="15.65" customHeight="1" outlineLevel="2" x14ac:dyDescent="0.25">
      <c r="A344" s="934"/>
      <c r="B344" s="659"/>
      <c r="C344" s="786"/>
      <c r="D344" s="657" t="str">
        <f>D343</f>
        <v xml:space="preserve">Isolatie in binnenwanden en voorzetwanden d=90 mm n.t.b. </v>
      </c>
      <c r="E344" s="660">
        <f>E336</f>
        <v>91.3</v>
      </c>
      <c r="F344" s="657" t="s">
        <v>74</v>
      </c>
      <c r="G344" s="661">
        <v>0.08</v>
      </c>
      <c r="H344" s="661">
        <f t="shared" si="83"/>
        <v>7.3040000000000003</v>
      </c>
      <c r="I344" s="891"/>
      <c r="J344" s="891">
        <f t="shared" si="84"/>
        <v>0</v>
      </c>
      <c r="K344" s="891"/>
      <c r="L344" s="891">
        <f t="shared" si="85"/>
        <v>0</v>
      </c>
      <c r="M344" s="891">
        <f>J344+H344*Tabellen!$K$2+L344</f>
        <v>438.24</v>
      </c>
      <c r="N344" s="796"/>
      <c r="O344" s="1018">
        <f t="shared" si="86"/>
        <v>530.2704</v>
      </c>
      <c r="P344" s="1031"/>
      <c r="Q344" s="1023" t="s">
        <v>1025</v>
      </c>
      <c r="R344" s="1018">
        <f>H344*Tabellen!$K$2*Tabellen!$F$2</f>
        <v>530.2704</v>
      </c>
      <c r="S344" s="1024" t="s">
        <v>1116</v>
      </c>
      <c r="T344" s="1018">
        <f>J344*Tabellen!$F$2</f>
        <v>0</v>
      </c>
      <c r="U344" s="1018">
        <f>R344*Tabellen!$G$2</f>
        <v>47.724336000000001</v>
      </c>
      <c r="V344" s="1018">
        <f>T344*Tabellen!$H$2</f>
        <v>0</v>
      </c>
      <c r="W344" s="1018">
        <f t="shared" si="87"/>
        <v>47.724336000000001</v>
      </c>
      <c r="X344" s="1018">
        <f t="shared" si="88"/>
        <v>577.99473599999999</v>
      </c>
      <c r="Y344" s="1017"/>
      <c r="Z344" s="967"/>
      <c r="AA344" s="967"/>
      <c r="AB344" s="967"/>
      <c r="AC344" s="967"/>
      <c r="AD344" s="967"/>
      <c r="AE344" s="967"/>
      <c r="AF344" s="967"/>
      <c r="AG344" s="967"/>
      <c r="AH344" s="967"/>
      <c r="AI344" s="967"/>
      <c r="AJ344" s="967"/>
      <c r="AK344" s="967"/>
      <c r="AL344" s="967"/>
      <c r="AM344" s="967"/>
      <c r="AN344" s="967"/>
      <c r="AO344" s="967"/>
      <c r="AP344" s="967"/>
      <c r="AQ344" s="967"/>
      <c r="AR344" s="967"/>
      <c r="AS344" s="967"/>
      <c r="AT344" s="967"/>
      <c r="AU344" s="967"/>
      <c r="AV344" s="967"/>
      <c r="AW344" s="967"/>
      <c r="AX344" s="967"/>
      <c r="AY344" s="967"/>
      <c r="AZ344" s="967"/>
      <c r="BA344" s="967"/>
      <c r="BB344" s="967"/>
      <c r="BC344" s="967"/>
      <c r="BD344" s="967"/>
      <c r="BE344" s="967"/>
      <c r="BF344" s="967"/>
      <c r="BG344" s="967"/>
      <c r="BH344" s="967"/>
      <c r="BI344" s="967"/>
      <c r="BJ344" s="967"/>
      <c r="BK344" s="967"/>
      <c r="BL344" s="967"/>
      <c r="BM344" s="967"/>
      <c r="BN344" s="967"/>
      <c r="BO344" s="967"/>
      <c r="BP344" s="967"/>
      <c r="BQ344" s="967"/>
      <c r="BR344" s="967"/>
      <c r="BS344" s="967"/>
    </row>
    <row r="345" spans="1:71" s="656" customFormat="1" ht="15.65" customHeight="1" outlineLevel="2" x14ac:dyDescent="0.25">
      <c r="A345" s="934"/>
      <c r="B345" s="659"/>
      <c r="C345" s="786"/>
      <c r="D345" s="657" t="s">
        <v>1490</v>
      </c>
      <c r="E345" s="660">
        <f>E336*1.1</f>
        <v>100.43</v>
      </c>
      <c r="F345" s="659" t="s">
        <v>74</v>
      </c>
      <c r="G345" s="660">
        <v>0</v>
      </c>
      <c r="H345" s="661">
        <f t="shared" si="83"/>
        <v>0</v>
      </c>
      <c r="I345" s="904">
        <v>2.1754249999999997</v>
      </c>
      <c r="J345" s="891">
        <f t="shared" si="84"/>
        <v>218.47793274999998</v>
      </c>
      <c r="K345" s="891"/>
      <c r="L345" s="891">
        <f t="shared" si="85"/>
        <v>0</v>
      </c>
      <c r="M345" s="891">
        <f>J345+H345*Tabellen!$K$2+L345</f>
        <v>218.47793274999998</v>
      </c>
      <c r="N345" s="796"/>
      <c r="O345" s="1018">
        <f t="shared" si="86"/>
        <v>264.35829862749995</v>
      </c>
      <c r="P345" s="1031"/>
      <c r="Q345" s="1023" t="s">
        <v>1025</v>
      </c>
      <c r="R345" s="1018">
        <f>H345*Tabellen!$K$2*Tabellen!$F$2</f>
        <v>0</v>
      </c>
      <c r="S345" s="1024" t="s">
        <v>1116</v>
      </c>
      <c r="T345" s="1018">
        <f>J345*Tabellen!$F$2</f>
        <v>264.35829862749995</v>
      </c>
      <c r="U345" s="1018">
        <f>R345*Tabellen!$G$2</f>
        <v>0</v>
      </c>
      <c r="V345" s="1018">
        <f>T345*Tabellen!$H$2</f>
        <v>55.515242711774988</v>
      </c>
      <c r="W345" s="1018">
        <f t="shared" si="87"/>
        <v>55.515242711774988</v>
      </c>
      <c r="X345" s="1018">
        <f t="shared" si="88"/>
        <v>319.87354133927494</v>
      </c>
      <c r="Y345" s="1026"/>
      <c r="Z345" s="967"/>
      <c r="AA345" s="967"/>
      <c r="AB345" s="967"/>
      <c r="AC345" s="967"/>
      <c r="AD345" s="967"/>
      <c r="AE345" s="967"/>
      <c r="AF345" s="967"/>
      <c r="AG345" s="967"/>
      <c r="AH345" s="967"/>
      <c r="AI345" s="967"/>
      <c r="AJ345" s="967"/>
      <c r="AK345" s="967"/>
      <c r="AL345" s="967"/>
      <c r="AM345" s="967"/>
      <c r="AN345" s="967"/>
      <c r="AO345" s="967"/>
      <c r="AP345" s="967"/>
      <c r="AQ345" s="967"/>
      <c r="AR345" s="967"/>
      <c r="AS345" s="967"/>
      <c r="AT345" s="967"/>
      <c r="AU345" s="967"/>
      <c r="AV345" s="967"/>
      <c r="AW345" s="967"/>
      <c r="AX345" s="967"/>
      <c r="AY345" s="967"/>
      <c r="AZ345" s="967"/>
      <c r="BA345" s="967"/>
      <c r="BB345" s="967"/>
      <c r="BC345" s="967"/>
      <c r="BD345" s="967"/>
      <c r="BE345" s="967"/>
      <c r="BF345" s="967"/>
      <c r="BG345" s="967"/>
      <c r="BH345" s="967"/>
      <c r="BI345" s="967"/>
      <c r="BJ345" s="967"/>
      <c r="BK345" s="967"/>
      <c r="BL345" s="967"/>
      <c r="BM345" s="967"/>
      <c r="BN345" s="967"/>
      <c r="BO345" s="967"/>
      <c r="BP345" s="967"/>
      <c r="BQ345" s="967"/>
      <c r="BR345" s="967"/>
      <c r="BS345" s="967"/>
    </row>
    <row r="346" spans="1:71" s="656" customFormat="1" ht="15.65" customHeight="1" outlineLevel="2" x14ac:dyDescent="0.25">
      <c r="A346" s="934"/>
      <c r="B346" s="659"/>
      <c r="C346" s="786"/>
      <c r="D346" s="657" t="s">
        <v>1490</v>
      </c>
      <c r="E346" s="660">
        <f>E336</f>
        <v>91.3</v>
      </c>
      <c r="F346" s="657" t="s">
        <v>74</v>
      </c>
      <c r="G346" s="661">
        <v>0.03</v>
      </c>
      <c r="H346" s="661">
        <f t="shared" si="83"/>
        <v>2.7389999999999999</v>
      </c>
      <c r="I346" s="891">
        <v>0</v>
      </c>
      <c r="J346" s="891">
        <f t="shared" si="84"/>
        <v>0</v>
      </c>
      <c r="K346" s="891"/>
      <c r="L346" s="891">
        <f t="shared" si="85"/>
        <v>0</v>
      </c>
      <c r="M346" s="891">
        <f>J346+H346*Tabellen!$K$2+L346</f>
        <v>164.34</v>
      </c>
      <c r="N346" s="796"/>
      <c r="O346" s="1018">
        <f t="shared" si="86"/>
        <v>198.85140000000001</v>
      </c>
      <c r="P346" s="1031"/>
      <c r="Q346" s="1023" t="s">
        <v>1025</v>
      </c>
      <c r="R346" s="1018">
        <f>H346*Tabellen!$K$2*Tabellen!$F$2</f>
        <v>198.85140000000001</v>
      </c>
      <c r="S346" s="1024" t="s">
        <v>1116</v>
      </c>
      <c r="T346" s="1018">
        <f>J346*Tabellen!$F$2</f>
        <v>0</v>
      </c>
      <c r="U346" s="1018">
        <f>R346*Tabellen!$G$2</f>
        <v>17.896626000000001</v>
      </c>
      <c r="V346" s="1018">
        <f>T346*Tabellen!$H$2</f>
        <v>0</v>
      </c>
      <c r="W346" s="1018">
        <f t="shared" si="87"/>
        <v>17.896626000000001</v>
      </c>
      <c r="X346" s="1018">
        <f t="shared" si="88"/>
        <v>216.74802600000001</v>
      </c>
      <c r="Y346" s="1017"/>
      <c r="Z346" s="967"/>
      <c r="AA346" s="967"/>
      <c r="AB346" s="967"/>
      <c r="AC346" s="967"/>
      <c r="AD346" s="967"/>
      <c r="AE346" s="967"/>
      <c r="AF346" s="967"/>
      <c r="AG346" s="967"/>
      <c r="AH346" s="967"/>
      <c r="AI346" s="967"/>
      <c r="AJ346" s="967"/>
      <c r="AK346" s="967"/>
      <c r="AL346" s="967"/>
      <c r="AM346" s="967"/>
      <c r="AN346" s="967"/>
      <c r="AO346" s="967"/>
      <c r="AP346" s="967"/>
      <c r="AQ346" s="967"/>
      <c r="AR346" s="967"/>
      <c r="AS346" s="967"/>
      <c r="AT346" s="967"/>
      <c r="AU346" s="967"/>
      <c r="AV346" s="967"/>
      <c r="AW346" s="967"/>
      <c r="AX346" s="967"/>
      <c r="AY346" s="967"/>
      <c r="AZ346" s="967"/>
      <c r="BA346" s="967"/>
      <c r="BB346" s="967"/>
      <c r="BC346" s="967"/>
      <c r="BD346" s="967"/>
      <c r="BE346" s="967"/>
      <c r="BF346" s="967"/>
      <c r="BG346" s="967"/>
      <c r="BH346" s="967"/>
      <c r="BI346" s="967"/>
      <c r="BJ346" s="967"/>
      <c r="BK346" s="967"/>
      <c r="BL346" s="967"/>
      <c r="BM346" s="967"/>
      <c r="BN346" s="967"/>
      <c r="BO346" s="967"/>
      <c r="BP346" s="967"/>
      <c r="BQ346" s="967"/>
      <c r="BR346" s="967"/>
      <c r="BS346" s="967"/>
    </row>
    <row r="347" spans="1:71" s="656" customFormat="1" ht="15.65" customHeight="1" outlineLevel="2" x14ac:dyDescent="0.25">
      <c r="A347" s="934"/>
      <c r="B347" s="659"/>
      <c r="C347" s="786"/>
      <c r="D347" s="657" t="s">
        <v>1491</v>
      </c>
      <c r="E347" s="660">
        <f>E336*1.1</f>
        <v>100.43</v>
      </c>
      <c r="F347" s="659" t="s">
        <v>74</v>
      </c>
      <c r="G347" s="660">
        <v>0</v>
      </c>
      <c r="H347" s="661">
        <f t="shared" si="83"/>
        <v>0</v>
      </c>
      <c r="I347" s="904">
        <v>1.79</v>
      </c>
      <c r="J347" s="891">
        <f t="shared" si="84"/>
        <v>179.76970000000003</v>
      </c>
      <c r="K347" s="891"/>
      <c r="L347" s="891">
        <f t="shared" si="85"/>
        <v>0</v>
      </c>
      <c r="M347" s="891">
        <f>J347+H347*Tabellen!$K$2+L347</f>
        <v>179.76970000000003</v>
      </c>
      <c r="N347" s="796"/>
      <c r="O347" s="1018">
        <f t="shared" si="86"/>
        <v>217.52133700000002</v>
      </c>
      <c r="P347" s="1031"/>
      <c r="Q347" s="1023" t="s">
        <v>1025</v>
      </c>
      <c r="R347" s="1018">
        <f>H347*Tabellen!$K$2*Tabellen!$F$2</f>
        <v>0</v>
      </c>
      <c r="S347" s="1024" t="s">
        <v>1116</v>
      </c>
      <c r="T347" s="1018">
        <f>J347*Tabellen!$F$2</f>
        <v>217.52133700000002</v>
      </c>
      <c r="U347" s="1018">
        <f>R347*Tabellen!$G$2</f>
        <v>0</v>
      </c>
      <c r="V347" s="1018">
        <f>T347*Tabellen!$H$2</f>
        <v>45.679480770000005</v>
      </c>
      <c r="W347" s="1018">
        <f t="shared" si="87"/>
        <v>45.679480770000005</v>
      </c>
      <c r="X347" s="1018">
        <f t="shared" si="88"/>
        <v>263.20081777000001</v>
      </c>
      <c r="Y347" s="1026"/>
      <c r="Z347" s="967"/>
      <c r="AA347" s="967"/>
      <c r="AB347" s="967"/>
      <c r="AC347" s="967"/>
      <c r="AD347" s="967"/>
      <c r="AE347" s="967"/>
      <c r="AF347" s="967"/>
      <c r="AG347" s="967"/>
      <c r="AH347" s="967"/>
      <c r="AI347" s="967"/>
      <c r="AJ347" s="967"/>
      <c r="AK347" s="967"/>
      <c r="AL347" s="967"/>
      <c r="AM347" s="967"/>
      <c r="AN347" s="967"/>
      <c r="AO347" s="967"/>
      <c r="AP347" s="967"/>
      <c r="AQ347" s="967"/>
      <c r="AR347" s="967"/>
      <c r="AS347" s="967"/>
      <c r="AT347" s="967"/>
      <c r="AU347" s="967"/>
      <c r="AV347" s="967"/>
      <c r="AW347" s="967"/>
      <c r="AX347" s="967"/>
      <c r="AY347" s="967"/>
      <c r="AZ347" s="967"/>
      <c r="BA347" s="967"/>
      <c r="BB347" s="967"/>
      <c r="BC347" s="967"/>
      <c r="BD347" s="967"/>
      <c r="BE347" s="967"/>
      <c r="BF347" s="967"/>
      <c r="BG347" s="967"/>
      <c r="BH347" s="967"/>
      <c r="BI347" s="967"/>
      <c r="BJ347" s="967"/>
      <c r="BK347" s="967"/>
      <c r="BL347" s="967"/>
      <c r="BM347" s="967"/>
      <c r="BN347" s="967"/>
      <c r="BO347" s="967"/>
      <c r="BP347" s="967"/>
      <c r="BQ347" s="967"/>
      <c r="BR347" s="967"/>
      <c r="BS347" s="967"/>
    </row>
    <row r="348" spans="1:71" s="656" customFormat="1" ht="15.65" customHeight="1" outlineLevel="2" x14ac:dyDescent="0.25">
      <c r="A348" s="934"/>
      <c r="B348" s="659"/>
      <c r="C348" s="786"/>
      <c r="D348" s="657" t="s">
        <v>1491</v>
      </c>
      <c r="E348" s="660">
        <f>E336</f>
        <v>91.3</v>
      </c>
      <c r="F348" s="657" t="s">
        <v>74</v>
      </c>
      <c r="G348" s="661">
        <v>0.03</v>
      </c>
      <c r="H348" s="661">
        <f t="shared" si="83"/>
        <v>2.7389999999999999</v>
      </c>
      <c r="I348" s="891">
        <v>0</v>
      </c>
      <c r="J348" s="891">
        <f t="shared" si="84"/>
        <v>0</v>
      </c>
      <c r="K348" s="891"/>
      <c r="L348" s="891">
        <f t="shared" si="85"/>
        <v>0</v>
      </c>
      <c r="M348" s="891">
        <f>J348+H348*Tabellen!$K$2+L348</f>
        <v>164.34</v>
      </c>
      <c r="N348" s="796"/>
      <c r="O348" s="1018">
        <f t="shared" si="86"/>
        <v>198.85140000000001</v>
      </c>
      <c r="P348" s="1031"/>
      <c r="Q348" s="1023" t="s">
        <v>1025</v>
      </c>
      <c r="R348" s="1018">
        <f>H348*Tabellen!$K$2*Tabellen!$F$2</f>
        <v>198.85140000000001</v>
      </c>
      <c r="S348" s="1024" t="s">
        <v>1116</v>
      </c>
      <c r="T348" s="1018">
        <f>J348*Tabellen!$F$2</f>
        <v>0</v>
      </c>
      <c r="U348" s="1018">
        <f>R348*Tabellen!$G$2</f>
        <v>17.896626000000001</v>
      </c>
      <c r="V348" s="1018">
        <f>T348*Tabellen!$H$2</f>
        <v>0</v>
      </c>
      <c r="W348" s="1018">
        <f t="shared" si="87"/>
        <v>17.896626000000001</v>
      </c>
      <c r="X348" s="1018">
        <f t="shared" si="88"/>
        <v>216.74802600000001</v>
      </c>
      <c r="Y348" s="1017"/>
      <c r="Z348" s="967"/>
      <c r="AA348" s="967"/>
      <c r="AB348" s="967"/>
      <c r="AC348" s="967"/>
      <c r="AD348" s="967"/>
      <c r="AE348" s="967"/>
      <c r="AF348" s="967"/>
      <c r="AG348" s="967"/>
      <c r="AH348" s="967"/>
      <c r="AI348" s="967"/>
      <c r="AJ348" s="967"/>
      <c r="AK348" s="967"/>
      <c r="AL348" s="967"/>
      <c r="AM348" s="967"/>
      <c r="AN348" s="967"/>
      <c r="AO348" s="967"/>
      <c r="AP348" s="967"/>
      <c r="AQ348" s="967"/>
      <c r="AR348" s="967"/>
      <c r="AS348" s="967"/>
      <c r="AT348" s="967"/>
      <c r="AU348" s="967"/>
      <c r="AV348" s="967"/>
      <c r="AW348" s="967"/>
      <c r="AX348" s="967"/>
      <c r="AY348" s="967"/>
      <c r="AZ348" s="967"/>
      <c r="BA348" s="967"/>
      <c r="BB348" s="967"/>
      <c r="BC348" s="967"/>
      <c r="BD348" s="967"/>
      <c r="BE348" s="967"/>
      <c r="BF348" s="967"/>
      <c r="BG348" s="967"/>
      <c r="BH348" s="967"/>
      <c r="BI348" s="967"/>
      <c r="BJ348" s="967"/>
      <c r="BK348" s="967"/>
      <c r="BL348" s="967"/>
      <c r="BM348" s="967"/>
      <c r="BN348" s="967"/>
      <c r="BO348" s="967"/>
      <c r="BP348" s="967"/>
      <c r="BQ348" s="967"/>
      <c r="BR348" s="967"/>
      <c r="BS348" s="967"/>
    </row>
    <row r="349" spans="1:71" s="656" customFormat="1" ht="15.65" customHeight="1" outlineLevel="2" x14ac:dyDescent="0.25">
      <c r="A349" s="934"/>
      <c r="B349" s="659"/>
      <c r="C349" s="786"/>
      <c r="D349" s="657" t="s">
        <v>1492</v>
      </c>
      <c r="E349" s="660">
        <f>E336*1.1</f>
        <v>100.43</v>
      </c>
      <c r="F349" s="657" t="s">
        <v>74</v>
      </c>
      <c r="G349" s="661"/>
      <c r="H349" s="661">
        <f t="shared" si="83"/>
        <v>0</v>
      </c>
      <c r="I349" s="891">
        <v>3.97</v>
      </c>
      <c r="J349" s="891">
        <f t="shared" si="84"/>
        <v>398.70710000000003</v>
      </c>
      <c r="K349" s="891"/>
      <c r="L349" s="891">
        <f t="shared" si="85"/>
        <v>0</v>
      </c>
      <c r="M349" s="891">
        <f>J349+H349*Tabellen!$K$2+L349</f>
        <v>398.70710000000003</v>
      </c>
      <c r="N349" s="796"/>
      <c r="O349" s="1018">
        <f t="shared" si="86"/>
        <v>482.43559100000004</v>
      </c>
      <c r="P349" s="1031"/>
      <c r="Q349" s="1023" t="s">
        <v>1025</v>
      </c>
      <c r="R349" s="1018">
        <f>H349*Tabellen!$K$2*Tabellen!$F$2</f>
        <v>0</v>
      </c>
      <c r="S349" s="1024" t="s">
        <v>1116</v>
      </c>
      <c r="T349" s="1018">
        <f>J349*Tabellen!$F$2</f>
        <v>482.43559100000004</v>
      </c>
      <c r="U349" s="1018">
        <f>R349*Tabellen!$G$2</f>
        <v>0</v>
      </c>
      <c r="V349" s="1018">
        <f>T349*Tabellen!$H$2</f>
        <v>101.31147411000001</v>
      </c>
      <c r="W349" s="1018">
        <f t="shared" si="87"/>
        <v>101.31147411000001</v>
      </c>
      <c r="X349" s="1018">
        <f t="shared" si="88"/>
        <v>583.74706510999999</v>
      </c>
      <c r="Y349" s="1034"/>
      <c r="Z349" s="967"/>
      <c r="AA349" s="967"/>
      <c r="AB349" s="967"/>
      <c r="AC349" s="967"/>
      <c r="AD349" s="967"/>
      <c r="AE349" s="967"/>
      <c r="AF349" s="967"/>
      <c r="AG349" s="967"/>
      <c r="AH349" s="967"/>
      <c r="AI349" s="967"/>
      <c r="AJ349" s="967"/>
      <c r="AK349" s="967"/>
      <c r="AL349" s="967"/>
      <c r="AM349" s="967"/>
      <c r="AN349" s="967"/>
      <c r="AO349" s="967"/>
      <c r="AP349" s="967"/>
      <c r="AQ349" s="967"/>
      <c r="AR349" s="967"/>
      <c r="AS349" s="967"/>
      <c r="AT349" s="967"/>
      <c r="AU349" s="967"/>
      <c r="AV349" s="967"/>
      <c r="AW349" s="967"/>
      <c r="AX349" s="967"/>
      <c r="AY349" s="967"/>
      <c r="AZ349" s="967"/>
      <c r="BA349" s="967"/>
      <c r="BB349" s="967"/>
      <c r="BC349" s="967"/>
      <c r="BD349" s="967"/>
      <c r="BE349" s="967"/>
      <c r="BF349" s="967"/>
      <c r="BG349" s="967"/>
      <c r="BH349" s="967"/>
      <c r="BI349" s="967"/>
      <c r="BJ349" s="967"/>
      <c r="BK349" s="967"/>
      <c r="BL349" s="967"/>
      <c r="BM349" s="967"/>
      <c r="BN349" s="967"/>
      <c r="BO349" s="967"/>
      <c r="BP349" s="967"/>
      <c r="BQ349" s="967"/>
      <c r="BR349" s="967"/>
      <c r="BS349" s="967"/>
    </row>
    <row r="350" spans="1:71" s="656" customFormat="1" ht="15.65" customHeight="1" outlineLevel="2" x14ac:dyDescent="0.25">
      <c r="A350" s="934"/>
      <c r="B350" s="659"/>
      <c r="C350" s="786"/>
      <c r="D350" s="657" t="s">
        <v>1492</v>
      </c>
      <c r="E350" s="660">
        <f>E336</f>
        <v>91.3</v>
      </c>
      <c r="F350" s="657" t="s">
        <v>74</v>
      </c>
      <c r="G350" s="661">
        <v>0.3</v>
      </c>
      <c r="H350" s="661">
        <f t="shared" si="83"/>
        <v>27.389999999999997</v>
      </c>
      <c r="I350" s="891"/>
      <c r="J350" s="891">
        <f t="shared" si="84"/>
        <v>0</v>
      </c>
      <c r="K350" s="891"/>
      <c r="L350" s="891">
        <f t="shared" si="85"/>
        <v>0</v>
      </c>
      <c r="M350" s="891">
        <f>J350+H350*Tabellen!$K$2+L350</f>
        <v>1643.3999999999999</v>
      </c>
      <c r="N350" s="796"/>
      <c r="O350" s="1018">
        <f t="shared" si="86"/>
        <v>1988.5139999999997</v>
      </c>
      <c r="P350" s="1031"/>
      <c r="Q350" s="1023" t="s">
        <v>1025</v>
      </c>
      <c r="R350" s="1018">
        <f>H350*Tabellen!$K$2*Tabellen!$F$2</f>
        <v>1988.5139999999997</v>
      </c>
      <c r="S350" s="1024" t="s">
        <v>1116</v>
      </c>
      <c r="T350" s="1018">
        <f>J350*Tabellen!$F$2</f>
        <v>0</v>
      </c>
      <c r="U350" s="1018">
        <f>R350*Tabellen!$G$2</f>
        <v>178.96625999999998</v>
      </c>
      <c r="V350" s="1018">
        <f>T350*Tabellen!$H$2</f>
        <v>0</v>
      </c>
      <c r="W350" s="1018">
        <f t="shared" si="87"/>
        <v>178.96625999999998</v>
      </c>
      <c r="X350" s="1018">
        <f t="shared" si="88"/>
        <v>2167.4802599999998</v>
      </c>
      <c r="Y350" s="1017"/>
      <c r="Z350" s="967"/>
      <c r="AA350" s="967"/>
      <c r="AB350" s="967"/>
      <c r="AC350" s="967"/>
      <c r="AD350" s="967"/>
      <c r="AE350" s="967"/>
      <c r="AF350" s="967"/>
      <c r="AG350" s="967"/>
      <c r="AH350" s="967"/>
      <c r="AI350" s="967"/>
      <c r="AJ350" s="967"/>
      <c r="AK350" s="967"/>
      <c r="AL350" s="967"/>
      <c r="AM350" s="967"/>
      <c r="AN350" s="967"/>
      <c r="AO350" s="967"/>
      <c r="AP350" s="967"/>
      <c r="AQ350" s="967"/>
      <c r="AR350" s="967"/>
      <c r="AS350" s="967"/>
      <c r="AT350" s="967"/>
      <c r="AU350" s="967"/>
      <c r="AV350" s="967"/>
      <c r="AW350" s="967"/>
      <c r="AX350" s="967"/>
      <c r="AY350" s="967"/>
      <c r="AZ350" s="967"/>
      <c r="BA350" s="967"/>
      <c r="BB350" s="967"/>
      <c r="BC350" s="967"/>
      <c r="BD350" s="967"/>
      <c r="BE350" s="967"/>
      <c r="BF350" s="967"/>
      <c r="BG350" s="967"/>
      <c r="BH350" s="967"/>
      <c r="BI350" s="967"/>
      <c r="BJ350" s="967"/>
      <c r="BK350" s="967"/>
      <c r="BL350" s="967"/>
      <c r="BM350" s="967"/>
      <c r="BN350" s="967"/>
      <c r="BO350" s="967"/>
      <c r="BP350" s="967"/>
      <c r="BQ350" s="967"/>
      <c r="BR350" s="967"/>
      <c r="BS350" s="967"/>
    </row>
    <row r="351" spans="1:71" s="656" customFormat="1" ht="15.65" customHeight="1" outlineLevel="2" x14ac:dyDescent="0.25">
      <c r="A351" s="934"/>
      <c r="B351" s="659"/>
      <c r="C351" s="786"/>
      <c r="D351" s="659" t="s">
        <v>1493</v>
      </c>
      <c r="E351" s="660">
        <f>E336</f>
        <v>91.3</v>
      </c>
      <c r="F351" s="657" t="s">
        <v>74</v>
      </c>
      <c r="G351" s="660"/>
      <c r="H351" s="661">
        <f t="shared" si="83"/>
        <v>0</v>
      </c>
      <c r="I351" s="891">
        <v>5.5</v>
      </c>
      <c r="J351" s="891">
        <f t="shared" si="84"/>
        <v>502.15</v>
      </c>
      <c r="K351" s="891"/>
      <c r="L351" s="891">
        <f t="shared" si="85"/>
        <v>0</v>
      </c>
      <c r="M351" s="891">
        <f>J351+H351*Tabellen!$K$2+L351</f>
        <v>502.15</v>
      </c>
      <c r="N351" s="796"/>
      <c r="O351" s="1018">
        <f t="shared" si="86"/>
        <v>607.60149999999999</v>
      </c>
      <c r="P351" s="1031"/>
      <c r="Q351" s="1023" t="s">
        <v>1025</v>
      </c>
      <c r="R351" s="1018">
        <f>H351*Tabellen!$K$2*Tabellen!$F$2</f>
        <v>0</v>
      </c>
      <c r="S351" s="1024" t="s">
        <v>1116</v>
      </c>
      <c r="T351" s="1018">
        <f>J351*Tabellen!$F$2</f>
        <v>607.60149999999999</v>
      </c>
      <c r="U351" s="1018">
        <f>R351*Tabellen!$G$2</f>
        <v>0</v>
      </c>
      <c r="V351" s="1018">
        <f>T351*Tabellen!$H$2</f>
        <v>127.59631499999999</v>
      </c>
      <c r="W351" s="1018">
        <f t="shared" si="87"/>
        <v>127.59631499999999</v>
      </c>
      <c r="X351" s="1018">
        <f t="shared" si="88"/>
        <v>735.19781499999999</v>
      </c>
      <c r="Y351" s="1017"/>
      <c r="Z351" s="967"/>
      <c r="AA351" s="967"/>
      <c r="AB351" s="967"/>
      <c r="AC351" s="967"/>
      <c r="AD351" s="967"/>
      <c r="AE351" s="967"/>
      <c r="AF351" s="967"/>
      <c r="AG351" s="967"/>
      <c r="AH351" s="967"/>
      <c r="AI351" s="967"/>
      <c r="AJ351" s="967"/>
      <c r="AK351" s="967"/>
      <c r="AL351" s="967"/>
      <c r="AM351" s="967"/>
      <c r="AN351" s="967"/>
      <c r="AO351" s="967"/>
      <c r="AP351" s="967"/>
      <c r="AQ351" s="967"/>
      <c r="AR351" s="967"/>
      <c r="AS351" s="967"/>
      <c r="AT351" s="967"/>
      <c r="AU351" s="967"/>
      <c r="AV351" s="967"/>
      <c r="AW351" s="967"/>
      <c r="AX351" s="967"/>
      <c r="AY351" s="967"/>
      <c r="AZ351" s="967"/>
      <c r="BA351" s="967"/>
      <c r="BB351" s="967"/>
      <c r="BC351" s="967"/>
      <c r="BD351" s="967"/>
      <c r="BE351" s="967"/>
      <c r="BF351" s="967"/>
      <c r="BG351" s="967"/>
      <c r="BH351" s="967"/>
      <c r="BI351" s="967"/>
      <c r="BJ351" s="967"/>
      <c r="BK351" s="967"/>
      <c r="BL351" s="967"/>
      <c r="BM351" s="967"/>
      <c r="BN351" s="967"/>
      <c r="BO351" s="967"/>
      <c r="BP351" s="967"/>
      <c r="BQ351" s="967"/>
      <c r="BR351" s="967"/>
      <c r="BS351" s="967"/>
    </row>
    <row r="352" spans="1:71" s="656" customFormat="1" ht="15.65" customHeight="1" outlineLevel="2" x14ac:dyDescent="0.25">
      <c r="A352" s="934"/>
      <c r="B352" s="659"/>
      <c r="C352" s="786"/>
      <c r="D352" s="659" t="s">
        <v>1483</v>
      </c>
      <c r="E352" s="660">
        <v>1</v>
      </c>
      <c r="F352" s="657" t="s">
        <v>846</v>
      </c>
      <c r="G352" s="660">
        <v>4</v>
      </c>
      <c r="H352" s="661">
        <f t="shared" si="83"/>
        <v>4</v>
      </c>
      <c r="I352" s="891"/>
      <c r="J352" s="891">
        <f t="shared" si="84"/>
        <v>0</v>
      </c>
      <c r="K352" s="891"/>
      <c r="L352" s="891">
        <f t="shared" si="85"/>
        <v>0</v>
      </c>
      <c r="M352" s="891">
        <f>J352+H352*Tabellen!$K$2+L352</f>
        <v>240</v>
      </c>
      <c r="N352" s="796"/>
      <c r="O352" s="1018">
        <f t="shared" si="86"/>
        <v>290.39999999999998</v>
      </c>
      <c r="P352" s="1031"/>
      <c r="Q352" s="1023" t="s">
        <v>1025</v>
      </c>
      <c r="R352" s="1018">
        <f>H352*Tabellen!$K$2*Tabellen!$F$2</f>
        <v>290.39999999999998</v>
      </c>
      <c r="S352" s="1024" t="s">
        <v>1116</v>
      </c>
      <c r="T352" s="1018">
        <f>J352*Tabellen!$F$2</f>
        <v>0</v>
      </c>
      <c r="U352" s="1018">
        <f>R352*Tabellen!$G$2</f>
        <v>26.135999999999996</v>
      </c>
      <c r="V352" s="1018">
        <f>T352*Tabellen!$H$2</f>
        <v>0</v>
      </c>
      <c r="W352" s="1018">
        <f t="shared" si="87"/>
        <v>26.135999999999996</v>
      </c>
      <c r="X352" s="1018">
        <f t="shared" si="88"/>
        <v>316.53599999999994</v>
      </c>
      <c r="Y352" s="1017"/>
      <c r="Z352" s="967"/>
      <c r="AA352" s="967"/>
      <c r="AB352" s="967"/>
      <c r="AC352" s="967"/>
      <c r="AD352" s="967"/>
      <c r="AE352" s="967"/>
      <c r="AF352" s="967"/>
      <c r="AG352" s="967"/>
      <c r="AH352" s="967"/>
      <c r="AI352" s="967"/>
      <c r="AJ352" s="967"/>
      <c r="AK352" s="967"/>
      <c r="AL352" s="967"/>
      <c r="AM352" s="967"/>
      <c r="AN352" s="967"/>
      <c r="AO352" s="967"/>
      <c r="AP352" s="967"/>
      <c r="AQ352" s="967"/>
      <c r="AR352" s="967"/>
      <c r="AS352" s="967"/>
      <c r="AT352" s="967"/>
      <c r="AU352" s="967"/>
      <c r="AV352" s="967"/>
      <c r="AW352" s="967"/>
      <c r="AX352" s="967"/>
      <c r="AY352" s="967"/>
      <c r="AZ352" s="967"/>
      <c r="BA352" s="967"/>
      <c r="BB352" s="967"/>
      <c r="BC352" s="967"/>
      <c r="BD352" s="967"/>
      <c r="BE352" s="967"/>
      <c r="BF352" s="967"/>
      <c r="BG352" s="967"/>
      <c r="BH352" s="967"/>
      <c r="BI352" s="967"/>
      <c r="BJ352" s="967"/>
      <c r="BK352" s="967"/>
      <c r="BL352" s="967"/>
      <c r="BM352" s="967"/>
      <c r="BN352" s="967"/>
      <c r="BO352" s="967"/>
      <c r="BP352" s="967"/>
      <c r="BQ352" s="967"/>
      <c r="BR352" s="967"/>
      <c r="BS352" s="967"/>
    </row>
    <row r="353" spans="1:71" s="830" customFormat="1" ht="15.65" customHeight="1" outlineLevel="2" x14ac:dyDescent="0.25">
      <c r="A353" s="936"/>
      <c r="B353" s="659" t="s">
        <v>1223</v>
      </c>
      <c r="C353" s="786" t="s">
        <v>1074</v>
      </c>
      <c r="D353" s="657" t="s">
        <v>1226</v>
      </c>
      <c r="E353" s="831"/>
      <c r="G353" s="832"/>
      <c r="H353" s="832"/>
      <c r="I353" s="905"/>
      <c r="J353" s="905"/>
      <c r="K353" s="905"/>
      <c r="L353" s="905"/>
      <c r="M353" s="905"/>
      <c r="N353" s="833"/>
      <c r="O353" s="1017"/>
      <c r="P353" s="1031"/>
      <c r="Q353" s="1023"/>
      <c r="R353" s="1018"/>
      <c r="S353" s="1024"/>
      <c r="T353" s="1018"/>
      <c r="U353" s="1018"/>
      <c r="V353" s="1018"/>
      <c r="W353" s="1018"/>
      <c r="X353" s="1018"/>
      <c r="Y353" s="1034"/>
      <c r="Z353" s="970"/>
      <c r="AA353" s="970"/>
      <c r="AB353" s="970"/>
      <c r="AC353" s="970"/>
      <c r="AD353" s="970"/>
      <c r="AE353" s="970"/>
      <c r="AF353" s="970"/>
      <c r="AG353" s="970"/>
      <c r="AH353" s="970"/>
      <c r="AI353" s="970"/>
      <c r="AJ353" s="970"/>
      <c r="AK353" s="970"/>
      <c r="AL353" s="970"/>
      <c r="AM353" s="970"/>
      <c r="AN353" s="970"/>
      <c r="AO353" s="970"/>
      <c r="AP353" s="970"/>
      <c r="AQ353" s="970"/>
      <c r="AR353" s="970"/>
      <c r="AS353" s="970"/>
      <c r="AT353" s="970"/>
      <c r="AU353" s="970"/>
      <c r="AV353" s="970"/>
      <c r="AW353" s="970"/>
      <c r="AX353" s="970"/>
      <c r="AY353" s="970"/>
      <c r="AZ353" s="970"/>
      <c r="BA353" s="970"/>
      <c r="BB353" s="970"/>
      <c r="BC353" s="970"/>
      <c r="BD353" s="970"/>
      <c r="BE353" s="970"/>
      <c r="BF353" s="970"/>
      <c r="BG353" s="970"/>
      <c r="BH353" s="970"/>
      <c r="BI353" s="970"/>
      <c r="BJ353" s="970"/>
      <c r="BK353" s="970"/>
      <c r="BL353" s="970"/>
      <c r="BM353" s="970"/>
      <c r="BN353" s="970"/>
      <c r="BO353" s="970"/>
      <c r="BP353" s="970"/>
      <c r="BQ353" s="970"/>
      <c r="BR353" s="970"/>
      <c r="BS353" s="970"/>
    </row>
    <row r="354" spans="1:71" ht="15.65" customHeight="1" outlineLevel="2" x14ac:dyDescent="0.25">
      <c r="B354" s="659"/>
      <c r="E354" s="660"/>
      <c r="G354" s="661"/>
      <c r="H354" s="661"/>
      <c r="K354" s="906"/>
      <c r="N354" s="795"/>
      <c r="O354" s="1017"/>
      <c r="P354" s="1017"/>
      <c r="Q354" s="1017"/>
    </row>
    <row r="355" spans="1:71" ht="9" customHeight="1" outlineLevel="1" x14ac:dyDescent="0.25">
      <c r="B355" s="663"/>
      <c r="D355" s="664"/>
      <c r="E355" s="666"/>
      <c r="F355" s="664"/>
      <c r="G355" s="665"/>
      <c r="H355" s="665"/>
      <c r="I355" s="892"/>
      <c r="J355" s="892"/>
      <c r="K355" s="892"/>
      <c r="L355" s="892"/>
      <c r="M355" s="892"/>
      <c r="N355" s="786"/>
      <c r="O355" s="1021"/>
      <c r="P355" s="1021"/>
      <c r="Q355" s="1021"/>
      <c r="R355" s="1022"/>
      <c r="S355" s="1022"/>
      <c r="T355" s="1022"/>
      <c r="U355" s="1022"/>
      <c r="V355" s="1022"/>
      <c r="W355" s="1022"/>
      <c r="X355" s="1022"/>
      <c r="Y355" s="1021"/>
      <c r="Z355" s="965"/>
      <c r="AA355" s="966"/>
      <c r="AG355" s="963"/>
      <c r="AH355" s="963"/>
    </row>
    <row r="356" spans="1:71" s="912" customFormat="1" ht="15.65" customHeight="1" outlineLevel="1" x14ac:dyDescent="0.25">
      <c r="B356" s="650" t="s">
        <v>1005</v>
      </c>
      <c r="C356" s="937"/>
      <c r="D356" s="651" t="s">
        <v>1675</v>
      </c>
      <c r="E356" s="658">
        <v>91.3</v>
      </c>
      <c r="F356" s="651" t="s">
        <v>74</v>
      </c>
      <c r="G356" s="652"/>
      <c r="H356" s="652">
        <f>SUM(H357:H374)/E356</f>
        <v>1.1872359336335241</v>
      </c>
      <c r="I356" s="890"/>
      <c r="J356" s="890">
        <f>SUM(J357:J374)/E356</f>
        <v>41.543967499999994</v>
      </c>
      <c r="K356" s="890"/>
      <c r="L356" s="890">
        <f>SUM(L357:L374)</f>
        <v>0</v>
      </c>
      <c r="M356" s="890">
        <f>SUM(M357:M374)/E356</f>
        <v>112.77812351801144</v>
      </c>
      <c r="N356" s="937"/>
      <c r="O356" s="1015">
        <f>SUM(O357:O374)/E356</f>
        <v>136.46152945679381</v>
      </c>
      <c r="P356" s="1014" t="str">
        <f>B356</f>
        <v>V1-3-B3</v>
      </c>
      <c r="Q356" s="1014"/>
      <c r="R356" s="1015"/>
      <c r="S356" s="1015"/>
      <c r="T356" s="1015"/>
      <c r="U356" s="1028"/>
      <c r="V356" s="1015"/>
      <c r="W356" s="1015"/>
      <c r="X356" s="1015">
        <f>SUM(X357:X374)/E356</f>
        <v>154.77525118890526</v>
      </c>
      <c r="Y356" s="1016"/>
      <c r="Z356" s="960"/>
      <c r="AA356" s="960"/>
      <c r="AB356" s="960"/>
      <c r="AC356" s="960"/>
      <c r="AD356" s="960"/>
      <c r="AE356" s="960"/>
      <c r="AF356" s="960"/>
      <c r="AG356" s="960"/>
      <c r="AH356" s="960"/>
      <c r="AI356" s="960"/>
      <c r="AJ356" s="960"/>
      <c r="AK356" s="960"/>
      <c r="AL356" s="960"/>
      <c r="AM356" s="960"/>
      <c r="AN356" s="960"/>
      <c r="AO356" s="960"/>
      <c r="AP356" s="960"/>
      <c r="AQ356" s="960"/>
      <c r="AR356" s="960"/>
      <c r="AS356" s="960"/>
      <c r="AT356" s="960"/>
      <c r="AU356" s="960"/>
      <c r="AV356" s="960"/>
      <c r="AW356" s="960"/>
      <c r="AX356" s="960"/>
      <c r="AY356" s="960"/>
      <c r="AZ356" s="960"/>
      <c r="BA356" s="960"/>
      <c r="BB356" s="960"/>
      <c r="BC356" s="960"/>
      <c r="BD356" s="960"/>
      <c r="BE356" s="960"/>
      <c r="BF356" s="960"/>
      <c r="BG356" s="960"/>
      <c r="BH356" s="960"/>
      <c r="BI356" s="960"/>
      <c r="BJ356" s="960"/>
      <c r="BK356" s="960"/>
      <c r="BL356" s="960"/>
      <c r="BM356" s="960"/>
      <c r="BN356" s="960"/>
      <c r="BO356" s="960"/>
      <c r="BP356" s="960"/>
      <c r="BQ356" s="960"/>
      <c r="BR356" s="960"/>
      <c r="BS356" s="960"/>
    </row>
    <row r="357" spans="1:71" ht="15.65" customHeight="1" outlineLevel="2" x14ac:dyDescent="0.25">
      <c r="B357" s="659"/>
      <c r="D357" s="668" t="s">
        <v>1242</v>
      </c>
      <c r="E357" s="660"/>
      <c r="G357" s="661"/>
      <c r="H357" s="661"/>
      <c r="K357" s="906"/>
      <c r="N357" s="795"/>
      <c r="O357" s="1017" t="str">
        <f>R357</f>
        <v>incl. opslagen</v>
      </c>
      <c r="P357" s="1017"/>
      <c r="Q357" s="1023"/>
      <c r="R357" s="1030" t="str">
        <f>Tabellen!$C$2</f>
        <v>incl. opslagen</v>
      </c>
      <c r="S357" s="1024"/>
      <c r="T357" s="1030" t="str">
        <f>Tabellen!$C$2</f>
        <v>incl. opslagen</v>
      </c>
    </row>
    <row r="358" spans="1:71" s="656" customFormat="1" ht="15.65" customHeight="1" outlineLevel="2" x14ac:dyDescent="0.25">
      <c r="A358" s="934"/>
      <c r="B358" s="659"/>
      <c r="C358" s="786"/>
      <c r="D358" s="657" t="s">
        <v>1433</v>
      </c>
      <c r="E358" s="660">
        <v>1</v>
      </c>
      <c r="F358" s="657" t="s">
        <v>846</v>
      </c>
      <c r="G358" s="661">
        <v>2</v>
      </c>
      <c r="H358" s="661">
        <f t="shared" ref="H358:H372" si="89">E358*G358</f>
        <v>2</v>
      </c>
      <c r="I358" s="891"/>
      <c r="J358" s="891">
        <f t="shared" ref="J358:J372" si="90">E358*I358</f>
        <v>0</v>
      </c>
      <c r="K358" s="891"/>
      <c r="L358" s="891">
        <f t="shared" ref="L358:L372" si="91">E358*K358</f>
        <v>0</v>
      </c>
      <c r="M358" s="891">
        <f>J358+H358*Tabellen!$K$2+L358</f>
        <v>120</v>
      </c>
      <c r="N358" s="796"/>
      <c r="O358" s="1018">
        <f t="shared" ref="O358:O372" si="92">R358+T358</f>
        <v>145.19999999999999</v>
      </c>
      <c r="P358" s="1031"/>
      <c r="Q358" s="1023" t="s">
        <v>1025</v>
      </c>
      <c r="R358" s="1018">
        <f>H358*Tabellen!$K$2*Tabellen!$F$2</f>
        <v>145.19999999999999</v>
      </c>
      <c r="S358" s="1024" t="s">
        <v>1116</v>
      </c>
      <c r="T358" s="1018">
        <f>J358*Tabellen!$F$2</f>
        <v>0</v>
      </c>
      <c r="U358" s="1018">
        <f>R358*Tabellen!$G$2</f>
        <v>13.067999999999998</v>
      </c>
      <c r="V358" s="1018">
        <f>T358*Tabellen!$H$2</f>
        <v>0</v>
      </c>
      <c r="W358" s="1018">
        <f t="shared" ref="W358:W372" si="93">U358+V358</f>
        <v>13.067999999999998</v>
      </c>
      <c r="X358" s="1018">
        <f t="shared" ref="X358:X372" si="94">O358+W358</f>
        <v>158.26799999999997</v>
      </c>
      <c r="Y358" s="1019"/>
      <c r="Z358" s="967"/>
      <c r="AA358" s="967"/>
      <c r="AB358" s="967"/>
      <c r="AC358" s="967"/>
      <c r="AD358" s="967"/>
      <c r="AE358" s="967"/>
      <c r="AF358" s="967"/>
      <c r="AG358" s="967"/>
      <c r="AH358" s="967"/>
      <c r="AI358" s="967"/>
      <c r="AJ358" s="967"/>
      <c r="AK358" s="967"/>
      <c r="AL358" s="967"/>
      <c r="AM358" s="967"/>
      <c r="AN358" s="967"/>
      <c r="AO358" s="967"/>
      <c r="AP358" s="967"/>
      <c r="AQ358" s="967"/>
      <c r="AR358" s="967"/>
      <c r="AS358" s="967"/>
      <c r="AT358" s="967"/>
      <c r="AU358" s="967"/>
      <c r="AV358" s="967"/>
      <c r="AW358" s="967"/>
      <c r="AX358" s="967"/>
      <c r="AY358" s="967"/>
      <c r="AZ358" s="967"/>
      <c r="BA358" s="967"/>
      <c r="BB358" s="967"/>
      <c r="BC358" s="967"/>
      <c r="BD358" s="967"/>
      <c r="BE358" s="967"/>
      <c r="BF358" s="967"/>
      <c r="BG358" s="967"/>
      <c r="BH358" s="967"/>
      <c r="BI358" s="967"/>
      <c r="BJ358" s="967"/>
      <c r="BK358" s="967"/>
      <c r="BL358" s="967"/>
      <c r="BM358" s="967"/>
      <c r="BN358" s="967"/>
      <c r="BO358" s="967"/>
      <c r="BP358" s="967"/>
      <c r="BQ358" s="967"/>
      <c r="BR358" s="967"/>
      <c r="BS358" s="967"/>
    </row>
    <row r="359" spans="1:71" s="656" customFormat="1" ht="15.65" customHeight="1" outlineLevel="2" x14ac:dyDescent="0.25">
      <c r="A359" s="934"/>
      <c r="B359" s="659"/>
      <c r="C359" s="786"/>
      <c r="D359" s="657" t="s">
        <v>1484</v>
      </c>
      <c r="E359" s="660">
        <f>91.3/2.7</f>
        <v>33.81481481481481</v>
      </c>
      <c r="F359" s="657" t="s">
        <v>71</v>
      </c>
      <c r="G359" s="661">
        <v>0.05</v>
      </c>
      <c r="H359" s="661">
        <f t="shared" si="89"/>
        <v>1.6907407407407407</v>
      </c>
      <c r="I359" s="891"/>
      <c r="J359" s="891">
        <f t="shared" si="90"/>
        <v>0</v>
      </c>
      <c r="K359" s="891"/>
      <c r="L359" s="891">
        <f t="shared" si="91"/>
        <v>0</v>
      </c>
      <c r="M359" s="891">
        <f>J359+H359*Tabellen!$K$2+L359</f>
        <v>101.44444444444444</v>
      </c>
      <c r="N359" s="796"/>
      <c r="O359" s="1018">
        <f t="shared" si="92"/>
        <v>122.74777777777777</v>
      </c>
      <c r="P359" s="1031"/>
      <c r="Q359" s="1023" t="s">
        <v>1025</v>
      </c>
      <c r="R359" s="1018">
        <f>H359*Tabellen!$K$2*Tabellen!$F$2</f>
        <v>122.74777777777777</v>
      </c>
      <c r="S359" s="1024" t="s">
        <v>1116</v>
      </c>
      <c r="T359" s="1018">
        <f>J359*Tabellen!$F$2</f>
        <v>0</v>
      </c>
      <c r="U359" s="1018">
        <f>R359*Tabellen!$G$2</f>
        <v>11.047299999999998</v>
      </c>
      <c r="V359" s="1018">
        <f>T359*Tabellen!$H$2</f>
        <v>0</v>
      </c>
      <c r="W359" s="1018">
        <f t="shared" si="93"/>
        <v>11.047299999999998</v>
      </c>
      <c r="X359" s="1018">
        <f t="shared" si="94"/>
        <v>133.79507777777778</v>
      </c>
      <c r="Y359" s="1019"/>
      <c r="Z359" s="967"/>
      <c r="AA359" s="967"/>
      <c r="AB359" s="967"/>
      <c r="AC359" s="967"/>
      <c r="AD359" s="967"/>
      <c r="AE359" s="967"/>
      <c r="AF359" s="967"/>
      <c r="AG359" s="967"/>
      <c r="AH359" s="967"/>
      <c r="AI359" s="967"/>
      <c r="AJ359" s="967"/>
      <c r="AK359" s="967"/>
      <c r="AL359" s="967"/>
      <c r="AM359" s="967"/>
      <c r="AN359" s="967"/>
      <c r="AO359" s="967"/>
      <c r="AP359" s="967"/>
      <c r="AQ359" s="967"/>
      <c r="AR359" s="967"/>
      <c r="AS359" s="967"/>
      <c r="AT359" s="967"/>
      <c r="AU359" s="967"/>
      <c r="AV359" s="967"/>
      <c r="AW359" s="967"/>
      <c r="AX359" s="967"/>
      <c r="AY359" s="967"/>
      <c r="AZ359" s="967"/>
      <c r="BA359" s="967"/>
      <c r="BB359" s="967"/>
      <c r="BC359" s="967"/>
      <c r="BD359" s="967"/>
      <c r="BE359" s="967"/>
      <c r="BF359" s="967"/>
      <c r="BG359" s="967"/>
      <c r="BH359" s="967"/>
      <c r="BI359" s="967"/>
      <c r="BJ359" s="967"/>
      <c r="BK359" s="967"/>
      <c r="BL359" s="967"/>
      <c r="BM359" s="967"/>
      <c r="BN359" s="967"/>
      <c r="BO359" s="967"/>
      <c r="BP359" s="967"/>
      <c r="BQ359" s="967"/>
      <c r="BR359" s="967"/>
      <c r="BS359" s="967"/>
    </row>
    <row r="360" spans="1:71" s="656" customFormat="1" ht="15.65" customHeight="1" outlineLevel="2" x14ac:dyDescent="0.25">
      <c r="A360" s="934"/>
      <c r="B360" s="659"/>
      <c r="C360" s="786"/>
      <c r="D360" s="657" t="s">
        <v>1044</v>
      </c>
      <c r="E360" s="660">
        <f>E356*1.7</f>
        <v>155.20999999999998</v>
      </c>
      <c r="F360" s="657" t="s">
        <v>71</v>
      </c>
      <c r="G360" s="661">
        <v>0</v>
      </c>
      <c r="H360" s="661">
        <f t="shared" si="89"/>
        <v>0</v>
      </c>
      <c r="I360" s="891">
        <v>2.1800000000000002</v>
      </c>
      <c r="J360" s="891">
        <f t="shared" si="90"/>
        <v>338.3578</v>
      </c>
      <c r="K360" s="891"/>
      <c r="L360" s="891">
        <f t="shared" si="91"/>
        <v>0</v>
      </c>
      <c r="M360" s="891">
        <f>J360+H360*Tabellen!$K$2+L360</f>
        <v>338.3578</v>
      </c>
      <c r="N360" s="796"/>
      <c r="O360" s="1018">
        <f t="shared" si="92"/>
        <v>409.412938</v>
      </c>
      <c r="P360" s="1031"/>
      <c r="Q360" s="1023" t="s">
        <v>1025</v>
      </c>
      <c r="R360" s="1018">
        <f>H360*Tabellen!$K$2*Tabellen!$F$2</f>
        <v>0</v>
      </c>
      <c r="S360" s="1024" t="s">
        <v>1116</v>
      </c>
      <c r="T360" s="1018">
        <f>J360*Tabellen!$F$2</f>
        <v>409.412938</v>
      </c>
      <c r="U360" s="1018">
        <f>R360*Tabellen!$G$2</f>
        <v>0</v>
      </c>
      <c r="V360" s="1018">
        <f>T360*Tabellen!$H$2</f>
        <v>85.976716979999992</v>
      </c>
      <c r="W360" s="1018">
        <f t="shared" si="93"/>
        <v>85.976716979999992</v>
      </c>
      <c r="X360" s="1018">
        <f t="shared" si="94"/>
        <v>495.38965497999999</v>
      </c>
      <c r="Y360" s="1019"/>
      <c r="Z360" s="967"/>
      <c r="AA360" s="967"/>
      <c r="AB360" s="967"/>
      <c r="AC360" s="967"/>
      <c r="AD360" s="967"/>
      <c r="AE360" s="967"/>
      <c r="AF360" s="967"/>
      <c r="AG360" s="967"/>
      <c r="AH360" s="967"/>
      <c r="AI360" s="967"/>
      <c r="AJ360" s="967"/>
      <c r="AK360" s="967"/>
      <c r="AL360" s="967"/>
      <c r="AM360" s="967"/>
      <c r="AN360" s="967"/>
      <c r="AO360" s="967"/>
      <c r="AP360" s="967"/>
      <c r="AQ360" s="967"/>
      <c r="AR360" s="967"/>
      <c r="AS360" s="967"/>
      <c r="AT360" s="967"/>
      <c r="AU360" s="967"/>
      <c r="AV360" s="967"/>
      <c r="AW360" s="967"/>
      <c r="AX360" s="967"/>
      <c r="AY360" s="967"/>
      <c r="AZ360" s="967"/>
      <c r="BA360" s="967"/>
      <c r="BB360" s="967"/>
      <c r="BC360" s="967"/>
      <c r="BD360" s="967"/>
      <c r="BE360" s="967"/>
      <c r="BF360" s="967"/>
      <c r="BG360" s="967"/>
      <c r="BH360" s="967"/>
      <c r="BI360" s="967"/>
      <c r="BJ360" s="967"/>
      <c r="BK360" s="967"/>
      <c r="BL360" s="967"/>
      <c r="BM360" s="967"/>
      <c r="BN360" s="967"/>
      <c r="BO360" s="967"/>
      <c r="BP360" s="967"/>
      <c r="BQ360" s="967"/>
      <c r="BR360" s="967"/>
      <c r="BS360" s="967"/>
    </row>
    <row r="361" spans="1:71" s="656" customFormat="1" ht="15.65" customHeight="1" outlineLevel="2" x14ac:dyDescent="0.25">
      <c r="A361" s="934"/>
      <c r="B361" s="659"/>
      <c r="C361" s="786"/>
      <c r="D361" s="657" t="s">
        <v>1486</v>
      </c>
      <c r="E361" s="660">
        <f>E356*1.7*2</f>
        <v>310.41999999999996</v>
      </c>
      <c r="F361" s="657" t="s">
        <v>71</v>
      </c>
      <c r="G361" s="661">
        <v>0</v>
      </c>
      <c r="H361" s="661">
        <f t="shared" si="89"/>
        <v>0</v>
      </c>
      <c r="I361" s="891">
        <v>0.44</v>
      </c>
      <c r="J361" s="891">
        <f t="shared" si="90"/>
        <v>136.58479999999997</v>
      </c>
      <c r="K361" s="891"/>
      <c r="L361" s="891">
        <f t="shared" si="91"/>
        <v>0</v>
      </c>
      <c r="M361" s="891">
        <f>J361+H361*Tabellen!$K$2+L361</f>
        <v>136.58479999999997</v>
      </c>
      <c r="N361" s="796"/>
      <c r="O361" s="1018">
        <f t="shared" si="92"/>
        <v>165.26760799999997</v>
      </c>
      <c r="P361" s="1031"/>
      <c r="Q361" s="1023" t="s">
        <v>1025</v>
      </c>
      <c r="R361" s="1018">
        <f>H361*Tabellen!$K$2*Tabellen!$F$2</f>
        <v>0</v>
      </c>
      <c r="S361" s="1024" t="s">
        <v>1116</v>
      </c>
      <c r="T361" s="1018">
        <f>J361*Tabellen!$F$2</f>
        <v>165.26760799999997</v>
      </c>
      <c r="U361" s="1018">
        <f>R361*Tabellen!$G$2</f>
        <v>0</v>
      </c>
      <c r="V361" s="1018">
        <f>T361*Tabellen!$H$2</f>
        <v>34.706197679999988</v>
      </c>
      <c r="W361" s="1018">
        <f t="shared" si="93"/>
        <v>34.706197679999988</v>
      </c>
      <c r="X361" s="1018">
        <f t="shared" si="94"/>
        <v>199.97380567999994</v>
      </c>
      <c r="Y361" s="1019"/>
      <c r="Z361" s="967"/>
      <c r="AA361" s="967"/>
      <c r="AB361" s="967"/>
      <c r="AC361" s="967"/>
      <c r="AD361" s="967"/>
      <c r="AE361" s="967"/>
      <c r="AF361" s="967"/>
      <c r="AG361" s="967"/>
      <c r="AH361" s="967"/>
      <c r="AI361" s="967"/>
      <c r="AJ361" s="967"/>
      <c r="AK361" s="967"/>
      <c r="AL361" s="967"/>
      <c r="AM361" s="967"/>
      <c r="AN361" s="967"/>
      <c r="AO361" s="967"/>
      <c r="AP361" s="967"/>
      <c r="AQ361" s="967"/>
      <c r="AR361" s="967"/>
      <c r="AS361" s="967"/>
      <c r="AT361" s="967"/>
      <c r="AU361" s="967"/>
      <c r="AV361" s="967"/>
      <c r="AW361" s="967"/>
      <c r="AX361" s="967"/>
      <c r="AY361" s="967"/>
      <c r="AZ361" s="967"/>
      <c r="BA361" s="967"/>
      <c r="BB361" s="967"/>
      <c r="BC361" s="967"/>
      <c r="BD361" s="967"/>
      <c r="BE361" s="967"/>
      <c r="BF361" s="967"/>
      <c r="BG361" s="967"/>
      <c r="BH361" s="967"/>
      <c r="BI361" s="967"/>
      <c r="BJ361" s="967"/>
      <c r="BK361" s="967"/>
      <c r="BL361" s="967"/>
      <c r="BM361" s="967"/>
      <c r="BN361" s="967"/>
      <c r="BO361" s="967"/>
      <c r="BP361" s="967"/>
      <c r="BQ361" s="967"/>
      <c r="BR361" s="967"/>
      <c r="BS361" s="967"/>
    </row>
    <row r="362" spans="1:71" s="656" customFormat="1" ht="15.65" customHeight="1" outlineLevel="2" x14ac:dyDescent="0.25">
      <c r="A362" s="934"/>
      <c r="B362" s="659"/>
      <c r="C362" s="786"/>
      <c r="D362" s="657" t="s">
        <v>1487</v>
      </c>
      <c r="E362" s="660">
        <f>E361+E360</f>
        <v>465.62999999999994</v>
      </c>
      <c r="F362" s="657" t="s">
        <v>71</v>
      </c>
      <c r="G362" s="661">
        <v>0.13</v>
      </c>
      <c r="H362" s="661">
        <f t="shared" si="89"/>
        <v>60.531899999999993</v>
      </c>
      <c r="I362" s="891"/>
      <c r="J362" s="891">
        <f t="shared" si="90"/>
        <v>0</v>
      </c>
      <c r="K362" s="891"/>
      <c r="L362" s="891">
        <f t="shared" si="91"/>
        <v>0</v>
      </c>
      <c r="M362" s="891">
        <f>J362+H362*Tabellen!$K$2+L362</f>
        <v>3631.9139999999998</v>
      </c>
      <c r="N362" s="796"/>
      <c r="O362" s="1018">
        <f t="shared" si="92"/>
        <v>4394.6159399999997</v>
      </c>
      <c r="P362" s="1031"/>
      <c r="Q362" s="1023" t="s">
        <v>1025</v>
      </c>
      <c r="R362" s="1018">
        <f>H362*Tabellen!$K$2*Tabellen!$F$2</f>
        <v>4394.6159399999997</v>
      </c>
      <c r="S362" s="1024" t="s">
        <v>1116</v>
      </c>
      <c r="T362" s="1018">
        <f>J362*Tabellen!$F$2</f>
        <v>0</v>
      </c>
      <c r="U362" s="1018">
        <f>R362*Tabellen!$G$2</f>
        <v>395.51543459999994</v>
      </c>
      <c r="V362" s="1018">
        <f>T362*Tabellen!$H$2</f>
        <v>0</v>
      </c>
      <c r="W362" s="1018">
        <f t="shared" si="93"/>
        <v>395.51543459999994</v>
      </c>
      <c r="X362" s="1018">
        <f t="shared" si="94"/>
        <v>4790.1313745999996</v>
      </c>
      <c r="Y362" s="1033"/>
      <c r="Z362" s="967"/>
      <c r="AA362" s="967"/>
      <c r="AB362" s="967"/>
      <c r="AC362" s="967"/>
      <c r="AD362" s="967"/>
      <c r="AE362" s="967"/>
      <c r="AF362" s="967"/>
      <c r="AG362" s="967"/>
      <c r="AH362" s="967"/>
      <c r="AI362" s="967"/>
      <c r="AJ362" s="967"/>
      <c r="AK362" s="967"/>
      <c r="AL362" s="967"/>
      <c r="AM362" s="967"/>
      <c r="AN362" s="967"/>
      <c r="AO362" s="967"/>
      <c r="AP362" s="967"/>
      <c r="AQ362" s="967"/>
      <c r="AR362" s="967"/>
      <c r="AS362" s="967"/>
      <c r="AT362" s="967"/>
      <c r="AU362" s="967"/>
      <c r="AV362" s="967"/>
      <c r="AW362" s="967"/>
      <c r="AX362" s="967"/>
      <c r="AY362" s="967"/>
      <c r="AZ362" s="967"/>
      <c r="BA362" s="967"/>
      <c r="BB362" s="967"/>
      <c r="BC362" s="967"/>
      <c r="BD362" s="967"/>
      <c r="BE362" s="967"/>
      <c r="BF362" s="967"/>
      <c r="BG362" s="967"/>
      <c r="BH362" s="967"/>
      <c r="BI362" s="967"/>
      <c r="BJ362" s="967"/>
      <c r="BK362" s="967"/>
      <c r="BL362" s="967"/>
      <c r="BM362" s="967"/>
      <c r="BN362" s="967"/>
      <c r="BO362" s="967"/>
      <c r="BP362" s="967"/>
      <c r="BQ362" s="967"/>
      <c r="BR362" s="967"/>
      <c r="BS362" s="967"/>
    </row>
    <row r="363" spans="1:71" s="656" customFormat="1" ht="15.65" customHeight="1" outlineLevel="2" x14ac:dyDescent="0.25">
      <c r="A363" s="934"/>
      <c r="B363" s="659"/>
      <c r="C363" s="786"/>
      <c r="D363" s="657" t="s">
        <v>1501</v>
      </c>
      <c r="E363" s="660">
        <f>E356*1.05</f>
        <v>95.864999999999995</v>
      </c>
      <c r="F363" s="657" t="s">
        <v>74</v>
      </c>
      <c r="G363" s="661">
        <v>0</v>
      </c>
      <c r="H363" s="661">
        <f t="shared" si="89"/>
        <v>0</v>
      </c>
      <c r="I363" s="891">
        <v>21.06</v>
      </c>
      <c r="J363" s="891">
        <f t="shared" si="90"/>
        <v>2018.9168999999997</v>
      </c>
      <c r="K363" s="891"/>
      <c r="L363" s="891">
        <f t="shared" si="91"/>
        <v>0</v>
      </c>
      <c r="M363" s="891">
        <f>J363+H363*Tabellen!$K$2+L363</f>
        <v>2018.9168999999997</v>
      </c>
      <c r="N363" s="796"/>
      <c r="O363" s="1018">
        <f t="shared" si="92"/>
        <v>2442.8894489999998</v>
      </c>
      <c r="P363" s="1031"/>
      <c r="Q363" s="1023" t="s">
        <v>1025</v>
      </c>
      <c r="R363" s="1018">
        <f>H363*Tabellen!$K$2*Tabellen!$F$2</f>
        <v>0</v>
      </c>
      <c r="S363" s="1024" t="s">
        <v>1116</v>
      </c>
      <c r="T363" s="1018">
        <f>J363*Tabellen!$F$2</f>
        <v>2442.8894489999998</v>
      </c>
      <c r="U363" s="1018">
        <f>R363*Tabellen!$G$2</f>
        <v>0</v>
      </c>
      <c r="V363" s="1018">
        <f>T363*Tabellen!$H$2</f>
        <v>513.00678428999993</v>
      </c>
      <c r="W363" s="1018">
        <f t="shared" si="93"/>
        <v>513.00678428999993</v>
      </c>
      <c r="X363" s="1018">
        <f t="shared" si="94"/>
        <v>2955.8962332899996</v>
      </c>
      <c r="Y363" s="1017"/>
      <c r="Z363" s="967"/>
      <c r="AA363" s="967"/>
      <c r="AB363" s="967"/>
      <c r="AC363" s="967"/>
      <c r="AD363" s="967"/>
      <c r="AE363" s="967"/>
      <c r="AF363" s="967"/>
      <c r="AG363" s="967"/>
      <c r="AH363" s="967"/>
      <c r="AI363" s="967"/>
      <c r="AJ363" s="967"/>
      <c r="AK363" s="967"/>
      <c r="AL363" s="967"/>
      <c r="AM363" s="967"/>
      <c r="AN363" s="967"/>
      <c r="AO363" s="967"/>
      <c r="AP363" s="967"/>
      <c r="AQ363" s="967"/>
      <c r="AR363" s="967"/>
      <c r="AS363" s="967"/>
      <c r="AT363" s="967"/>
      <c r="AU363" s="967"/>
      <c r="AV363" s="967"/>
      <c r="AW363" s="967"/>
      <c r="AX363" s="967"/>
      <c r="AY363" s="967"/>
      <c r="AZ363" s="967"/>
      <c r="BA363" s="967"/>
      <c r="BB363" s="967"/>
      <c r="BC363" s="967"/>
      <c r="BD363" s="967"/>
      <c r="BE363" s="967"/>
      <c r="BF363" s="967"/>
      <c r="BG363" s="967"/>
      <c r="BH363" s="967"/>
      <c r="BI363" s="967"/>
      <c r="BJ363" s="967"/>
      <c r="BK363" s="967"/>
      <c r="BL363" s="967"/>
      <c r="BM363" s="967"/>
      <c r="BN363" s="967"/>
      <c r="BO363" s="967"/>
      <c r="BP363" s="967"/>
      <c r="BQ363" s="967"/>
      <c r="BR363" s="967"/>
      <c r="BS363" s="967"/>
    </row>
    <row r="364" spans="1:71" s="656" customFormat="1" ht="15.65" customHeight="1" outlineLevel="2" x14ac:dyDescent="0.25">
      <c r="A364" s="934"/>
      <c r="B364" s="659"/>
      <c r="C364" s="786"/>
      <c r="D364" s="657" t="str">
        <f>D363</f>
        <v xml:space="preserve">Isolatie in binnenwanden en voorzetwanden d=120 mm n.t.b. </v>
      </c>
      <c r="E364" s="660">
        <f>E356</f>
        <v>91.3</v>
      </c>
      <c r="F364" s="657" t="s">
        <v>74</v>
      </c>
      <c r="G364" s="661">
        <v>0.08</v>
      </c>
      <c r="H364" s="661">
        <f t="shared" si="89"/>
        <v>7.3040000000000003</v>
      </c>
      <c r="I364" s="891"/>
      <c r="J364" s="891">
        <f t="shared" si="90"/>
        <v>0</v>
      </c>
      <c r="K364" s="891"/>
      <c r="L364" s="891">
        <f t="shared" si="91"/>
        <v>0</v>
      </c>
      <c r="M364" s="891">
        <f>J364+H364*Tabellen!$K$2+L364</f>
        <v>438.24</v>
      </c>
      <c r="N364" s="796"/>
      <c r="O364" s="1018">
        <f t="shared" si="92"/>
        <v>530.2704</v>
      </c>
      <c r="P364" s="1031"/>
      <c r="Q364" s="1023" t="s">
        <v>1025</v>
      </c>
      <c r="R364" s="1018">
        <f>H364*Tabellen!$K$2*Tabellen!$F$2</f>
        <v>530.2704</v>
      </c>
      <c r="S364" s="1024" t="s">
        <v>1116</v>
      </c>
      <c r="T364" s="1018">
        <f>J364*Tabellen!$F$2</f>
        <v>0</v>
      </c>
      <c r="U364" s="1018">
        <f>R364*Tabellen!$G$2</f>
        <v>47.724336000000001</v>
      </c>
      <c r="V364" s="1018">
        <f>T364*Tabellen!$H$2</f>
        <v>0</v>
      </c>
      <c r="W364" s="1018">
        <f t="shared" si="93"/>
        <v>47.724336000000001</v>
      </c>
      <c r="X364" s="1018">
        <f t="shared" si="94"/>
        <v>577.99473599999999</v>
      </c>
      <c r="Y364" s="1017"/>
      <c r="Z364" s="967"/>
      <c r="AA364" s="967"/>
      <c r="AB364" s="967"/>
      <c r="AC364" s="967"/>
      <c r="AD364" s="967"/>
      <c r="AE364" s="967"/>
      <c r="AF364" s="967"/>
      <c r="AG364" s="967"/>
      <c r="AH364" s="967"/>
      <c r="AI364" s="967"/>
      <c r="AJ364" s="967"/>
      <c r="AK364" s="967"/>
      <c r="AL364" s="967"/>
      <c r="AM364" s="967"/>
      <c r="AN364" s="967"/>
      <c r="AO364" s="967"/>
      <c r="AP364" s="967"/>
      <c r="AQ364" s="967"/>
      <c r="AR364" s="967"/>
      <c r="AS364" s="967"/>
      <c r="AT364" s="967"/>
      <c r="AU364" s="967"/>
      <c r="AV364" s="967"/>
      <c r="AW364" s="967"/>
      <c r="AX364" s="967"/>
      <c r="AY364" s="967"/>
      <c r="AZ364" s="967"/>
      <c r="BA364" s="967"/>
      <c r="BB364" s="967"/>
      <c r="BC364" s="967"/>
      <c r="BD364" s="967"/>
      <c r="BE364" s="967"/>
      <c r="BF364" s="967"/>
      <c r="BG364" s="967"/>
      <c r="BH364" s="967"/>
      <c r="BI364" s="967"/>
      <c r="BJ364" s="967"/>
      <c r="BK364" s="967"/>
      <c r="BL364" s="967"/>
      <c r="BM364" s="967"/>
      <c r="BN364" s="967"/>
      <c r="BO364" s="967"/>
      <c r="BP364" s="967"/>
      <c r="BQ364" s="967"/>
      <c r="BR364" s="967"/>
      <c r="BS364" s="967"/>
    </row>
    <row r="365" spans="1:71" s="656" customFormat="1" ht="15.65" customHeight="1" outlineLevel="2" x14ac:dyDescent="0.25">
      <c r="A365" s="934"/>
      <c r="B365" s="659"/>
      <c r="C365" s="786"/>
      <c r="D365" s="657" t="s">
        <v>1490</v>
      </c>
      <c r="E365" s="660">
        <f>E356*1.1</f>
        <v>100.43</v>
      </c>
      <c r="F365" s="659" t="s">
        <v>74</v>
      </c>
      <c r="G365" s="660">
        <v>0</v>
      </c>
      <c r="H365" s="661">
        <f t="shared" si="89"/>
        <v>0</v>
      </c>
      <c r="I365" s="904">
        <v>2.1754249999999997</v>
      </c>
      <c r="J365" s="891">
        <f t="shared" si="90"/>
        <v>218.47793274999998</v>
      </c>
      <c r="K365" s="891"/>
      <c r="L365" s="891">
        <f t="shared" si="91"/>
        <v>0</v>
      </c>
      <c r="M365" s="891">
        <f>J365+H365*Tabellen!$K$2+L365</f>
        <v>218.47793274999998</v>
      </c>
      <c r="N365" s="796"/>
      <c r="O365" s="1018">
        <f t="shared" si="92"/>
        <v>264.35829862749995</v>
      </c>
      <c r="P365" s="1031"/>
      <c r="Q365" s="1023" t="s">
        <v>1025</v>
      </c>
      <c r="R365" s="1018">
        <f>H365*Tabellen!$K$2*Tabellen!$F$2</f>
        <v>0</v>
      </c>
      <c r="S365" s="1024" t="s">
        <v>1116</v>
      </c>
      <c r="T365" s="1018">
        <f>J365*Tabellen!$F$2</f>
        <v>264.35829862749995</v>
      </c>
      <c r="U365" s="1018">
        <f>R365*Tabellen!$G$2</f>
        <v>0</v>
      </c>
      <c r="V365" s="1018">
        <f>T365*Tabellen!$H$2</f>
        <v>55.515242711774988</v>
      </c>
      <c r="W365" s="1018">
        <f t="shared" si="93"/>
        <v>55.515242711774988</v>
      </c>
      <c r="X365" s="1018">
        <f t="shared" si="94"/>
        <v>319.87354133927494</v>
      </c>
      <c r="Y365" s="1026"/>
      <c r="Z365" s="967"/>
      <c r="AA365" s="967"/>
      <c r="AB365" s="967"/>
      <c r="AC365" s="967"/>
      <c r="AD365" s="967"/>
      <c r="AE365" s="967"/>
      <c r="AF365" s="967"/>
      <c r="AG365" s="967"/>
      <c r="AH365" s="967"/>
      <c r="AI365" s="967"/>
      <c r="AJ365" s="967"/>
      <c r="AK365" s="967"/>
      <c r="AL365" s="967"/>
      <c r="AM365" s="967"/>
      <c r="AN365" s="967"/>
      <c r="AO365" s="967"/>
      <c r="AP365" s="967"/>
      <c r="AQ365" s="967"/>
      <c r="AR365" s="967"/>
      <c r="AS365" s="967"/>
      <c r="AT365" s="967"/>
      <c r="AU365" s="967"/>
      <c r="AV365" s="967"/>
      <c r="AW365" s="967"/>
      <c r="AX365" s="967"/>
      <c r="AY365" s="967"/>
      <c r="AZ365" s="967"/>
      <c r="BA365" s="967"/>
      <c r="BB365" s="967"/>
      <c r="BC365" s="967"/>
      <c r="BD365" s="967"/>
      <c r="BE365" s="967"/>
      <c r="BF365" s="967"/>
      <c r="BG365" s="967"/>
      <c r="BH365" s="967"/>
      <c r="BI365" s="967"/>
      <c r="BJ365" s="967"/>
      <c r="BK365" s="967"/>
      <c r="BL365" s="967"/>
      <c r="BM365" s="967"/>
      <c r="BN365" s="967"/>
      <c r="BO365" s="967"/>
      <c r="BP365" s="967"/>
      <c r="BQ365" s="967"/>
      <c r="BR365" s="967"/>
      <c r="BS365" s="967"/>
    </row>
    <row r="366" spans="1:71" s="656" customFormat="1" ht="15.65" customHeight="1" outlineLevel="2" x14ac:dyDescent="0.25">
      <c r="A366" s="934"/>
      <c r="B366" s="659"/>
      <c r="C366" s="786"/>
      <c r="D366" s="657" t="s">
        <v>1490</v>
      </c>
      <c r="E366" s="660">
        <f>E356</f>
        <v>91.3</v>
      </c>
      <c r="F366" s="657" t="s">
        <v>74</v>
      </c>
      <c r="G366" s="661">
        <v>0.03</v>
      </c>
      <c r="H366" s="661">
        <f t="shared" si="89"/>
        <v>2.7389999999999999</v>
      </c>
      <c r="I366" s="891">
        <v>0</v>
      </c>
      <c r="J366" s="891">
        <f t="shared" si="90"/>
        <v>0</v>
      </c>
      <c r="K366" s="891"/>
      <c r="L366" s="891">
        <f t="shared" si="91"/>
        <v>0</v>
      </c>
      <c r="M366" s="891">
        <f>J366+H366*Tabellen!$K$2+L366</f>
        <v>164.34</v>
      </c>
      <c r="N366" s="796"/>
      <c r="O366" s="1018">
        <f t="shared" si="92"/>
        <v>198.85140000000001</v>
      </c>
      <c r="P366" s="1031"/>
      <c r="Q366" s="1023" t="s">
        <v>1025</v>
      </c>
      <c r="R366" s="1018">
        <f>H366*Tabellen!$K$2*Tabellen!$F$2</f>
        <v>198.85140000000001</v>
      </c>
      <c r="S366" s="1024" t="s">
        <v>1116</v>
      </c>
      <c r="T366" s="1018">
        <f>J366*Tabellen!$F$2</f>
        <v>0</v>
      </c>
      <c r="U366" s="1018">
        <f>R366*Tabellen!$G$2</f>
        <v>17.896626000000001</v>
      </c>
      <c r="V366" s="1018">
        <f>T366*Tabellen!$H$2</f>
        <v>0</v>
      </c>
      <c r="W366" s="1018">
        <f t="shared" si="93"/>
        <v>17.896626000000001</v>
      </c>
      <c r="X366" s="1018">
        <f t="shared" si="94"/>
        <v>216.74802600000001</v>
      </c>
      <c r="Y366" s="1017"/>
      <c r="Z366" s="967"/>
      <c r="AA366" s="967"/>
      <c r="AB366" s="967"/>
      <c r="AC366" s="967"/>
      <c r="AD366" s="967"/>
      <c r="AE366" s="967"/>
      <c r="AF366" s="967"/>
      <c r="AG366" s="967"/>
      <c r="AH366" s="967"/>
      <c r="AI366" s="967"/>
      <c r="AJ366" s="967"/>
      <c r="AK366" s="967"/>
      <c r="AL366" s="967"/>
      <c r="AM366" s="967"/>
      <c r="AN366" s="967"/>
      <c r="AO366" s="967"/>
      <c r="AP366" s="967"/>
      <c r="AQ366" s="967"/>
      <c r="AR366" s="967"/>
      <c r="AS366" s="967"/>
      <c r="AT366" s="967"/>
      <c r="AU366" s="967"/>
      <c r="AV366" s="967"/>
      <c r="AW366" s="967"/>
      <c r="AX366" s="967"/>
      <c r="AY366" s="967"/>
      <c r="AZ366" s="967"/>
      <c r="BA366" s="967"/>
      <c r="BB366" s="967"/>
      <c r="BC366" s="967"/>
      <c r="BD366" s="967"/>
      <c r="BE366" s="967"/>
      <c r="BF366" s="967"/>
      <c r="BG366" s="967"/>
      <c r="BH366" s="967"/>
      <c r="BI366" s="967"/>
      <c r="BJ366" s="967"/>
      <c r="BK366" s="967"/>
      <c r="BL366" s="967"/>
      <c r="BM366" s="967"/>
      <c r="BN366" s="967"/>
      <c r="BO366" s="967"/>
      <c r="BP366" s="967"/>
      <c r="BQ366" s="967"/>
      <c r="BR366" s="967"/>
      <c r="BS366" s="967"/>
    </row>
    <row r="367" spans="1:71" s="656" customFormat="1" ht="15.65" customHeight="1" outlineLevel="2" x14ac:dyDescent="0.25">
      <c r="A367" s="934"/>
      <c r="B367" s="659"/>
      <c r="C367" s="786"/>
      <c r="D367" s="657" t="s">
        <v>1491</v>
      </c>
      <c r="E367" s="660">
        <f>E356*1.1</f>
        <v>100.43</v>
      </c>
      <c r="F367" s="659" t="s">
        <v>74</v>
      </c>
      <c r="G367" s="660">
        <v>0</v>
      </c>
      <c r="H367" s="661">
        <f t="shared" si="89"/>
        <v>0</v>
      </c>
      <c r="I367" s="904">
        <v>1.79</v>
      </c>
      <c r="J367" s="891">
        <f t="shared" si="90"/>
        <v>179.76970000000003</v>
      </c>
      <c r="K367" s="891"/>
      <c r="L367" s="891">
        <f t="shared" si="91"/>
        <v>0</v>
      </c>
      <c r="M367" s="891">
        <f>J367+H367*Tabellen!$K$2+L367</f>
        <v>179.76970000000003</v>
      </c>
      <c r="N367" s="796"/>
      <c r="O367" s="1018">
        <f t="shared" si="92"/>
        <v>217.52133700000002</v>
      </c>
      <c r="P367" s="1031"/>
      <c r="Q367" s="1023" t="s">
        <v>1025</v>
      </c>
      <c r="R367" s="1018">
        <f>H367*Tabellen!$K$2*Tabellen!$F$2</f>
        <v>0</v>
      </c>
      <c r="S367" s="1024" t="s">
        <v>1116</v>
      </c>
      <c r="T367" s="1018">
        <f>J367*Tabellen!$F$2</f>
        <v>217.52133700000002</v>
      </c>
      <c r="U367" s="1018">
        <f>R367*Tabellen!$G$2</f>
        <v>0</v>
      </c>
      <c r="V367" s="1018">
        <f>T367*Tabellen!$H$2</f>
        <v>45.679480770000005</v>
      </c>
      <c r="W367" s="1018">
        <f t="shared" si="93"/>
        <v>45.679480770000005</v>
      </c>
      <c r="X367" s="1018">
        <f t="shared" si="94"/>
        <v>263.20081777000001</v>
      </c>
      <c r="Y367" s="1026"/>
      <c r="Z367" s="967"/>
      <c r="AA367" s="967"/>
      <c r="AB367" s="967"/>
      <c r="AC367" s="967"/>
      <c r="AD367" s="967"/>
      <c r="AE367" s="967"/>
      <c r="AF367" s="967"/>
      <c r="AG367" s="967"/>
      <c r="AH367" s="967"/>
      <c r="AI367" s="967"/>
      <c r="AJ367" s="967"/>
      <c r="AK367" s="967"/>
      <c r="AL367" s="967"/>
      <c r="AM367" s="967"/>
      <c r="AN367" s="967"/>
      <c r="AO367" s="967"/>
      <c r="AP367" s="967"/>
      <c r="AQ367" s="967"/>
      <c r="AR367" s="967"/>
      <c r="AS367" s="967"/>
      <c r="AT367" s="967"/>
      <c r="AU367" s="967"/>
      <c r="AV367" s="967"/>
      <c r="AW367" s="967"/>
      <c r="AX367" s="967"/>
      <c r="AY367" s="967"/>
      <c r="AZ367" s="967"/>
      <c r="BA367" s="967"/>
      <c r="BB367" s="967"/>
      <c r="BC367" s="967"/>
      <c r="BD367" s="967"/>
      <c r="BE367" s="967"/>
      <c r="BF367" s="967"/>
      <c r="BG367" s="967"/>
      <c r="BH367" s="967"/>
      <c r="BI367" s="967"/>
      <c r="BJ367" s="967"/>
      <c r="BK367" s="967"/>
      <c r="BL367" s="967"/>
      <c r="BM367" s="967"/>
      <c r="BN367" s="967"/>
      <c r="BO367" s="967"/>
      <c r="BP367" s="967"/>
      <c r="BQ367" s="967"/>
      <c r="BR367" s="967"/>
      <c r="BS367" s="967"/>
    </row>
    <row r="368" spans="1:71" s="656" customFormat="1" ht="15.65" customHeight="1" outlineLevel="2" x14ac:dyDescent="0.25">
      <c r="A368" s="934"/>
      <c r="B368" s="659"/>
      <c r="C368" s="786"/>
      <c r="D368" s="657" t="s">
        <v>1491</v>
      </c>
      <c r="E368" s="660">
        <f>E356</f>
        <v>91.3</v>
      </c>
      <c r="F368" s="657" t="s">
        <v>74</v>
      </c>
      <c r="G368" s="661">
        <v>0.03</v>
      </c>
      <c r="H368" s="661">
        <f t="shared" si="89"/>
        <v>2.7389999999999999</v>
      </c>
      <c r="I368" s="891">
        <v>0</v>
      </c>
      <c r="J368" s="891">
        <f t="shared" si="90"/>
        <v>0</v>
      </c>
      <c r="K368" s="891"/>
      <c r="L368" s="891">
        <f t="shared" si="91"/>
        <v>0</v>
      </c>
      <c r="M368" s="891">
        <f>J368+H368*Tabellen!$K$2+L368</f>
        <v>164.34</v>
      </c>
      <c r="N368" s="796"/>
      <c r="O368" s="1018">
        <f t="shared" si="92"/>
        <v>198.85140000000001</v>
      </c>
      <c r="P368" s="1031"/>
      <c r="Q368" s="1023" t="s">
        <v>1025</v>
      </c>
      <c r="R368" s="1018">
        <f>H368*Tabellen!$K$2*Tabellen!$F$2</f>
        <v>198.85140000000001</v>
      </c>
      <c r="S368" s="1024" t="s">
        <v>1116</v>
      </c>
      <c r="T368" s="1018">
        <f>J368*Tabellen!$F$2</f>
        <v>0</v>
      </c>
      <c r="U368" s="1018">
        <f>R368*Tabellen!$G$2</f>
        <v>17.896626000000001</v>
      </c>
      <c r="V368" s="1018">
        <f>T368*Tabellen!$H$2</f>
        <v>0</v>
      </c>
      <c r="W368" s="1018">
        <f t="shared" si="93"/>
        <v>17.896626000000001</v>
      </c>
      <c r="X368" s="1018">
        <f t="shared" si="94"/>
        <v>216.74802600000001</v>
      </c>
      <c r="Y368" s="1017"/>
      <c r="Z368" s="967"/>
      <c r="AA368" s="967"/>
      <c r="AB368" s="967"/>
      <c r="AC368" s="967"/>
      <c r="AD368" s="967"/>
      <c r="AE368" s="967"/>
      <c r="AF368" s="967"/>
      <c r="AG368" s="967"/>
      <c r="AH368" s="967"/>
      <c r="AI368" s="967"/>
      <c r="AJ368" s="967"/>
      <c r="AK368" s="967"/>
      <c r="AL368" s="967"/>
      <c r="AM368" s="967"/>
      <c r="AN368" s="967"/>
      <c r="AO368" s="967"/>
      <c r="AP368" s="967"/>
      <c r="AQ368" s="967"/>
      <c r="AR368" s="967"/>
      <c r="AS368" s="967"/>
      <c r="AT368" s="967"/>
      <c r="AU368" s="967"/>
      <c r="AV368" s="967"/>
      <c r="AW368" s="967"/>
      <c r="AX368" s="967"/>
      <c r="AY368" s="967"/>
      <c r="AZ368" s="967"/>
      <c r="BA368" s="967"/>
      <c r="BB368" s="967"/>
      <c r="BC368" s="967"/>
      <c r="BD368" s="967"/>
      <c r="BE368" s="967"/>
      <c r="BF368" s="967"/>
      <c r="BG368" s="967"/>
      <c r="BH368" s="967"/>
      <c r="BI368" s="967"/>
      <c r="BJ368" s="967"/>
      <c r="BK368" s="967"/>
      <c r="BL368" s="967"/>
      <c r="BM368" s="967"/>
      <c r="BN368" s="967"/>
      <c r="BO368" s="967"/>
      <c r="BP368" s="967"/>
      <c r="BQ368" s="967"/>
      <c r="BR368" s="967"/>
      <c r="BS368" s="967"/>
    </row>
    <row r="369" spans="1:71" s="656" customFormat="1" ht="15.65" customHeight="1" outlineLevel="2" x14ac:dyDescent="0.25">
      <c r="A369" s="934"/>
      <c r="B369" s="659"/>
      <c r="C369" s="786"/>
      <c r="D369" s="657" t="s">
        <v>1492</v>
      </c>
      <c r="E369" s="660">
        <f>E356*1.1</f>
        <v>100.43</v>
      </c>
      <c r="F369" s="657" t="s">
        <v>74</v>
      </c>
      <c r="G369" s="661"/>
      <c r="H369" s="661">
        <f t="shared" si="89"/>
        <v>0</v>
      </c>
      <c r="I369" s="891">
        <v>3.97</v>
      </c>
      <c r="J369" s="891">
        <f t="shared" si="90"/>
        <v>398.70710000000003</v>
      </c>
      <c r="K369" s="891"/>
      <c r="L369" s="891">
        <f t="shared" si="91"/>
        <v>0</v>
      </c>
      <c r="M369" s="891">
        <f>J369+H369*Tabellen!$K$2+L369</f>
        <v>398.70710000000003</v>
      </c>
      <c r="N369" s="796"/>
      <c r="O369" s="1018">
        <f t="shared" si="92"/>
        <v>482.43559100000004</v>
      </c>
      <c r="P369" s="1031"/>
      <c r="Q369" s="1023" t="s">
        <v>1025</v>
      </c>
      <c r="R369" s="1018">
        <f>H369*Tabellen!$K$2*Tabellen!$F$2</f>
        <v>0</v>
      </c>
      <c r="S369" s="1024" t="s">
        <v>1116</v>
      </c>
      <c r="T369" s="1018">
        <f>J369*Tabellen!$F$2</f>
        <v>482.43559100000004</v>
      </c>
      <c r="U369" s="1018">
        <f>R369*Tabellen!$G$2</f>
        <v>0</v>
      </c>
      <c r="V369" s="1018">
        <f>T369*Tabellen!$H$2</f>
        <v>101.31147411000001</v>
      </c>
      <c r="W369" s="1018">
        <f t="shared" si="93"/>
        <v>101.31147411000001</v>
      </c>
      <c r="X369" s="1018">
        <f t="shared" si="94"/>
        <v>583.74706510999999</v>
      </c>
      <c r="Y369" s="1034"/>
      <c r="Z369" s="967"/>
      <c r="AA369" s="967"/>
      <c r="AB369" s="967"/>
      <c r="AC369" s="967"/>
      <c r="AD369" s="967"/>
      <c r="AE369" s="967"/>
      <c r="AF369" s="967"/>
      <c r="AG369" s="967"/>
      <c r="AH369" s="967"/>
      <c r="AI369" s="967"/>
      <c r="AJ369" s="967"/>
      <c r="AK369" s="967"/>
      <c r="AL369" s="967"/>
      <c r="AM369" s="967"/>
      <c r="AN369" s="967"/>
      <c r="AO369" s="967"/>
      <c r="AP369" s="967"/>
      <c r="AQ369" s="967"/>
      <c r="AR369" s="967"/>
      <c r="AS369" s="967"/>
      <c r="AT369" s="967"/>
      <c r="AU369" s="967"/>
      <c r="AV369" s="967"/>
      <c r="AW369" s="967"/>
      <c r="AX369" s="967"/>
      <c r="AY369" s="967"/>
      <c r="AZ369" s="967"/>
      <c r="BA369" s="967"/>
      <c r="BB369" s="967"/>
      <c r="BC369" s="967"/>
      <c r="BD369" s="967"/>
      <c r="BE369" s="967"/>
      <c r="BF369" s="967"/>
      <c r="BG369" s="967"/>
      <c r="BH369" s="967"/>
      <c r="BI369" s="967"/>
      <c r="BJ369" s="967"/>
      <c r="BK369" s="967"/>
      <c r="BL369" s="967"/>
      <c r="BM369" s="967"/>
      <c r="BN369" s="967"/>
      <c r="BO369" s="967"/>
      <c r="BP369" s="967"/>
      <c r="BQ369" s="967"/>
      <c r="BR369" s="967"/>
      <c r="BS369" s="967"/>
    </row>
    <row r="370" spans="1:71" s="656" customFormat="1" ht="15.65" customHeight="1" outlineLevel="2" x14ac:dyDescent="0.25">
      <c r="A370" s="934"/>
      <c r="B370" s="659"/>
      <c r="C370" s="786"/>
      <c r="D370" s="657" t="s">
        <v>1492</v>
      </c>
      <c r="E370" s="660">
        <f>E356</f>
        <v>91.3</v>
      </c>
      <c r="F370" s="657" t="s">
        <v>74</v>
      </c>
      <c r="G370" s="661">
        <v>0.3</v>
      </c>
      <c r="H370" s="661">
        <f t="shared" si="89"/>
        <v>27.389999999999997</v>
      </c>
      <c r="I370" s="891"/>
      <c r="J370" s="891">
        <f t="shared" si="90"/>
        <v>0</v>
      </c>
      <c r="K370" s="891"/>
      <c r="L370" s="891">
        <f t="shared" si="91"/>
        <v>0</v>
      </c>
      <c r="M370" s="891">
        <f>J370+H370*Tabellen!$K$2+L370</f>
        <v>1643.3999999999999</v>
      </c>
      <c r="N370" s="796"/>
      <c r="O370" s="1018">
        <f t="shared" si="92"/>
        <v>1988.5139999999997</v>
      </c>
      <c r="P370" s="1031"/>
      <c r="Q370" s="1023" t="s">
        <v>1025</v>
      </c>
      <c r="R370" s="1018">
        <f>H370*Tabellen!$K$2*Tabellen!$F$2</f>
        <v>1988.5139999999997</v>
      </c>
      <c r="S370" s="1024" t="s">
        <v>1116</v>
      </c>
      <c r="T370" s="1018">
        <f>J370*Tabellen!$F$2</f>
        <v>0</v>
      </c>
      <c r="U370" s="1018">
        <f>R370*Tabellen!$G$2</f>
        <v>178.96625999999998</v>
      </c>
      <c r="V370" s="1018">
        <f>T370*Tabellen!$H$2</f>
        <v>0</v>
      </c>
      <c r="W370" s="1018">
        <f t="shared" si="93"/>
        <v>178.96625999999998</v>
      </c>
      <c r="X370" s="1018">
        <f t="shared" si="94"/>
        <v>2167.4802599999998</v>
      </c>
      <c r="Y370" s="1017"/>
      <c r="Z370" s="967"/>
      <c r="AA370" s="967"/>
      <c r="AB370" s="967"/>
      <c r="AC370" s="967"/>
      <c r="AD370" s="967"/>
      <c r="AE370" s="967"/>
      <c r="AF370" s="967"/>
      <c r="AG370" s="967"/>
      <c r="AH370" s="967"/>
      <c r="AI370" s="967"/>
      <c r="AJ370" s="967"/>
      <c r="AK370" s="967"/>
      <c r="AL370" s="967"/>
      <c r="AM370" s="967"/>
      <c r="AN370" s="967"/>
      <c r="AO370" s="967"/>
      <c r="AP370" s="967"/>
      <c r="AQ370" s="967"/>
      <c r="AR370" s="967"/>
      <c r="AS370" s="967"/>
      <c r="AT370" s="967"/>
      <c r="AU370" s="967"/>
      <c r="AV370" s="967"/>
      <c r="AW370" s="967"/>
      <c r="AX370" s="967"/>
      <c r="AY370" s="967"/>
      <c r="AZ370" s="967"/>
      <c r="BA370" s="967"/>
      <c r="BB370" s="967"/>
      <c r="BC370" s="967"/>
      <c r="BD370" s="967"/>
      <c r="BE370" s="967"/>
      <c r="BF370" s="967"/>
      <c r="BG370" s="967"/>
      <c r="BH370" s="967"/>
      <c r="BI370" s="967"/>
      <c r="BJ370" s="967"/>
      <c r="BK370" s="967"/>
      <c r="BL370" s="967"/>
      <c r="BM370" s="967"/>
      <c r="BN370" s="967"/>
      <c r="BO370" s="967"/>
      <c r="BP370" s="967"/>
      <c r="BQ370" s="967"/>
      <c r="BR370" s="967"/>
      <c r="BS370" s="967"/>
    </row>
    <row r="371" spans="1:71" s="656" customFormat="1" ht="15.65" customHeight="1" outlineLevel="2" x14ac:dyDescent="0.25">
      <c r="A371" s="934"/>
      <c r="B371" s="659"/>
      <c r="C371" s="786"/>
      <c r="D371" s="659" t="s">
        <v>1493</v>
      </c>
      <c r="E371" s="660">
        <f>E356</f>
        <v>91.3</v>
      </c>
      <c r="F371" s="657" t="s">
        <v>74</v>
      </c>
      <c r="G371" s="660"/>
      <c r="H371" s="661">
        <f t="shared" si="89"/>
        <v>0</v>
      </c>
      <c r="I371" s="891">
        <v>5.5</v>
      </c>
      <c r="J371" s="891">
        <f t="shared" si="90"/>
        <v>502.15</v>
      </c>
      <c r="K371" s="891"/>
      <c r="L371" s="891">
        <f t="shared" si="91"/>
        <v>0</v>
      </c>
      <c r="M371" s="891">
        <f>J371+H371*Tabellen!$K$2+L371</f>
        <v>502.15</v>
      </c>
      <c r="N371" s="796"/>
      <c r="O371" s="1018">
        <f t="shared" si="92"/>
        <v>607.60149999999999</v>
      </c>
      <c r="P371" s="1031"/>
      <c r="Q371" s="1023" t="s">
        <v>1025</v>
      </c>
      <c r="R371" s="1018">
        <f>H371*Tabellen!$K$2*Tabellen!$F$2</f>
        <v>0</v>
      </c>
      <c r="S371" s="1024" t="s">
        <v>1116</v>
      </c>
      <c r="T371" s="1018">
        <f>J371*Tabellen!$F$2</f>
        <v>607.60149999999999</v>
      </c>
      <c r="U371" s="1018">
        <f>R371*Tabellen!$G$2</f>
        <v>0</v>
      </c>
      <c r="V371" s="1018">
        <f>T371*Tabellen!$H$2</f>
        <v>127.59631499999999</v>
      </c>
      <c r="W371" s="1018">
        <f t="shared" si="93"/>
        <v>127.59631499999999</v>
      </c>
      <c r="X371" s="1018">
        <f t="shared" si="94"/>
        <v>735.19781499999999</v>
      </c>
      <c r="Y371" s="1017"/>
      <c r="Z371" s="967"/>
      <c r="AA371" s="967"/>
      <c r="AB371" s="967"/>
      <c r="AC371" s="967"/>
      <c r="AD371" s="967"/>
      <c r="AE371" s="967"/>
      <c r="AF371" s="967"/>
      <c r="AG371" s="967"/>
      <c r="AH371" s="967"/>
      <c r="AI371" s="967"/>
      <c r="AJ371" s="967"/>
      <c r="AK371" s="967"/>
      <c r="AL371" s="967"/>
      <c r="AM371" s="967"/>
      <c r="AN371" s="967"/>
      <c r="AO371" s="967"/>
      <c r="AP371" s="967"/>
      <c r="AQ371" s="967"/>
      <c r="AR371" s="967"/>
      <c r="AS371" s="967"/>
      <c r="AT371" s="967"/>
      <c r="AU371" s="967"/>
      <c r="AV371" s="967"/>
      <c r="AW371" s="967"/>
      <c r="AX371" s="967"/>
      <c r="AY371" s="967"/>
      <c r="AZ371" s="967"/>
      <c r="BA371" s="967"/>
      <c r="BB371" s="967"/>
      <c r="BC371" s="967"/>
      <c r="BD371" s="967"/>
      <c r="BE371" s="967"/>
      <c r="BF371" s="967"/>
      <c r="BG371" s="967"/>
      <c r="BH371" s="967"/>
      <c r="BI371" s="967"/>
      <c r="BJ371" s="967"/>
      <c r="BK371" s="967"/>
      <c r="BL371" s="967"/>
      <c r="BM371" s="967"/>
      <c r="BN371" s="967"/>
      <c r="BO371" s="967"/>
      <c r="BP371" s="967"/>
      <c r="BQ371" s="967"/>
      <c r="BR371" s="967"/>
      <c r="BS371" s="967"/>
    </row>
    <row r="372" spans="1:71" s="656" customFormat="1" ht="15.65" customHeight="1" outlineLevel="2" x14ac:dyDescent="0.25">
      <c r="A372" s="934"/>
      <c r="B372" s="659"/>
      <c r="C372" s="786"/>
      <c r="D372" s="659" t="s">
        <v>1483</v>
      </c>
      <c r="E372" s="660">
        <v>1</v>
      </c>
      <c r="F372" s="657" t="s">
        <v>846</v>
      </c>
      <c r="G372" s="660">
        <v>4</v>
      </c>
      <c r="H372" s="661">
        <f t="shared" si="89"/>
        <v>4</v>
      </c>
      <c r="I372" s="891"/>
      <c r="J372" s="891">
        <f t="shared" si="90"/>
        <v>0</v>
      </c>
      <c r="K372" s="891"/>
      <c r="L372" s="891">
        <f t="shared" si="91"/>
        <v>0</v>
      </c>
      <c r="M372" s="891">
        <f>J372+H372*Tabellen!$K$2+L372</f>
        <v>240</v>
      </c>
      <c r="N372" s="796"/>
      <c r="O372" s="1018">
        <f t="shared" si="92"/>
        <v>290.39999999999998</v>
      </c>
      <c r="P372" s="1031"/>
      <c r="Q372" s="1023" t="s">
        <v>1025</v>
      </c>
      <c r="R372" s="1018">
        <f>H372*Tabellen!$K$2*Tabellen!$F$2</f>
        <v>290.39999999999998</v>
      </c>
      <c r="S372" s="1024" t="s">
        <v>1116</v>
      </c>
      <c r="T372" s="1018">
        <f>J372*Tabellen!$F$2</f>
        <v>0</v>
      </c>
      <c r="U372" s="1018">
        <f>R372*Tabellen!$G$2</f>
        <v>26.135999999999996</v>
      </c>
      <c r="V372" s="1018">
        <f>T372*Tabellen!$H$2</f>
        <v>0</v>
      </c>
      <c r="W372" s="1018">
        <f t="shared" si="93"/>
        <v>26.135999999999996</v>
      </c>
      <c r="X372" s="1018">
        <f t="shared" si="94"/>
        <v>316.53599999999994</v>
      </c>
      <c r="Y372" s="1017"/>
      <c r="Z372" s="967"/>
      <c r="AA372" s="967"/>
      <c r="AB372" s="967"/>
      <c r="AC372" s="967"/>
      <c r="AD372" s="967"/>
      <c r="AE372" s="967"/>
      <c r="AF372" s="967"/>
      <c r="AG372" s="967"/>
      <c r="AH372" s="967"/>
      <c r="AI372" s="967"/>
      <c r="AJ372" s="967"/>
      <c r="AK372" s="967"/>
      <c r="AL372" s="967"/>
      <c r="AM372" s="967"/>
      <c r="AN372" s="967"/>
      <c r="AO372" s="967"/>
      <c r="AP372" s="967"/>
      <c r="AQ372" s="967"/>
      <c r="AR372" s="967"/>
      <c r="AS372" s="967"/>
      <c r="AT372" s="967"/>
      <c r="AU372" s="967"/>
      <c r="AV372" s="967"/>
      <c r="AW372" s="967"/>
      <c r="AX372" s="967"/>
      <c r="AY372" s="967"/>
      <c r="AZ372" s="967"/>
      <c r="BA372" s="967"/>
      <c r="BB372" s="967"/>
      <c r="BC372" s="967"/>
      <c r="BD372" s="967"/>
      <c r="BE372" s="967"/>
      <c r="BF372" s="967"/>
      <c r="BG372" s="967"/>
      <c r="BH372" s="967"/>
      <c r="BI372" s="967"/>
      <c r="BJ372" s="967"/>
      <c r="BK372" s="967"/>
      <c r="BL372" s="967"/>
      <c r="BM372" s="967"/>
      <c r="BN372" s="967"/>
      <c r="BO372" s="967"/>
      <c r="BP372" s="967"/>
      <c r="BQ372" s="967"/>
      <c r="BR372" s="967"/>
      <c r="BS372" s="967"/>
    </row>
    <row r="373" spans="1:71" s="830" customFormat="1" ht="15.65" customHeight="1" outlineLevel="2" x14ac:dyDescent="0.25">
      <c r="A373" s="936"/>
      <c r="B373" s="659" t="s">
        <v>1223</v>
      </c>
      <c r="C373" s="786" t="s">
        <v>1074</v>
      </c>
      <c r="D373" s="657" t="s">
        <v>1226</v>
      </c>
      <c r="E373" s="831"/>
      <c r="G373" s="832"/>
      <c r="H373" s="832"/>
      <c r="I373" s="905"/>
      <c r="J373" s="905"/>
      <c r="K373" s="905"/>
      <c r="L373" s="905"/>
      <c r="M373" s="905"/>
      <c r="N373" s="833"/>
      <c r="O373" s="1017"/>
      <c r="P373" s="1031"/>
      <c r="Q373" s="1023"/>
      <c r="R373" s="1018"/>
      <c r="S373" s="1024"/>
      <c r="T373" s="1018"/>
      <c r="U373" s="1018"/>
      <c r="V373" s="1018"/>
      <c r="W373" s="1018"/>
      <c r="X373" s="1018"/>
      <c r="Y373" s="1034"/>
      <c r="Z373" s="970"/>
      <c r="AA373" s="970"/>
      <c r="AB373" s="970"/>
      <c r="AC373" s="970"/>
      <c r="AD373" s="970"/>
      <c r="AE373" s="970"/>
      <c r="AF373" s="970"/>
      <c r="AG373" s="970"/>
      <c r="AH373" s="970"/>
      <c r="AI373" s="970"/>
      <c r="AJ373" s="970"/>
      <c r="AK373" s="970"/>
      <c r="AL373" s="970"/>
      <c r="AM373" s="970"/>
      <c r="AN373" s="970"/>
      <c r="AO373" s="970"/>
      <c r="AP373" s="970"/>
      <c r="AQ373" s="970"/>
      <c r="AR373" s="970"/>
      <c r="AS373" s="970"/>
      <c r="AT373" s="970"/>
      <c r="AU373" s="970"/>
      <c r="AV373" s="970"/>
      <c r="AW373" s="970"/>
      <c r="AX373" s="970"/>
      <c r="AY373" s="970"/>
      <c r="AZ373" s="970"/>
      <c r="BA373" s="970"/>
      <c r="BB373" s="970"/>
      <c r="BC373" s="970"/>
      <c r="BD373" s="970"/>
      <c r="BE373" s="970"/>
      <c r="BF373" s="970"/>
      <c r="BG373" s="970"/>
      <c r="BH373" s="970"/>
      <c r="BI373" s="970"/>
      <c r="BJ373" s="970"/>
      <c r="BK373" s="970"/>
      <c r="BL373" s="970"/>
      <c r="BM373" s="970"/>
      <c r="BN373" s="970"/>
      <c r="BO373" s="970"/>
      <c r="BP373" s="970"/>
      <c r="BQ373" s="970"/>
      <c r="BR373" s="970"/>
      <c r="BS373" s="970"/>
    </row>
    <row r="374" spans="1:71" ht="15.65" customHeight="1" outlineLevel="2" x14ac:dyDescent="0.25">
      <c r="B374" s="659"/>
      <c r="E374" s="660"/>
      <c r="G374" s="661"/>
      <c r="H374" s="661"/>
      <c r="K374" s="906"/>
      <c r="N374" s="795"/>
      <c r="O374" s="1017"/>
      <c r="P374" s="1017"/>
      <c r="Q374" s="1017"/>
    </row>
    <row r="375" spans="1:71" ht="9" customHeight="1" outlineLevel="1" x14ac:dyDescent="0.25">
      <c r="B375" s="663"/>
      <c r="D375" s="664"/>
      <c r="E375" s="666"/>
      <c r="F375" s="664"/>
      <c r="G375" s="665"/>
      <c r="H375" s="665"/>
      <c r="I375" s="892"/>
      <c r="J375" s="892"/>
      <c r="K375" s="892"/>
      <c r="L375" s="892"/>
      <c r="M375" s="892"/>
      <c r="N375" s="786"/>
      <c r="O375" s="1021"/>
      <c r="P375" s="1021"/>
      <c r="Q375" s="1021"/>
      <c r="R375" s="1022"/>
      <c r="S375" s="1022"/>
      <c r="T375" s="1022"/>
      <c r="U375" s="1022"/>
      <c r="V375" s="1022"/>
      <c r="W375" s="1022"/>
      <c r="X375" s="1022"/>
      <c r="Y375" s="1021"/>
      <c r="Z375" s="965"/>
      <c r="AA375" s="966"/>
      <c r="AG375" s="963"/>
      <c r="AH375" s="963"/>
    </row>
    <row r="376" spans="1:71" s="912" customFormat="1" ht="15.65" customHeight="1" outlineLevel="1" x14ac:dyDescent="0.25">
      <c r="B376" s="650" t="s">
        <v>1006</v>
      </c>
      <c r="C376" s="937"/>
      <c r="D376" s="651" t="s">
        <v>1676</v>
      </c>
      <c r="E376" s="658">
        <v>91.3</v>
      </c>
      <c r="F376" s="651" t="s">
        <v>74</v>
      </c>
      <c r="G376" s="652"/>
      <c r="H376" s="652">
        <f>SUM(H377:H394)/E376</f>
        <v>1.1872359336335241</v>
      </c>
      <c r="I376" s="890"/>
      <c r="J376" s="890">
        <f>SUM(J377:J394)/E376</f>
        <v>30.615467500000001</v>
      </c>
      <c r="K376" s="890"/>
      <c r="L376" s="890">
        <f>SUM(L377:L394)</f>
        <v>0</v>
      </c>
      <c r="M376" s="890">
        <f>SUM(M377:M394)/E376</f>
        <v>101.84962351801143</v>
      </c>
      <c r="N376" s="937"/>
      <c r="O376" s="1015">
        <f>SUM(O377:O394)/E376</f>
        <v>123.23804445679383</v>
      </c>
      <c r="P376" s="1014" t="str">
        <f>B376</f>
        <v>V1-3-C1</v>
      </c>
      <c r="Q376" s="1014"/>
      <c r="R376" s="1015"/>
      <c r="S376" s="1015"/>
      <c r="T376" s="1015"/>
      <c r="U376" s="1028"/>
      <c r="V376" s="1015"/>
      <c r="W376" s="1015"/>
      <c r="X376" s="1015">
        <f>SUM(X377:X394)/E376</f>
        <v>138.77483433890529</v>
      </c>
      <c r="Y376" s="1016"/>
      <c r="Z376" s="960"/>
      <c r="AA376" s="960"/>
      <c r="AB376" s="960"/>
      <c r="AC376" s="960"/>
      <c r="AD376" s="960"/>
      <c r="AE376" s="960"/>
      <c r="AF376" s="960"/>
      <c r="AG376" s="960"/>
      <c r="AH376" s="960"/>
      <c r="AI376" s="960"/>
      <c r="AJ376" s="960"/>
      <c r="AK376" s="960"/>
      <c r="AL376" s="960"/>
      <c r="AM376" s="960"/>
      <c r="AN376" s="960"/>
      <c r="AO376" s="960"/>
      <c r="AP376" s="960"/>
      <c r="AQ376" s="960"/>
      <c r="AR376" s="960"/>
      <c r="AS376" s="960"/>
      <c r="AT376" s="960"/>
      <c r="AU376" s="960"/>
      <c r="AV376" s="960"/>
      <c r="AW376" s="960"/>
      <c r="AX376" s="960"/>
      <c r="AY376" s="960"/>
      <c r="AZ376" s="960"/>
      <c r="BA376" s="960"/>
      <c r="BB376" s="960"/>
      <c r="BC376" s="960"/>
      <c r="BD376" s="960"/>
      <c r="BE376" s="960"/>
      <c r="BF376" s="960"/>
      <c r="BG376" s="960"/>
      <c r="BH376" s="960"/>
      <c r="BI376" s="960"/>
      <c r="BJ376" s="960"/>
      <c r="BK376" s="960"/>
      <c r="BL376" s="960"/>
      <c r="BM376" s="960"/>
      <c r="BN376" s="960"/>
      <c r="BO376" s="960"/>
      <c r="BP376" s="960"/>
      <c r="BQ376" s="960"/>
      <c r="BR376" s="960"/>
      <c r="BS376" s="960"/>
    </row>
    <row r="377" spans="1:71" ht="15.65" customHeight="1" outlineLevel="2" x14ac:dyDescent="0.25">
      <c r="B377" s="659"/>
      <c r="D377" s="668" t="s">
        <v>1243</v>
      </c>
      <c r="E377" s="660"/>
      <c r="G377" s="661"/>
      <c r="H377" s="661"/>
      <c r="K377" s="906"/>
      <c r="N377" s="795"/>
      <c r="O377" s="1017" t="str">
        <f>R377</f>
        <v>incl. opslagen</v>
      </c>
      <c r="P377" s="1017"/>
      <c r="Q377" s="1023"/>
      <c r="R377" s="1030" t="str">
        <f>Tabellen!$C$2</f>
        <v>incl. opslagen</v>
      </c>
      <c r="S377" s="1024"/>
      <c r="T377" s="1030" t="str">
        <f>Tabellen!$C$2</f>
        <v>incl. opslagen</v>
      </c>
    </row>
    <row r="378" spans="1:71" s="656" customFormat="1" ht="15.65" customHeight="1" outlineLevel="2" x14ac:dyDescent="0.25">
      <c r="A378" s="934"/>
      <c r="B378" s="659"/>
      <c r="C378" s="786"/>
      <c r="D378" s="657" t="s">
        <v>1433</v>
      </c>
      <c r="E378" s="660">
        <v>1</v>
      </c>
      <c r="F378" s="657" t="s">
        <v>846</v>
      </c>
      <c r="G378" s="661">
        <v>2</v>
      </c>
      <c r="H378" s="661">
        <f t="shared" ref="H378:H392" si="95">E378*G378</f>
        <v>2</v>
      </c>
      <c r="I378" s="891"/>
      <c r="J378" s="891">
        <f t="shared" ref="J378:J392" si="96">E378*I378</f>
        <v>0</v>
      </c>
      <c r="K378" s="891"/>
      <c r="L378" s="891">
        <f t="shared" ref="L378:L392" si="97">E378*K378</f>
        <v>0</v>
      </c>
      <c r="M378" s="891">
        <f>J378+H378*Tabellen!$K$2+L378</f>
        <v>120</v>
      </c>
      <c r="N378" s="796"/>
      <c r="O378" s="1018">
        <f t="shared" ref="O378:O392" si="98">R378+T378</f>
        <v>145.19999999999999</v>
      </c>
      <c r="P378" s="1031"/>
      <c r="Q378" s="1023" t="s">
        <v>1025</v>
      </c>
      <c r="R378" s="1018">
        <f>H378*Tabellen!$K$2*Tabellen!$F$2</f>
        <v>145.19999999999999</v>
      </c>
      <c r="S378" s="1024" t="s">
        <v>1116</v>
      </c>
      <c r="T378" s="1018">
        <f>J378*Tabellen!$F$2</f>
        <v>0</v>
      </c>
      <c r="U378" s="1018">
        <f>R378*Tabellen!$G$2</f>
        <v>13.067999999999998</v>
      </c>
      <c r="V378" s="1018">
        <f>T378*Tabellen!$H$2</f>
        <v>0</v>
      </c>
      <c r="W378" s="1018">
        <f t="shared" ref="W378:W392" si="99">U378+V378</f>
        <v>13.067999999999998</v>
      </c>
      <c r="X378" s="1018">
        <f t="shared" ref="X378:X392" si="100">O378+W378</f>
        <v>158.26799999999997</v>
      </c>
      <c r="Y378" s="1019"/>
      <c r="Z378" s="967"/>
      <c r="AA378" s="967"/>
      <c r="AB378" s="967"/>
      <c r="AC378" s="967"/>
      <c r="AD378" s="967"/>
      <c r="AE378" s="967"/>
      <c r="AF378" s="967"/>
      <c r="AG378" s="967"/>
      <c r="AH378" s="967"/>
      <c r="AI378" s="967"/>
      <c r="AJ378" s="967"/>
      <c r="AK378" s="967"/>
      <c r="AL378" s="967"/>
      <c r="AM378" s="967"/>
      <c r="AN378" s="967"/>
      <c r="AO378" s="967"/>
      <c r="AP378" s="967"/>
      <c r="AQ378" s="967"/>
      <c r="AR378" s="967"/>
      <c r="AS378" s="967"/>
      <c r="AT378" s="967"/>
      <c r="AU378" s="967"/>
      <c r="AV378" s="967"/>
      <c r="AW378" s="967"/>
      <c r="AX378" s="967"/>
      <c r="AY378" s="967"/>
      <c r="AZ378" s="967"/>
      <c r="BA378" s="967"/>
      <c r="BB378" s="967"/>
      <c r="BC378" s="967"/>
      <c r="BD378" s="967"/>
      <c r="BE378" s="967"/>
      <c r="BF378" s="967"/>
      <c r="BG378" s="967"/>
      <c r="BH378" s="967"/>
      <c r="BI378" s="967"/>
      <c r="BJ378" s="967"/>
      <c r="BK378" s="967"/>
      <c r="BL378" s="967"/>
      <c r="BM378" s="967"/>
      <c r="BN378" s="967"/>
      <c r="BO378" s="967"/>
      <c r="BP378" s="967"/>
      <c r="BQ378" s="967"/>
      <c r="BR378" s="967"/>
      <c r="BS378" s="967"/>
    </row>
    <row r="379" spans="1:71" s="656" customFormat="1" ht="15.65" customHeight="1" outlineLevel="2" x14ac:dyDescent="0.25">
      <c r="A379" s="934"/>
      <c r="B379" s="659"/>
      <c r="C379" s="786"/>
      <c r="D379" s="657" t="s">
        <v>1484</v>
      </c>
      <c r="E379" s="660">
        <f>91.3/2.7</f>
        <v>33.81481481481481</v>
      </c>
      <c r="F379" s="657" t="s">
        <v>71</v>
      </c>
      <c r="G379" s="661">
        <v>0.05</v>
      </c>
      <c r="H379" s="661">
        <f t="shared" si="95"/>
        <v>1.6907407407407407</v>
      </c>
      <c r="I379" s="891"/>
      <c r="J379" s="891">
        <f t="shared" si="96"/>
        <v>0</v>
      </c>
      <c r="K379" s="891"/>
      <c r="L379" s="891">
        <f t="shared" si="97"/>
        <v>0</v>
      </c>
      <c r="M379" s="891">
        <f>J379+H379*Tabellen!$K$2+L379</f>
        <v>101.44444444444444</v>
      </c>
      <c r="N379" s="796"/>
      <c r="O379" s="1018">
        <f t="shared" si="98"/>
        <v>122.74777777777777</v>
      </c>
      <c r="P379" s="1031"/>
      <c r="Q379" s="1023" t="s">
        <v>1025</v>
      </c>
      <c r="R379" s="1018">
        <f>H379*Tabellen!$K$2*Tabellen!$F$2</f>
        <v>122.74777777777777</v>
      </c>
      <c r="S379" s="1024" t="s">
        <v>1116</v>
      </c>
      <c r="T379" s="1018">
        <f>J379*Tabellen!$F$2</f>
        <v>0</v>
      </c>
      <c r="U379" s="1018">
        <f>R379*Tabellen!$G$2</f>
        <v>11.047299999999998</v>
      </c>
      <c r="V379" s="1018">
        <f>T379*Tabellen!$H$2</f>
        <v>0</v>
      </c>
      <c r="W379" s="1018">
        <f t="shared" si="99"/>
        <v>11.047299999999998</v>
      </c>
      <c r="X379" s="1018">
        <f t="shared" si="100"/>
        <v>133.79507777777778</v>
      </c>
      <c r="Y379" s="1019"/>
      <c r="Z379" s="967"/>
      <c r="AA379" s="967"/>
      <c r="AB379" s="967"/>
      <c r="AC379" s="967"/>
      <c r="AD379" s="967"/>
      <c r="AE379" s="967"/>
      <c r="AF379" s="967"/>
      <c r="AG379" s="967"/>
      <c r="AH379" s="967"/>
      <c r="AI379" s="967"/>
      <c r="AJ379" s="967"/>
      <c r="AK379" s="967"/>
      <c r="AL379" s="967"/>
      <c r="AM379" s="967"/>
      <c r="AN379" s="967"/>
      <c r="AO379" s="967"/>
      <c r="AP379" s="967"/>
      <c r="AQ379" s="967"/>
      <c r="AR379" s="967"/>
      <c r="AS379" s="967"/>
      <c r="AT379" s="967"/>
      <c r="AU379" s="967"/>
      <c r="AV379" s="967"/>
      <c r="AW379" s="967"/>
      <c r="AX379" s="967"/>
      <c r="AY379" s="967"/>
      <c r="AZ379" s="967"/>
      <c r="BA379" s="967"/>
      <c r="BB379" s="967"/>
      <c r="BC379" s="967"/>
      <c r="BD379" s="967"/>
      <c r="BE379" s="967"/>
      <c r="BF379" s="967"/>
      <c r="BG379" s="967"/>
      <c r="BH379" s="967"/>
      <c r="BI379" s="967"/>
      <c r="BJ379" s="967"/>
      <c r="BK379" s="967"/>
      <c r="BL379" s="967"/>
      <c r="BM379" s="967"/>
      <c r="BN379" s="967"/>
      <c r="BO379" s="967"/>
      <c r="BP379" s="967"/>
      <c r="BQ379" s="967"/>
      <c r="BR379" s="967"/>
      <c r="BS379" s="967"/>
    </row>
    <row r="380" spans="1:71" s="656" customFormat="1" ht="15.65" customHeight="1" outlineLevel="2" x14ac:dyDescent="0.25">
      <c r="A380" s="934"/>
      <c r="B380" s="659"/>
      <c r="C380" s="786"/>
      <c r="D380" s="657" t="s">
        <v>1502</v>
      </c>
      <c r="E380" s="660">
        <f>E376*1.7</f>
        <v>155.20999999999998</v>
      </c>
      <c r="F380" s="657" t="s">
        <v>71</v>
      </c>
      <c r="G380" s="661">
        <v>0</v>
      </c>
      <c r="H380" s="661">
        <f t="shared" si="95"/>
        <v>0</v>
      </c>
      <c r="I380" s="891">
        <v>1.65</v>
      </c>
      <c r="J380" s="891">
        <f t="shared" si="96"/>
        <v>256.09649999999993</v>
      </c>
      <c r="K380" s="891"/>
      <c r="L380" s="891">
        <f t="shared" si="97"/>
        <v>0</v>
      </c>
      <c r="M380" s="891">
        <f>J380+H380*Tabellen!$K$2+L380</f>
        <v>256.09649999999993</v>
      </c>
      <c r="N380" s="796"/>
      <c r="O380" s="1018">
        <f t="shared" si="98"/>
        <v>309.87676499999992</v>
      </c>
      <c r="P380" s="1031"/>
      <c r="Q380" s="1023" t="s">
        <v>1025</v>
      </c>
      <c r="R380" s="1018">
        <f>H380*Tabellen!$K$2*Tabellen!$F$2</f>
        <v>0</v>
      </c>
      <c r="S380" s="1024" t="s">
        <v>1116</v>
      </c>
      <c r="T380" s="1018">
        <f>J380*Tabellen!$F$2</f>
        <v>309.87676499999992</v>
      </c>
      <c r="U380" s="1018">
        <f>R380*Tabellen!$G$2</f>
        <v>0</v>
      </c>
      <c r="V380" s="1018">
        <f>T380*Tabellen!$H$2</f>
        <v>65.074120649999983</v>
      </c>
      <c r="W380" s="1018">
        <f t="shared" si="99"/>
        <v>65.074120649999983</v>
      </c>
      <c r="X380" s="1018">
        <f t="shared" si="100"/>
        <v>374.95088564999992</v>
      </c>
      <c r="Y380" s="1019"/>
      <c r="Z380" s="967"/>
      <c r="AA380" s="967"/>
      <c r="AB380" s="967"/>
      <c r="AC380" s="967"/>
      <c r="AD380" s="967"/>
      <c r="AE380" s="967"/>
      <c r="AF380" s="967"/>
      <c r="AG380" s="967"/>
      <c r="AH380" s="967"/>
      <c r="AI380" s="967"/>
      <c r="AJ380" s="967"/>
      <c r="AK380" s="967"/>
      <c r="AL380" s="967"/>
      <c r="AM380" s="967"/>
      <c r="AN380" s="967"/>
      <c r="AO380" s="967"/>
      <c r="AP380" s="967"/>
      <c r="AQ380" s="967"/>
      <c r="AR380" s="967"/>
      <c r="AS380" s="967"/>
      <c r="AT380" s="967"/>
      <c r="AU380" s="967"/>
      <c r="AV380" s="967"/>
      <c r="AW380" s="967"/>
      <c r="AX380" s="967"/>
      <c r="AY380" s="967"/>
      <c r="AZ380" s="967"/>
      <c r="BA380" s="967"/>
      <c r="BB380" s="967"/>
      <c r="BC380" s="967"/>
      <c r="BD380" s="967"/>
      <c r="BE380" s="967"/>
      <c r="BF380" s="967"/>
      <c r="BG380" s="967"/>
      <c r="BH380" s="967"/>
      <c r="BI380" s="967"/>
      <c r="BJ380" s="967"/>
      <c r="BK380" s="967"/>
      <c r="BL380" s="967"/>
      <c r="BM380" s="967"/>
      <c r="BN380" s="967"/>
      <c r="BO380" s="967"/>
      <c r="BP380" s="967"/>
      <c r="BQ380" s="967"/>
      <c r="BR380" s="967"/>
      <c r="BS380" s="967"/>
    </row>
    <row r="381" spans="1:71" s="656" customFormat="1" ht="15.65" customHeight="1" outlineLevel="2" x14ac:dyDescent="0.25">
      <c r="A381" s="934"/>
      <c r="B381" s="659"/>
      <c r="C381" s="786"/>
      <c r="D381" s="657" t="s">
        <v>1486</v>
      </c>
      <c r="E381" s="660">
        <f>E376*1.7*2</f>
        <v>310.41999999999996</v>
      </c>
      <c r="F381" s="657" t="s">
        <v>71</v>
      </c>
      <c r="G381" s="661">
        <v>0</v>
      </c>
      <c r="H381" s="661">
        <f t="shared" si="95"/>
        <v>0</v>
      </c>
      <c r="I381" s="891">
        <v>0.44</v>
      </c>
      <c r="J381" s="891">
        <f t="shared" si="96"/>
        <v>136.58479999999997</v>
      </c>
      <c r="K381" s="891"/>
      <c r="L381" s="891">
        <f t="shared" si="97"/>
        <v>0</v>
      </c>
      <c r="M381" s="891">
        <f>J381+H381*Tabellen!$K$2+L381</f>
        <v>136.58479999999997</v>
      </c>
      <c r="N381" s="796"/>
      <c r="O381" s="1018">
        <f t="shared" si="98"/>
        <v>165.26760799999997</v>
      </c>
      <c r="P381" s="1031"/>
      <c r="Q381" s="1023" t="s">
        <v>1025</v>
      </c>
      <c r="R381" s="1018">
        <f>H381*Tabellen!$K$2*Tabellen!$F$2</f>
        <v>0</v>
      </c>
      <c r="S381" s="1024" t="s">
        <v>1116</v>
      </c>
      <c r="T381" s="1018">
        <f>J381*Tabellen!$F$2</f>
        <v>165.26760799999997</v>
      </c>
      <c r="U381" s="1018">
        <f>R381*Tabellen!$G$2</f>
        <v>0</v>
      </c>
      <c r="V381" s="1018">
        <f>T381*Tabellen!$H$2</f>
        <v>34.706197679999988</v>
      </c>
      <c r="W381" s="1018">
        <f t="shared" si="99"/>
        <v>34.706197679999988</v>
      </c>
      <c r="X381" s="1018">
        <f t="shared" si="100"/>
        <v>199.97380567999994</v>
      </c>
      <c r="Y381" s="1019"/>
      <c r="Z381" s="967"/>
      <c r="AA381" s="967"/>
      <c r="AB381" s="967"/>
      <c r="AC381" s="967"/>
      <c r="AD381" s="967"/>
      <c r="AE381" s="967"/>
      <c r="AF381" s="967"/>
      <c r="AG381" s="967"/>
      <c r="AH381" s="967"/>
      <c r="AI381" s="967"/>
      <c r="AJ381" s="967"/>
      <c r="AK381" s="967"/>
      <c r="AL381" s="967"/>
      <c r="AM381" s="967"/>
      <c r="AN381" s="967"/>
      <c r="AO381" s="967"/>
      <c r="AP381" s="967"/>
      <c r="AQ381" s="967"/>
      <c r="AR381" s="967"/>
      <c r="AS381" s="967"/>
      <c r="AT381" s="967"/>
      <c r="AU381" s="967"/>
      <c r="AV381" s="967"/>
      <c r="AW381" s="967"/>
      <c r="AX381" s="967"/>
      <c r="AY381" s="967"/>
      <c r="AZ381" s="967"/>
      <c r="BA381" s="967"/>
      <c r="BB381" s="967"/>
      <c r="BC381" s="967"/>
      <c r="BD381" s="967"/>
      <c r="BE381" s="967"/>
      <c r="BF381" s="967"/>
      <c r="BG381" s="967"/>
      <c r="BH381" s="967"/>
      <c r="BI381" s="967"/>
      <c r="BJ381" s="967"/>
      <c r="BK381" s="967"/>
      <c r="BL381" s="967"/>
      <c r="BM381" s="967"/>
      <c r="BN381" s="967"/>
      <c r="BO381" s="967"/>
      <c r="BP381" s="967"/>
      <c r="BQ381" s="967"/>
      <c r="BR381" s="967"/>
      <c r="BS381" s="967"/>
    </row>
    <row r="382" spans="1:71" s="656" customFormat="1" ht="15.65" customHeight="1" outlineLevel="2" x14ac:dyDescent="0.25">
      <c r="A382" s="934"/>
      <c r="B382" s="659"/>
      <c r="C382" s="786"/>
      <c r="D382" s="657" t="s">
        <v>1487</v>
      </c>
      <c r="E382" s="660">
        <f>E381+E380</f>
        <v>465.62999999999994</v>
      </c>
      <c r="F382" s="657" t="s">
        <v>71</v>
      </c>
      <c r="G382" s="661">
        <v>0.13</v>
      </c>
      <c r="H382" s="661">
        <f t="shared" si="95"/>
        <v>60.531899999999993</v>
      </c>
      <c r="I382" s="891"/>
      <c r="J382" s="891">
        <f t="shared" si="96"/>
        <v>0</v>
      </c>
      <c r="K382" s="891"/>
      <c r="L382" s="891">
        <f t="shared" si="97"/>
        <v>0</v>
      </c>
      <c r="M382" s="891">
        <f>J382+H382*Tabellen!$K$2+L382</f>
        <v>3631.9139999999998</v>
      </c>
      <c r="N382" s="796"/>
      <c r="O382" s="1018">
        <f t="shared" si="98"/>
        <v>4394.6159399999997</v>
      </c>
      <c r="P382" s="1031"/>
      <c r="Q382" s="1023" t="s">
        <v>1025</v>
      </c>
      <c r="R382" s="1018">
        <f>H382*Tabellen!$K$2*Tabellen!$F$2</f>
        <v>4394.6159399999997</v>
      </c>
      <c r="S382" s="1024" t="s">
        <v>1116</v>
      </c>
      <c r="T382" s="1018">
        <f>J382*Tabellen!$F$2</f>
        <v>0</v>
      </c>
      <c r="U382" s="1018">
        <f>R382*Tabellen!$G$2</f>
        <v>395.51543459999994</v>
      </c>
      <c r="V382" s="1018">
        <f>T382*Tabellen!$H$2</f>
        <v>0</v>
      </c>
      <c r="W382" s="1018">
        <f t="shared" si="99"/>
        <v>395.51543459999994</v>
      </c>
      <c r="X382" s="1018">
        <f t="shared" si="100"/>
        <v>4790.1313745999996</v>
      </c>
      <c r="Y382" s="1033"/>
      <c r="Z382" s="967"/>
      <c r="AA382" s="967"/>
      <c r="AB382" s="967"/>
      <c r="AC382" s="967"/>
      <c r="AD382" s="967"/>
      <c r="AE382" s="967"/>
      <c r="AF382" s="967"/>
      <c r="AG382" s="967"/>
      <c r="AH382" s="967"/>
      <c r="AI382" s="967"/>
      <c r="AJ382" s="967"/>
      <c r="AK382" s="967"/>
      <c r="AL382" s="967"/>
      <c r="AM382" s="967"/>
      <c r="AN382" s="967"/>
      <c r="AO382" s="967"/>
      <c r="AP382" s="967"/>
      <c r="AQ382" s="967"/>
      <c r="AR382" s="967"/>
      <c r="AS382" s="967"/>
      <c r="AT382" s="967"/>
      <c r="AU382" s="967"/>
      <c r="AV382" s="967"/>
      <c r="AW382" s="967"/>
      <c r="AX382" s="967"/>
      <c r="AY382" s="967"/>
      <c r="AZ382" s="967"/>
      <c r="BA382" s="967"/>
      <c r="BB382" s="967"/>
      <c r="BC382" s="967"/>
      <c r="BD382" s="967"/>
      <c r="BE382" s="967"/>
      <c r="BF382" s="967"/>
      <c r="BG382" s="967"/>
      <c r="BH382" s="967"/>
      <c r="BI382" s="967"/>
      <c r="BJ382" s="967"/>
      <c r="BK382" s="967"/>
      <c r="BL382" s="967"/>
      <c r="BM382" s="967"/>
      <c r="BN382" s="967"/>
      <c r="BO382" s="967"/>
      <c r="BP382" s="967"/>
      <c r="BQ382" s="967"/>
      <c r="BR382" s="967"/>
      <c r="BS382" s="967"/>
    </row>
    <row r="383" spans="1:71" s="656" customFormat="1" ht="15.65" customHeight="1" outlineLevel="2" x14ac:dyDescent="0.25">
      <c r="A383" s="934"/>
      <c r="B383" s="659"/>
      <c r="C383" s="786"/>
      <c r="D383" s="657" t="s">
        <v>1489</v>
      </c>
      <c r="E383" s="660">
        <f>E376*1.05</f>
        <v>95.864999999999995</v>
      </c>
      <c r="F383" s="657" t="s">
        <v>74</v>
      </c>
      <c r="G383" s="661">
        <v>0</v>
      </c>
      <c r="H383" s="661">
        <f t="shared" si="95"/>
        <v>0</v>
      </c>
      <c r="I383" s="891">
        <v>11.51</v>
      </c>
      <c r="J383" s="891">
        <f t="shared" si="96"/>
        <v>1103.40615</v>
      </c>
      <c r="K383" s="891"/>
      <c r="L383" s="891">
        <f t="shared" si="97"/>
        <v>0</v>
      </c>
      <c r="M383" s="891">
        <f>J383+H383*Tabellen!$K$2+L383</f>
        <v>1103.40615</v>
      </c>
      <c r="N383" s="796"/>
      <c r="O383" s="1018">
        <f t="shared" si="98"/>
        <v>1335.1214414999999</v>
      </c>
      <c r="P383" s="1031"/>
      <c r="Q383" s="1023" t="s">
        <v>1025</v>
      </c>
      <c r="R383" s="1018">
        <f>H383*Tabellen!$K$2*Tabellen!$F$2</f>
        <v>0</v>
      </c>
      <c r="S383" s="1024" t="s">
        <v>1116</v>
      </c>
      <c r="T383" s="1018">
        <f>J383*Tabellen!$F$2</f>
        <v>1335.1214414999999</v>
      </c>
      <c r="U383" s="1018">
        <f>R383*Tabellen!$G$2</f>
        <v>0</v>
      </c>
      <c r="V383" s="1018">
        <f>T383*Tabellen!$H$2</f>
        <v>280.37550271499998</v>
      </c>
      <c r="W383" s="1018">
        <f t="shared" si="99"/>
        <v>280.37550271499998</v>
      </c>
      <c r="X383" s="1018">
        <f t="shared" si="100"/>
        <v>1615.496944215</v>
      </c>
      <c r="Y383" s="1017"/>
      <c r="Z383" s="967"/>
      <c r="AA383" s="967"/>
      <c r="AB383" s="967"/>
      <c r="AC383" s="967"/>
      <c r="AD383" s="967"/>
      <c r="AE383" s="967"/>
      <c r="AF383" s="967"/>
      <c r="AG383" s="967"/>
      <c r="AH383" s="967"/>
      <c r="AI383" s="967"/>
      <c r="AJ383" s="967"/>
      <c r="AK383" s="967"/>
      <c r="AL383" s="967"/>
      <c r="AM383" s="967"/>
      <c r="AN383" s="967"/>
      <c r="AO383" s="967"/>
      <c r="AP383" s="967"/>
      <c r="AQ383" s="967"/>
      <c r="AR383" s="967"/>
      <c r="AS383" s="967"/>
      <c r="AT383" s="967"/>
      <c r="AU383" s="967"/>
      <c r="AV383" s="967"/>
      <c r="AW383" s="967"/>
      <c r="AX383" s="967"/>
      <c r="AY383" s="967"/>
      <c r="AZ383" s="967"/>
      <c r="BA383" s="967"/>
      <c r="BB383" s="967"/>
      <c r="BC383" s="967"/>
      <c r="BD383" s="967"/>
      <c r="BE383" s="967"/>
      <c r="BF383" s="967"/>
      <c r="BG383" s="967"/>
      <c r="BH383" s="967"/>
      <c r="BI383" s="967"/>
      <c r="BJ383" s="967"/>
      <c r="BK383" s="967"/>
      <c r="BL383" s="967"/>
      <c r="BM383" s="967"/>
      <c r="BN383" s="967"/>
      <c r="BO383" s="967"/>
      <c r="BP383" s="967"/>
      <c r="BQ383" s="967"/>
      <c r="BR383" s="967"/>
      <c r="BS383" s="967"/>
    </row>
    <row r="384" spans="1:71" s="656" customFormat="1" ht="15.65" customHeight="1" outlineLevel="2" x14ac:dyDescent="0.25">
      <c r="A384" s="934"/>
      <c r="B384" s="659"/>
      <c r="C384" s="786"/>
      <c r="D384" s="657" t="str">
        <f>D383</f>
        <v xml:space="preserve">Isolatie in binnenwanden en voorzetwanden d=70 mm n.t.b. </v>
      </c>
      <c r="E384" s="660">
        <f>E376</f>
        <v>91.3</v>
      </c>
      <c r="F384" s="657" t="s">
        <v>74</v>
      </c>
      <c r="G384" s="661">
        <v>0.08</v>
      </c>
      <c r="H384" s="661">
        <f t="shared" si="95"/>
        <v>7.3040000000000003</v>
      </c>
      <c r="I384" s="891"/>
      <c r="J384" s="891">
        <f t="shared" si="96"/>
        <v>0</v>
      </c>
      <c r="K384" s="891"/>
      <c r="L384" s="891">
        <f t="shared" si="97"/>
        <v>0</v>
      </c>
      <c r="M384" s="891">
        <f>J384+H384*Tabellen!$K$2+L384</f>
        <v>438.24</v>
      </c>
      <c r="N384" s="796"/>
      <c r="O384" s="1018">
        <f t="shared" si="98"/>
        <v>530.2704</v>
      </c>
      <c r="P384" s="1031"/>
      <c r="Q384" s="1023" t="s">
        <v>1025</v>
      </c>
      <c r="R384" s="1018">
        <f>H384*Tabellen!$K$2*Tabellen!$F$2</f>
        <v>530.2704</v>
      </c>
      <c r="S384" s="1024" t="s">
        <v>1116</v>
      </c>
      <c r="T384" s="1018">
        <f>J384*Tabellen!$F$2</f>
        <v>0</v>
      </c>
      <c r="U384" s="1018">
        <f>R384*Tabellen!$G$2</f>
        <v>47.724336000000001</v>
      </c>
      <c r="V384" s="1018">
        <f>T384*Tabellen!$H$2</f>
        <v>0</v>
      </c>
      <c r="W384" s="1018">
        <f t="shared" si="99"/>
        <v>47.724336000000001</v>
      </c>
      <c r="X384" s="1018">
        <f t="shared" si="100"/>
        <v>577.99473599999999</v>
      </c>
      <c r="Y384" s="1017"/>
      <c r="Z384" s="967"/>
      <c r="AA384" s="967"/>
      <c r="AB384" s="967"/>
      <c r="AC384" s="967"/>
      <c r="AD384" s="967"/>
      <c r="AE384" s="967"/>
      <c r="AF384" s="967"/>
      <c r="AG384" s="967"/>
      <c r="AH384" s="967"/>
      <c r="AI384" s="967"/>
      <c r="AJ384" s="967"/>
      <c r="AK384" s="967"/>
      <c r="AL384" s="967"/>
      <c r="AM384" s="967"/>
      <c r="AN384" s="967"/>
      <c r="AO384" s="967"/>
      <c r="AP384" s="967"/>
      <c r="AQ384" s="967"/>
      <c r="AR384" s="967"/>
      <c r="AS384" s="967"/>
      <c r="AT384" s="967"/>
      <c r="AU384" s="967"/>
      <c r="AV384" s="967"/>
      <c r="AW384" s="967"/>
      <c r="AX384" s="967"/>
      <c r="AY384" s="967"/>
      <c r="AZ384" s="967"/>
      <c r="BA384" s="967"/>
      <c r="BB384" s="967"/>
      <c r="BC384" s="967"/>
      <c r="BD384" s="967"/>
      <c r="BE384" s="967"/>
      <c r="BF384" s="967"/>
      <c r="BG384" s="967"/>
      <c r="BH384" s="967"/>
      <c r="BI384" s="967"/>
      <c r="BJ384" s="967"/>
      <c r="BK384" s="967"/>
      <c r="BL384" s="967"/>
      <c r="BM384" s="967"/>
      <c r="BN384" s="967"/>
      <c r="BO384" s="967"/>
      <c r="BP384" s="967"/>
      <c r="BQ384" s="967"/>
      <c r="BR384" s="967"/>
      <c r="BS384" s="967"/>
    </row>
    <row r="385" spans="1:71" s="656" customFormat="1" ht="15.65" customHeight="1" outlineLevel="2" x14ac:dyDescent="0.25">
      <c r="A385" s="934"/>
      <c r="B385" s="659"/>
      <c r="C385" s="786"/>
      <c r="D385" s="657" t="s">
        <v>1490</v>
      </c>
      <c r="E385" s="660">
        <f>E376*1.1</f>
        <v>100.43</v>
      </c>
      <c r="F385" s="659" t="s">
        <v>74</v>
      </c>
      <c r="G385" s="660">
        <v>0</v>
      </c>
      <c r="H385" s="661">
        <f t="shared" si="95"/>
        <v>0</v>
      </c>
      <c r="I385" s="904">
        <v>2.1754249999999997</v>
      </c>
      <c r="J385" s="891">
        <f t="shared" si="96"/>
        <v>218.47793274999998</v>
      </c>
      <c r="K385" s="891"/>
      <c r="L385" s="891">
        <f t="shared" si="97"/>
        <v>0</v>
      </c>
      <c r="M385" s="891">
        <f>J385+H385*Tabellen!$K$2+L385</f>
        <v>218.47793274999998</v>
      </c>
      <c r="N385" s="796"/>
      <c r="O385" s="1018">
        <f t="shared" si="98"/>
        <v>264.35829862749995</v>
      </c>
      <c r="P385" s="1031"/>
      <c r="Q385" s="1023" t="s">
        <v>1025</v>
      </c>
      <c r="R385" s="1018">
        <f>H385*Tabellen!$K$2*Tabellen!$F$2</f>
        <v>0</v>
      </c>
      <c r="S385" s="1024" t="s">
        <v>1116</v>
      </c>
      <c r="T385" s="1018">
        <f>J385*Tabellen!$F$2</f>
        <v>264.35829862749995</v>
      </c>
      <c r="U385" s="1018">
        <f>R385*Tabellen!$G$2</f>
        <v>0</v>
      </c>
      <c r="V385" s="1018">
        <f>T385*Tabellen!$H$2</f>
        <v>55.515242711774988</v>
      </c>
      <c r="W385" s="1018">
        <f t="shared" si="99"/>
        <v>55.515242711774988</v>
      </c>
      <c r="X385" s="1018">
        <f t="shared" si="100"/>
        <v>319.87354133927494</v>
      </c>
      <c r="Y385" s="1026"/>
      <c r="Z385" s="967"/>
      <c r="AA385" s="967"/>
      <c r="AB385" s="967"/>
      <c r="AC385" s="967"/>
      <c r="AD385" s="967"/>
      <c r="AE385" s="967"/>
      <c r="AF385" s="967"/>
      <c r="AG385" s="967"/>
      <c r="AH385" s="967"/>
      <c r="AI385" s="967"/>
      <c r="AJ385" s="967"/>
      <c r="AK385" s="967"/>
      <c r="AL385" s="967"/>
      <c r="AM385" s="967"/>
      <c r="AN385" s="967"/>
      <c r="AO385" s="967"/>
      <c r="AP385" s="967"/>
      <c r="AQ385" s="967"/>
      <c r="AR385" s="967"/>
      <c r="AS385" s="967"/>
      <c r="AT385" s="967"/>
      <c r="AU385" s="967"/>
      <c r="AV385" s="967"/>
      <c r="AW385" s="967"/>
      <c r="AX385" s="967"/>
      <c r="AY385" s="967"/>
      <c r="AZ385" s="967"/>
      <c r="BA385" s="967"/>
      <c r="BB385" s="967"/>
      <c r="BC385" s="967"/>
      <c r="BD385" s="967"/>
      <c r="BE385" s="967"/>
      <c r="BF385" s="967"/>
      <c r="BG385" s="967"/>
      <c r="BH385" s="967"/>
      <c r="BI385" s="967"/>
      <c r="BJ385" s="967"/>
      <c r="BK385" s="967"/>
      <c r="BL385" s="967"/>
      <c r="BM385" s="967"/>
      <c r="BN385" s="967"/>
      <c r="BO385" s="967"/>
      <c r="BP385" s="967"/>
      <c r="BQ385" s="967"/>
      <c r="BR385" s="967"/>
      <c r="BS385" s="967"/>
    </row>
    <row r="386" spans="1:71" s="656" customFormat="1" ht="15.65" customHeight="1" outlineLevel="2" x14ac:dyDescent="0.25">
      <c r="A386" s="934"/>
      <c r="B386" s="659"/>
      <c r="C386" s="786"/>
      <c r="D386" s="657" t="s">
        <v>1490</v>
      </c>
      <c r="E386" s="660">
        <f>E376</f>
        <v>91.3</v>
      </c>
      <c r="F386" s="657" t="s">
        <v>74</v>
      </c>
      <c r="G386" s="661">
        <v>0.03</v>
      </c>
      <c r="H386" s="661">
        <f t="shared" si="95"/>
        <v>2.7389999999999999</v>
      </c>
      <c r="I386" s="891">
        <v>0</v>
      </c>
      <c r="J386" s="891">
        <f t="shared" si="96"/>
        <v>0</v>
      </c>
      <c r="K386" s="891"/>
      <c r="L386" s="891">
        <f t="shared" si="97"/>
        <v>0</v>
      </c>
      <c r="M386" s="891">
        <f>J386+H386*Tabellen!$K$2+L386</f>
        <v>164.34</v>
      </c>
      <c r="N386" s="796"/>
      <c r="O386" s="1018">
        <f t="shared" si="98"/>
        <v>198.85140000000001</v>
      </c>
      <c r="P386" s="1031"/>
      <c r="Q386" s="1023" t="s">
        <v>1025</v>
      </c>
      <c r="R386" s="1018">
        <f>H386*Tabellen!$K$2*Tabellen!$F$2</f>
        <v>198.85140000000001</v>
      </c>
      <c r="S386" s="1024" t="s">
        <v>1116</v>
      </c>
      <c r="T386" s="1018">
        <f>J386*Tabellen!$F$2</f>
        <v>0</v>
      </c>
      <c r="U386" s="1018">
        <f>R386*Tabellen!$G$2</f>
        <v>17.896626000000001</v>
      </c>
      <c r="V386" s="1018">
        <f>T386*Tabellen!$H$2</f>
        <v>0</v>
      </c>
      <c r="W386" s="1018">
        <f t="shared" si="99"/>
        <v>17.896626000000001</v>
      </c>
      <c r="X386" s="1018">
        <f t="shared" si="100"/>
        <v>216.74802600000001</v>
      </c>
      <c r="Y386" s="1017"/>
      <c r="Z386" s="967"/>
      <c r="AA386" s="967"/>
      <c r="AB386" s="967"/>
      <c r="AC386" s="967"/>
      <c r="AD386" s="967"/>
      <c r="AE386" s="967"/>
      <c r="AF386" s="967"/>
      <c r="AG386" s="967"/>
      <c r="AH386" s="967"/>
      <c r="AI386" s="967"/>
      <c r="AJ386" s="967"/>
      <c r="AK386" s="967"/>
      <c r="AL386" s="967"/>
      <c r="AM386" s="967"/>
      <c r="AN386" s="967"/>
      <c r="AO386" s="967"/>
      <c r="AP386" s="967"/>
      <c r="AQ386" s="967"/>
      <c r="AR386" s="967"/>
      <c r="AS386" s="967"/>
      <c r="AT386" s="967"/>
      <c r="AU386" s="967"/>
      <c r="AV386" s="967"/>
      <c r="AW386" s="967"/>
      <c r="AX386" s="967"/>
      <c r="AY386" s="967"/>
      <c r="AZ386" s="967"/>
      <c r="BA386" s="967"/>
      <c r="BB386" s="967"/>
      <c r="BC386" s="967"/>
      <c r="BD386" s="967"/>
      <c r="BE386" s="967"/>
      <c r="BF386" s="967"/>
      <c r="BG386" s="967"/>
      <c r="BH386" s="967"/>
      <c r="BI386" s="967"/>
      <c r="BJ386" s="967"/>
      <c r="BK386" s="967"/>
      <c r="BL386" s="967"/>
      <c r="BM386" s="967"/>
      <c r="BN386" s="967"/>
      <c r="BO386" s="967"/>
      <c r="BP386" s="967"/>
      <c r="BQ386" s="967"/>
      <c r="BR386" s="967"/>
      <c r="BS386" s="967"/>
    </row>
    <row r="387" spans="1:71" s="656" customFormat="1" ht="15.65" customHeight="1" outlineLevel="2" x14ac:dyDescent="0.25">
      <c r="A387" s="934"/>
      <c r="B387" s="659"/>
      <c r="C387" s="786"/>
      <c r="D387" s="657" t="s">
        <v>1491</v>
      </c>
      <c r="E387" s="660">
        <f>E376*1.1</f>
        <v>100.43</v>
      </c>
      <c r="F387" s="659" t="s">
        <v>74</v>
      </c>
      <c r="G387" s="660">
        <v>0</v>
      </c>
      <c r="H387" s="661">
        <f t="shared" si="95"/>
        <v>0</v>
      </c>
      <c r="I387" s="904">
        <v>1.79</v>
      </c>
      <c r="J387" s="891">
        <f t="shared" si="96"/>
        <v>179.76970000000003</v>
      </c>
      <c r="K387" s="891"/>
      <c r="L387" s="891">
        <f t="shared" si="97"/>
        <v>0</v>
      </c>
      <c r="M387" s="891">
        <f>J387+H387*Tabellen!$K$2+L387</f>
        <v>179.76970000000003</v>
      </c>
      <c r="N387" s="796"/>
      <c r="O387" s="1018">
        <f t="shared" si="98"/>
        <v>217.52133700000002</v>
      </c>
      <c r="P387" s="1031"/>
      <c r="Q387" s="1023" t="s">
        <v>1025</v>
      </c>
      <c r="R387" s="1018">
        <f>H387*Tabellen!$K$2*Tabellen!$F$2</f>
        <v>0</v>
      </c>
      <c r="S387" s="1024" t="s">
        <v>1116</v>
      </c>
      <c r="T387" s="1018">
        <f>J387*Tabellen!$F$2</f>
        <v>217.52133700000002</v>
      </c>
      <c r="U387" s="1018">
        <f>R387*Tabellen!$G$2</f>
        <v>0</v>
      </c>
      <c r="V387" s="1018">
        <f>T387*Tabellen!$H$2</f>
        <v>45.679480770000005</v>
      </c>
      <c r="W387" s="1018">
        <f t="shared" si="99"/>
        <v>45.679480770000005</v>
      </c>
      <c r="X387" s="1018">
        <f t="shared" si="100"/>
        <v>263.20081777000001</v>
      </c>
      <c r="Y387" s="1026"/>
      <c r="Z387" s="967"/>
      <c r="AA387" s="967"/>
      <c r="AB387" s="967"/>
      <c r="AC387" s="967"/>
      <c r="AD387" s="967"/>
      <c r="AE387" s="967"/>
      <c r="AF387" s="967"/>
      <c r="AG387" s="967"/>
      <c r="AH387" s="967"/>
      <c r="AI387" s="967"/>
      <c r="AJ387" s="967"/>
      <c r="AK387" s="967"/>
      <c r="AL387" s="967"/>
      <c r="AM387" s="967"/>
      <c r="AN387" s="967"/>
      <c r="AO387" s="967"/>
      <c r="AP387" s="967"/>
      <c r="AQ387" s="967"/>
      <c r="AR387" s="967"/>
      <c r="AS387" s="967"/>
      <c r="AT387" s="967"/>
      <c r="AU387" s="967"/>
      <c r="AV387" s="967"/>
      <c r="AW387" s="967"/>
      <c r="AX387" s="967"/>
      <c r="AY387" s="967"/>
      <c r="AZ387" s="967"/>
      <c r="BA387" s="967"/>
      <c r="BB387" s="967"/>
      <c r="BC387" s="967"/>
      <c r="BD387" s="967"/>
      <c r="BE387" s="967"/>
      <c r="BF387" s="967"/>
      <c r="BG387" s="967"/>
      <c r="BH387" s="967"/>
      <c r="BI387" s="967"/>
      <c r="BJ387" s="967"/>
      <c r="BK387" s="967"/>
      <c r="BL387" s="967"/>
      <c r="BM387" s="967"/>
      <c r="BN387" s="967"/>
      <c r="BO387" s="967"/>
      <c r="BP387" s="967"/>
      <c r="BQ387" s="967"/>
      <c r="BR387" s="967"/>
      <c r="BS387" s="967"/>
    </row>
    <row r="388" spans="1:71" s="656" customFormat="1" ht="15.65" customHeight="1" outlineLevel="2" x14ac:dyDescent="0.25">
      <c r="A388" s="934"/>
      <c r="B388" s="659"/>
      <c r="C388" s="786"/>
      <c r="D388" s="657" t="s">
        <v>1491</v>
      </c>
      <c r="E388" s="660">
        <f>E376</f>
        <v>91.3</v>
      </c>
      <c r="F388" s="657" t="s">
        <v>74</v>
      </c>
      <c r="G388" s="661">
        <v>0.03</v>
      </c>
      <c r="H388" s="661">
        <f t="shared" si="95"/>
        <v>2.7389999999999999</v>
      </c>
      <c r="I388" s="891">
        <v>0</v>
      </c>
      <c r="J388" s="891">
        <f t="shared" si="96"/>
        <v>0</v>
      </c>
      <c r="K388" s="891"/>
      <c r="L388" s="891">
        <f t="shared" si="97"/>
        <v>0</v>
      </c>
      <c r="M388" s="891">
        <f>J388+H388*Tabellen!$K$2+L388</f>
        <v>164.34</v>
      </c>
      <c r="N388" s="796"/>
      <c r="O388" s="1018">
        <f t="shared" si="98"/>
        <v>198.85140000000001</v>
      </c>
      <c r="P388" s="1031"/>
      <c r="Q388" s="1023" t="s">
        <v>1025</v>
      </c>
      <c r="R388" s="1018">
        <f>H388*Tabellen!$K$2*Tabellen!$F$2</f>
        <v>198.85140000000001</v>
      </c>
      <c r="S388" s="1024" t="s">
        <v>1116</v>
      </c>
      <c r="T388" s="1018">
        <f>J388*Tabellen!$F$2</f>
        <v>0</v>
      </c>
      <c r="U388" s="1018">
        <f>R388*Tabellen!$G$2</f>
        <v>17.896626000000001</v>
      </c>
      <c r="V388" s="1018">
        <f>T388*Tabellen!$H$2</f>
        <v>0</v>
      </c>
      <c r="W388" s="1018">
        <f t="shared" si="99"/>
        <v>17.896626000000001</v>
      </c>
      <c r="X388" s="1018">
        <f t="shared" si="100"/>
        <v>216.74802600000001</v>
      </c>
      <c r="Y388" s="1017"/>
      <c r="Z388" s="967"/>
      <c r="AA388" s="967"/>
      <c r="AB388" s="967"/>
      <c r="AC388" s="967"/>
      <c r="AD388" s="967"/>
      <c r="AE388" s="967"/>
      <c r="AF388" s="967"/>
      <c r="AG388" s="967"/>
      <c r="AH388" s="967"/>
      <c r="AI388" s="967"/>
      <c r="AJ388" s="967"/>
      <c r="AK388" s="967"/>
      <c r="AL388" s="967"/>
      <c r="AM388" s="967"/>
      <c r="AN388" s="967"/>
      <c r="AO388" s="967"/>
      <c r="AP388" s="967"/>
      <c r="AQ388" s="967"/>
      <c r="AR388" s="967"/>
      <c r="AS388" s="967"/>
      <c r="AT388" s="967"/>
      <c r="AU388" s="967"/>
      <c r="AV388" s="967"/>
      <c r="AW388" s="967"/>
      <c r="AX388" s="967"/>
      <c r="AY388" s="967"/>
      <c r="AZ388" s="967"/>
      <c r="BA388" s="967"/>
      <c r="BB388" s="967"/>
      <c r="BC388" s="967"/>
      <c r="BD388" s="967"/>
      <c r="BE388" s="967"/>
      <c r="BF388" s="967"/>
      <c r="BG388" s="967"/>
      <c r="BH388" s="967"/>
      <c r="BI388" s="967"/>
      <c r="BJ388" s="967"/>
      <c r="BK388" s="967"/>
      <c r="BL388" s="967"/>
      <c r="BM388" s="967"/>
      <c r="BN388" s="967"/>
      <c r="BO388" s="967"/>
      <c r="BP388" s="967"/>
      <c r="BQ388" s="967"/>
      <c r="BR388" s="967"/>
      <c r="BS388" s="967"/>
    </row>
    <row r="389" spans="1:71" s="656" customFormat="1" ht="15.65" customHeight="1" outlineLevel="2" x14ac:dyDescent="0.25">
      <c r="A389" s="934"/>
      <c r="B389" s="659"/>
      <c r="C389" s="786"/>
      <c r="D389" s="657" t="s">
        <v>1492</v>
      </c>
      <c r="E389" s="660">
        <f>E376*1.1</f>
        <v>100.43</v>
      </c>
      <c r="F389" s="657" t="s">
        <v>74</v>
      </c>
      <c r="G389" s="661"/>
      <c r="H389" s="661">
        <f t="shared" si="95"/>
        <v>0</v>
      </c>
      <c r="I389" s="891">
        <v>3.97</v>
      </c>
      <c r="J389" s="891">
        <f t="shared" si="96"/>
        <v>398.70710000000003</v>
      </c>
      <c r="K389" s="891"/>
      <c r="L389" s="891">
        <f t="shared" si="97"/>
        <v>0</v>
      </c>
      <c r="M389" s="891">
        <f>J389+H389*Tabellen!$K$2+L389</f>
        <v>398.70710000000003</v>
      </c>
      <c r="N389" s="796"/>
      <c r="O389" s="1018">
        <f t="shared" si="98"/>
        <v>482.43559100000004</v>
      </c>
      <c r="P389" s="1031"/>
      <c r="Q389" s="1023" t="s">
        <v>1025</v>
      </c>
      <c r="R389" s="1018">
        <f>H389*Tabellen!$K$2*Tabellen!$F$2</f>
        <v>0</v>
      </c>
      <c r="S389" s="1024" t="s">
        <v>1116</v>
      </c>
      <c r="T389" s="1018">
        <f>J389*Tabellen!$F$2</f>
        <v>482.43559100000004</v>
      </c>
      <c r="U389" s="1018">
        <f>R389*Tabellen!$G$2</f>
        <v>0</v>
      </c>
      <c r="V389" s="1018">
        <f>T389*Tabellen!$H$2</f>
        <v>101.31147411000001</v>
      </c>
      <c r="W389" s="1018">
        <f t="shared" si="99"/>
        <v>101.31147411000001</v>
      </c>
      <c r="X389" s="1018">
        <f t="shared" si="100"/>
        <v>583.74706510999999</v>
      </c>
      <c r="Y389" s="1034"/>
      <c r="Z389" s="967"/>
      <c r="AA389" s="967"/>
      <c r="AB389" s="967"/>
      <c r="AC389" s="967"/>
      <c r="AD389" s="967"/>
      <c r="AE389" s="967"/>
      <c r="AF389" s="967"/>
      <c r="AG389" s="967"/>
      <c r="AH389" s="967"/>
      <c r="AI389" s="967"/>
      <c r="AJ389" s="967"/>
      <c r="AK389" s="967"/>
      <c r="AL389" s="967"/>
      <c r="AM389" s="967"/>
      <c r="AN389" s="967"/>
      <c r="AO389" s="967"/>
      <c r="AP389" s="967"/>
      <c r="AQ389" s="967"/>
      <c r="AR389" s="967"/>
      <c r="AS389" s="967"/>
      <c r="AT389" s="967"/>
      <c r="AU389" s="967"/>
      <c r="AV389" s="967"/>
      <c r="AW389" s="967"/>
      <c r="AX389" s="967"/>
      <c r="AY389" s="967"/>
      <c r="AZ389" s="967"/>
      <c r="BA389" s="967"/>
      <c r="BB389" s="967"/>
      <c r="BC389" s="967"/>
      <c r="BD389" s="967"/>
      <c r="BE389" s="967"/>
      <c r="BF389" s="967"/>
      <c r="BG389" s="967"/>
      <c r="BH389" s="967"/>
      <c r="BI389" s="967"/>
      <c r="BJ389" s="967"/>
      <c r="BK389" s="967"/>
      <c r="BL389" s="967"/>
      <c r="BM389" s="967"/>
      <c r="BN389" s="967"/>
      <c r="BO389" s="967"/>
      <c r="BP389" s="967"/>
      <c r="BQ389" s="967"/>
      <c r="BR389" s="967"/>
      <c r="BS389" s="967"/>
    </row>
    <row r="390" spans="1:71" s="656" customFormat="1" ht="15.65" customHeight="1" outlineLevel="2" x14ac:dyDescent="0.25">
      <c r="A390" s="934"/>
      <c r="B390" s="659"/>
      <c r="C390" s="786"/>
      <c r="D390" s="657" t="s">
        <v>1492</v>
      </c>
      <c r="E390" s="660">
        <f>E376</f>
        <v>91.3</v>
      </c>
      <c r="F390" s="657" t="s">
        <v>74</v>
      </c>
      <c r="G390" s="661">
        <v>0.3</v>
      </c>
      <c r="H390" s="661">
        <f t="shared" si="95"/>
        <v>27.389999999999997</v>
      </c>
      <c r="I390" s="891"/>
      <c r="J390" s="891">
        <f t="shared" si="96"/>
        <v>0</v>
      </c>
      <c r="K390" s="891"/>
      <c r="L390" s="891">
        <f t="shared" si="97"/>
        <v>0</v>
      </c>
      <c r="M390" s="891">
        <f>J390+H390*Tabellen!$K$2+L390</f>
        <v>1643.3999999999999</v>
      </c>
      <c r="N390" s="796"/>
      <c r="O390" s="1018">
        <f t="shared" si="98"/>
        <v>1988.5139999999997</v>
      </c>
      <c r="P390" s="1031"/>
      <c r="Q390" s="1023" t="s">
        <v>1025</v>
      </c>
      <c r="R390" s="1018">
        <f>H390*Tabellen!$K$2*Tabellen!$F$2</f>
        <v>1988.5139999999997</v>
      </c>
      <c r="S390" s="1024" t="s">
        <v>1116</v>
      </c>
      <c r="T390" s="1018">
        <f>J390*Tabellen!$F$2</f>
        <v>0</v>
      </c>
      <c r="U390" s="1018">
        <f>R390*Tabellen!$G$2</f>
        <v>178.96625999999998</v>
      </c>
      <c r="V390" s="1018">
        <f>T390*Tabellen!$H$2</f>
        <v>0</v>
      </c>
      <c r="W390" s="1018">
        <f t="shared" si="99"/>
        <v>178.96625999999998</v>
      </c>
      <c r="X390" s="1018">
        <f t="shared" si="100"/>
        <v>2167.4802599999998</v>
      </c>
      <c r="Y390" s="1017"/>
      <c r="Z390" s="967"/>
      <c r="AA390" s="967"/>
      <c r="AB390" s="967"/>
      <c r="AC390" s="967"/>
      <c r="AD390" s="967"/>
      <c r="AE390" s="967"/>
      <c r="AF390" s="967"/>
      <c r="AG390" s="967"/>
      <c r="AH390" s="967"/>
      <c r="AI390" s="967"/>
      <c r="AJ390" s="967"/>
      <c r="AK390" s="967"/>
      <c r="AL390" s="967"/>
      <c r="AM390" s="967"/>
      <c r="AN390" s="967"/>
      <c r="AO390" s="967"/>
      <c r="AP390" s="967"/>
      <c r="AQ390" s="967"/>
      <c r="AR390" s="967"/>
      <c r="AS390" s="967"/>
      <c r="AT390" s="967"/>
      <c r="AU390" s="967"/>
      <c r="AV390" s="967"/>
      <c r="AW390" s="967"/>
      <c r="AX390" s="967"/>
      <c r="AY390" s="967"/>
      <c r="AZ390" s="967"/>
      <c r="BA390" s="967"/>
      <c r="BB390" s="967"/>
      <c r="BC390" s="967"/>
      <c r="BD390" s="967"/>
      <c r="BE390" s="967"/>
      <c r="BF390" s="967"/>
      <c r="BG390" s="967"/>
      <c r="BH390" s="967"/>
      <c r="BI390" s="967"/>
      <c r="BJ390" s="967"/>
      <c r="BK390" s="967"/>
      <c r="BL390" s="967"/>
      <c r="BM390" s="967"/>
      <c r="BN390" s="967"/>
      <c r="BO390" s="967"/>
      <c r="BP390" s="967"/>
      <c r="BQ390" s="967"/>
      <c r="BR390" s="967"/>
      <c r="BS390" s="967"/>
    </row>
    <row r="391" spans="1:71" s="656" customFormat="1" ht="15.65" customHeight="1" outlineLevel="2" x14ac:dyDescent="0.25">
      <c r="A391" s="934"/>
      <c r="B391" s="659"/>
      <c r="C391" s="786"/>
      <c r="D391" s="659" t="s">
        <v>1493</v>
      </c>
      <c r="E391" s="660">
        <f>E376</f>
        <v>91.3</v>
      </c>
      <c r="F391" s="657" t="s">
        <v>74</v>
      </c>
      <c r="G391" s="660"/>
      <c r="H391" s="661">
        <f t="shared" si="95"/>
        <v>0</v>
      </c>
      <c r="I391" s="891">
        <v>5.5</v>
      </c>
      <c r="J391" s="891">
        <f t="shared" si="96"/>
        <v>502.15</v>
      </c>
      <c r="K391" s="891"/>
      <c r="L391" s="891">
        <f t="shared" si="97"/>
        <v>0</v>
      </c>
      <c r="M391" s="891">
        <f>J391+H391*Tabellen!$K$2+L391</f>
        <v>502.15</v>
      </c>
      <c r="N391" s="796"/>
      <c r="O391" s="1018">
        <f t="shared" si="98"/>
        <v>607.60149999999999</v>
      </c>
      <c r="P391" s="1031"/>
      <c r="Q391" s="1023" t="s">
        <v>1025</v>
      </c>
      <c r="R391" s="1018">
        <f>H391*Tabellen!$K$2*Tabellen!$F$2</f>
        <v>0</v>
      </c>
      <c r="S391" s="1024" t="s">
        <v>1116</v>
      </c>
      <c r="T391" s="1018">
        <f>J391*Tabellen!$F$2</f>
        <v>607.60149999999999</v>
      </c>
      <c r="U391" s="1018">
        <f>R391*Tabellen!$G$2</f>
        <v>0</v>
      </c>
      <c r="V391" s="1018">
        <f>T391*Tabellen!$H$2</f>
        <v>127.59631499999999</v>
      </c>
      <c r="W391" s="1018">
        <f t="shared" si="99"/>
        <v>127.59631499999999</v>
      </c>
      <c r="X391" s="1018">
        <f t="shared" si="100"/>
        <v>735.19781499999999</v>
      </c>
      <c r="Y391" s="1017"/>
      <c r="Z391" s="967"/>
      <c r="AA391" s="967"/>
      <c r="AB391" s="967"/>
      <c r="AC391" s="967"/>
      <c r="AD391" s="967"/>
      <c r="AE391" s="967"/>
      <c r="AF391" s="967"/>
      <c r="AG391" s="967"/>
      <c r="AH391" s="967"/>
      <c r="AI391" s="967"/>
      <c r="AJ391" s="967"/>
      <c r="AK391" s="967"/>
      <c r="AL391" s="967"/>
      <c r="AM391" s="967"/>
      <c r="AN391" s="967"/>
      <c r="AO391" s="967"/>
      <c r="AP391" s="967"/>
      <c r="AQ391" s="967"/>
      <c r="AR391" s="967"/>
      <c r="AS391" s="967"/>
      <c r="AT391" s="967"/>
      <c r="AU391" s="967"/>
      <c r="AV391" s="967"/>
      <c r="AW391" s="967"/>
      <c r="AX391" s="967"/>
      <c r="AY391" s="967"/>
      <c r="AZ391" s="967"/>
      <c r="BA391" s="967"/>
      <c r="BB391" s="967"/>
      <c r="BC391" s="967"/>
      <c r="BD391" s="967"/>
      <c r="BE391" s="967"/>
      <c r="BF391" s="967"/>
      <c r="BG391" s="967"/>
      <c r="BH391" s="967"/>
      <c r="BI391" s="967"/>
      <c r="BJ391" s="967"/>
      <c r="BK391" s="967"/>
      <c r="BL391" s="967"/>
      <c r="BM391" s="967"/>
      <c r="BN391" s="967"/>
      <c r="BO391" s="967"/>
      <c r="BP391" s="967"/>
      <c r="BQ391" s="967"/>
      <c r="BR391" s="967"/>
      <c r="BS391" s="967"/>
    </row>
    <row r="392" spans="1:71" s="656" customFormat="1" ht="15.65" customHeight="1" outlineLevel="2" x14ac:dyDescent="0.25">
      <c r="A392" s="934"/>
      <c r="B392" s="659"/>
      <c r="C392" s="786"/>
      <c r="D392" s="659" t="s">
        <v>1483</v>
      </c>
      <c r="E392" s="660">
        <v>1</v>
      </c>
      <c r="F392" s="657" t="s">
        <v>846</v>
      </c>
      <c r="G392" s="660">
        <v>4</v>
      </c>
      <c r="H392" s="661">
        <f t="shared" si="95"/>
        <v>4</v>
      </c>
      <c r="I392" s="891"/>
      <c r="J392" s="891">
        <f t="shared" si="96"/>
        <v>0</v>
      </c>
      <c r="K392" s="891"/>
      <c r="L392" s="891">
        <f t="shared" si="97"/>
        <v>0</v>
      </c>
      <c r="M392" s="891">
        <f>J392+H392*Tabellen!$K$2+L392</f>
        <v>240</v>
      </c>
      <c r="N392" s="796"/>
      <c r="O392" s="1018">
        <f t="shared" si="98"/>
        <v>290.39999999999998</v>
      </c>
      <c r="P392" s="1031"/>
      <c r="Q392" s="1023" t="s">
        <v>1025</v>
      </c>
      <c r="R392" s="1018">
        <f>H392*Tabellen!$K$2*Tabellen!$F$2</f>
        <v>290.39999999999998</v>
      </c>
      <c r="S392" s="1024" t="s">
        <v>1116</v>
      </c>
      <c r="T392" s="1018">
        <f>J392*Tabellen!$F$2</f>
        <v>0</v>
      </c>
      <c r="U392" s="1018">
        <f>R392*Tabellen!$G$2</f>
        <v>26.135999999999996</v>
      </c>
      <c r="V392" s="1018">
        <f>T392*Tabellen!$H$2</f>
        <v>0</v>
      </c>
      <c r="W392" s="1018">
        <f t="shared" si="99"/>
        <v>26.135999999999996</v>
      </c>
      <c r="X392" s="1018">
        <f t="shared" si="100"/>
        <v>316.53599999999994</v>
      </c>
      <c r="Y392" s="1017"/>
      <c r="Z392" s="967"/>
      <c r="AA392" s="967"/>
      <c r="AB392" s="967"/>
      <c r="AC392" s="967"/>
      <c r="AD392" s="967"/>
      <c r="AE392" s="967"/>
      <c r="AF392" s="967"/>
      <c r="AG392" s="967"/>
      <c r="AH392" s="967"/>
      <c r="AI392" s="967"/>
      <c r="AJ392" s="967"/>
      <c r="AK392" s="967"/>
      <c r="AL392" s="967"/>
      <c r="AM392" s="967"/>
      <c r="AN392" s="967"/>
      <c r="AO392" s="967"/>
      <c r="AP392" s="967"/>
      <c r="AQ392" s="967"/>
      <c r="AR392" s="967"/>
      <c r="AS392" s="967"/>
      <c r="AT392" s="967"/>
      <c r="AU392" s="967"/>
      <c r="AV392" s="967"/>
      <c r="AW392" s="967"/>
      <c r="AX392" s="967"/>
      <c r="AY392" s="967"/>
      <c r="AZ392" s="967"/>
      <c r="BA392" s="967"/>
      <c r="BB392" s="967"/>
      <c r="BC392" s="967"/>
      <c r="BD392" s="967"/>
      <c r="BE392" s="967"/>
      <c r="BF392" s="967"/>
      <c r="BG392" s="967"/>
      <c r="BH392" s="967"/>
      <c r="BI392" s="967"/>
      <c r="BJ392" s="967"/>
      <c r="BK392" s="967"/>
      <c r="BL392" s="967"/>
      <c r="BM392" s="967"/>
      <c r="BN392" s="967"/>
      <c r="BO392" s="967"/>
      <c r="BP392" s="967"/>
      <c r="BQ392" s="967"/>
      <c r="BR392" s="967"/>
      <c r="BS392" s="967"/>
    </row>
    <row r="393" spans="1:71" s="830" customFormat="1" ht="15.65" customHeight="1" outlineLevel="2" x14ac:dyDescent="0.25">
      <c r="A393" s="936"/>
      <c r="B393" s="659" t="s">
        <v>1223</v>
      </c>
      <c r="C393" s="786" t="s">
        <v>1074</v>
      </c>
      <c r="D393" s="657" t="s">
        <v>1226</v>
      </c>
      <c r="E393" s="831"/>
      <c r="G393" s="832"/>
      <c r="H393" s="832"/>
      <c r="I393" s="905"/>
      <c r="J393" s="905"/>
      <c r="K393" s="905"/>
      <c r="L393" s="905"/>
      <c r="M393" s="905"/>
      <c r="N393" s="833"/>
      <c r="O393" s="1017"/>
      <c r="P393" s="1031"/>
      <c r="Q393" s="1023"/>
      <c r="R393" s="1018"/>
      <c r="S393" s="1024"/>
      <c r="T393" s="1018"/>
      <c r="U393" s="1018"/>
      <c r="V393" s="1018"/>
      <c r="W393" s="1018"/>
      <c r="X393" s="1018"/>
      <c r="Y393" s="1034"/>
      <c r="Z393" s="970"/>
      <c r="AA393" s="970"/>
      <c r="AB393" s="970"/>
      <c r="AC393" s="970"/>
      <c r="AD393" s="970"/>
      <c r="AE393" s="970"/>
      <c r="AF393" s="970"/>
      <c r="AG393" s="970"/>
      <c r="AH393" s="970"/>
      <c r="AI393" s="970"/>
      <c r="AJ393" s="970"/>
      <c r="AK393" s="970"/>
      <c r="AL393" s="970"/>
      <c r="AM393" s="970"/>
      <c r="AN393" s="970"/>
      <c r="AO393" s="970"/>
      <c r="AP393" s="970"/>
      <c r="AQ393" s="970"/>
      <c r="AR393" s="970"/>
      <c r="AS393" s="970"/>
      <c r="AT393" s="970"/>
      <c r="AU393" s="970"/>
      <c r="AV393" s="970"/>
      <c r="AW393" s="970"/>
      <c r="AX393" s="970"/>
      <c r="AY393" s="970"/>
      <c r="AZ393" s="970"/>
      <c r="BA393" s="970"/>
      <c r="BB393" s="970"/>
      <c r="BC393" s="970"/>
      <c r="BD393" s="970"/>
      <c r="BE393" s="970"/>
      <c r="BF393" s="970"/>
      <c r="BG393" s="970"/>
      <c r="BH393" s="970"/>
      <c r="BI393" s="970"/>
      <c r="BJ393" s="970"/>
      <c r="BK393" s="970"/>
      <c r="BL393" s="970"/>
      <c r="BM393" s="970"/>
      <c r="BN393" s="970"/>
      <c r="BO393" s="970"/>
      <c r="BP393" s="970"/>
      <c r="BQ393" s="970"/>
      <c r="BR393" s="970"/>
      <c r="BS393" s="970"/>
    </row>
    <row r="394" spans="1:71" ht="15.65" customHeight="1" outlineLevel="2" x14ac:dyDescent="0.25">
      <c r="B394" s="659"/>
      <c r="E394" s="660"/>
      <c r="G394" s="661"/>
      <c r="H394" s="661"/>
      <c r="K394" s="906"/>
      <c r="N394" s="795"/>
      <c r="O394" s="1017"/>
      <c r="P394" s="1017"/>
      <c r="Q394" s="1017"/>
    </row>
    <row r="395" spans="1:71" ht="9" customHeight="1" outlineLevel="1" x14ac:dyDescent="0.25">
      <c r="B395" s="663"/>
      <c r="D395" s="664"/>
      <c r="E395" s="666"/>
      <c r="F395" s="664"/>
      <c r="G395" s="665"/>
      <c r="H395" s="665"/>
      <c r="I395" s="892"/>
      <c r="J395" s="892"/>
      <c r="K395" s="892"/>
      <c r="L395" s="892"/>
      <c r="M395" s="892"/>
      <c r="N395" s="786"/>
      <c r="O395" s="1021"/>
      <c r="P395" s="1021"/>
      <c r="Q395" s="1021"/>
      <c r="R395" s="1022"/>
      <c r="S395" s="1022"/>
      <c r="T395" s="1022"/>
      <c r="U395" s="1022"/>
      <c r="V395" s="1022"/>
      <c r="W395" s="1022"/>
      <c r="X395" s="1022"/>
      <c r="Y395" s="1021"/>
      <c r="Z395" s="965"/>
      <c r="AA395" s="966"/>
      <c r="AG395" s="963"/>
      <c r="AH395" s="963"/>
    </row>
    <row r="396" spans="1:71" s="912" customFormat="1" ht="15.65" customHeight="1" outlineLevel="1" x14ac:dyDescent="0.25">
      <c r="B396" s="650" t="s">
        <v>1007</v>
      </c>
      <c r="C396" s="937"/>
      <c r="D396" s="651" t="s">
        <v>1677</v>
      </c>
      <c r="E396" s="658">
        <v>91.3</v>
      </c>
      <c r="F396" s="651" t="s">
        <v>74</v>
      </c>
      <c r="G396" s="652"/>
      <c r="H396" s="652">
        <f>SUM(H397:H414)/E396</f>
        <v>1.1872359336335241</v>
      </c>
      <c r="I396" s="890"/>
      <c r="J396" s="890">
        <f>SUM(J397:J414)/E396</f>
        <v>33.323967500000002</v>
      </c>
      <c r="K396" s="890"/>
      <c r="L396" s="890">
        <f>SUM(L397:L414)</f>
        <v>0</v>
      </c>
      <c r="M396" s="890">
        <f>SUM(M397:M414)/E396</f>
        <v>104.55812351801143</v>
      </c>
      <c r="N396" s="937"/>
      <c r="O396" s="1015">
        <f>SUM(O397:O414)/E396</f>
        <v>126.51532945679382</v>
      </c>
      <c r="P396" s="1014" t="str">
        <f>B396</f>
        <v>V1-3-C2</v>
      </c>
      <c r="Q396" s="1014"/>
      <c r="R396" s="1015"/>
      <c r="S396" s="1015"/>
      <c r="T396" s="1015"/>
      <c r="U396" s="1028"/>
      <c r="V396" s="1015"/>
      <c r="W396" s="1015"/>
      <c r="X396" s="1015">
        <f>SUM(X397:X414)/E396</f>
        <v>142.74034918890527</v>
      </c>
      <c r="Y396" s="1016"/>
      <c r="Z396" s="960"/>
      <c r="AA396" s="960"/>
      <c r="AB396" s="960"/>
      <c r="AC396" s="960"/>
      <c r="AD396" s="960"/>
      <c r="AE396" s="960"/>
      <c r="AF396" s="960"/>
      <c r="AG396" s="960"/>
      <c r="AH396" s="960"/>
      <c r="AI396" s="960"/>
      <c r="AJ396" s="960"/>
      <c r="AK396" s="960"/>
      <c r="AL396" s="960"/>
      <c r="AM396" s="960"/>
      <c r="AN396" s="960"/>
      <c r="AO396" s="960"/>
      <c r="AP396" s="960"/>
      <c r="AQ396" s="960"/>
      <c r="AR396" s="960"/>
      <c r="AS396" s="960"/>
      <c r="AT396" s="960"/>
      <c r="AU396" s="960"/>
      <c r="AV396" s="960"/>
      <c r="AW396" s="960"/>
      <c r="AX396" s="960"/>
      <c r="AY396" s="960"/>
      <c r="AZ396" s="960"/>
      <c r="BA396" s="960"/>
      <c r="BB396" s="960"/>
      <c r="BC396" s="960"/>
      <c r="BD396" s="960"/>
      <c r="BE396" s="960"/>
      <c r="BF396" s="960"/>
      <c r="BG396" s="960"/>
      <c r="BH396" s="960"/>
      <c r="BI396" s="960"/>
      <c r="BJ396" s="960"/>
      <c r="BK396" s="960"/>
      <c r="BL396" s="960"/>
      <c r="BM396" s="960"/>
      <c r="BN396" s="960"/>
      <c r="BO396" s="960"/>
      <c r="BP396" s="960"/>
      <c r="BQ396" s="960"/>
      <c r="BR396" s="960"/>
      <c r="BS396" s="960"/>
    </row>
    <row r="397" spans="1:71" ht="15.65" customHeight="1" outlineLevel="2" x14ac:dyDescent="0.25">
      <c r="B397" s="659"/>
      <c r="D397" s="668" t="s">
        <v>1244</v>
      </c>
      <c r="E397" s="660"/>
      <c r="G397" s="661"/>
      <c r="H397" s="661"/>
      <c r="K397" s="906"/>
      <c r="N397" s="795"/>
      <c r="O397" s="1017" t="str">
        <f>R397</f>
        <v>incl. opslagen</v>
      </c>
      <c r="P397" s="1017"/>
      <c r="Q397" s="1023"/>
      <c r="R397" s="1030" t="str">
        <f>Tabellen!$C$2</f>
        <v>incl. opslagen</v>
      </c>
      <c r="S397" s="1024"/>
      <c r="T397" s="1030" t="str">
        <f>Tabellen!$C$2</f>
        <v>incl. opslagen</v>
      </c>
    </row>
    <row r="398" spans="1:71" s="656" customFormat="1" ht="15.65" customHeight="1" outlineLevel="2" x14ac:dyDescent="0.25">
      <c r="A398" s="934"/>
      <c r="B398" s="659"/>
      <c r="C398" s="786"/>
      <c r="D398" s="657" t="s">
        <v>1433</v>
      </c>
      <c r="E398" s="660">
        <v>1</v>
      </c>
      <c r="F398" s="657" t="s">
        <v>846</v>
      </c>
      <c r="G398" s="661">
        <v>2</v>
      </c>
      <c r="H398" s="661">
        <f t="shared" ref="H398:H412" si="101">E398*G398</f>
        <v>2</v>
      </c>
      <c r="I398" s="891"/>
      <c r="J398" s="891">
        <f t="shared" ref="J398:J412" si="102">E398*I398</f>
        <v>0</v>
      </c>
      <c r="K398" s="891"/>
      <c r="L398" s="891">
        <f t="shared" ref="L398:L412" si="103">E398*K398</f>
        <v>0</v>
      </c>
      <c r="M398" s="891">
        <f>J398+H398*Tabellen!$K$2+L398</f>
        <v>120</v>
      </c>
      <c r="N398" s="796"/>
      <c r="O398" s="1018">
        <f t="shared" ref="O398:O412" si="104">R398+T398</f>
        <v>145.19999999999999</v>
      </c>
      <c r="P398" s="1031"/>
      <c r="Q398" s="1023" t="s">
        <v>1025</v>
      </c>
      <c r="R398" s="1018">
        <f>H398*Tabellen!$K$2*Tabellen!$F$2</f>
        <v>145.19999999999999</v>
      </c>
      <c r="S398" s="1024" t="s">
        <v>1116</v>
      </c>
      <c r="T398" s="1018">
        <f>J398*Tabellen!$F$2</f>
        <v>0</v>
      </c>
      <c r="U398" s="1018">
        <f>R398*Tabellen!$G$2</f>
        <v>13.067999999999998</v>
      </c>
      <c r="V398" s="1018">
        <f>T398*Tabellen!$H$2</f>
        <v>0</v>
      </c>
      <c r="W398" s="1018">
        <f t="shared" ref="W398:W412" si="105">U398+V398</f>
        <v>13.067999999999998</v>
      </c>
      <c r="X398" s="1018">
        <f t="shared" ref="X398:X412" si="106">O398+W398</f>
        <v>158.26799999999997</v>
      </c>
      <c r="Y398" s="1019"/>
      <c r="Z398" s="967"/>
      <c r="AA398" s="967"/>
      <c r="AB398" s="967"/>
      <c r="AC398" s="967"/>
      <c r="AD398" s="967"/>
      <c r="AE398" s="967"/>
      <c r="AF398" s="967"/>
      <c r="AG398" s="967"/>
      <c r="AH398" s="967"/>
      <c r="AI398" s="967"/>
      <c r="AJ398" s="967"/>
      <c r="AK398" s="967"/>
      <c r="AL398" s="967"/>
      <c r="AM398" s="967"/>
      <c r="AN398" s="967"/>
      <c r="AO398" s="967"/>
      <c r="AP398" s="967"/>
      <c r="AQ398" s="967"/>
      <c r="AR398" s="967"/>
      <c r="AS398" s="967"/>
      <c r="AT398" s="967"/>
      <c r="AU398" s="967"/>
      <c r="AV398" s="967"/>
      <c r="AW398" s="967"/>
      <c r="AX398" s="967"/>
      <c r="AY398" s="967"/>
      <c r="AZ398" s="967"/>
      <c r="BA398" s="967"/>
      <c r="BB398" s="967"/>
      <c r="BC398" s="967"/>
      <c r="BD398" s="967"/>
      <c r="BE398" s="967"/>
      <c r="BF398" s="967"/>
      <c r="BG398" s="967"/>
      <c r="BH398" s="967"/>
      <c r="BI398" s="967"/>
      <c r="BJ398" s="967"/>
      <c r="BK398" s="967"/>
      <c r="BL398" s="967"/>
      <c r="BM398" s="967"/>
      <c r="BN398" s="967"/>
      <c r="BO398" s="967"/>
      <c r="BP398" s="967"/>
      <c r="BQ398" s="967"/>
      <c r="BR398" s="967"/>
      <c r="BS398" s="967"/>
    </row>
    <row r="399" spans="1:71" s="656" customFormat="1" ht="15.65" customHeight="1" outlineLevel="2" x14ac:dyDescent="0.25">
      <c r="A399" s="934"/>
      <c r="B399" s="659"/>
      <c r="C399" s="786"/>
      <c r="D399" s="657" t="s">
        <v>1484</v>
      </c>
      <c r="E399" s="660">
        <f>91.3/2.7</f>
        <v>33.81481481481481</v>
      </c>
      <c r="F399" s="657" t="s">
        <v>71</v>
      </c>
      <c r="G399" s="661">
        <v>0.05</v>
      </c>
      <c r="H399" s="661">
        <f t="shared" si="101"/>
        <v>1.6907407407407407</v>
      </c>
      <c r="I399" s="891"/>
      <c r="J399" s="891">
        <f t="shared" si="102"/>
        <v>0</v>
      </c>
      <c r="K399" s="891"/>
      <c r="L399" s="891">
        <f t="shared" si="103"/>
        <v>0</v>
      </c>
      <c r="M399" s="891">
        <f>J399+H399*Tabellen!$K$2+L399</f>
        <v>101.44444444444444</v>
      </c>
      <c r="N399" s="796"/>
      <c r="O399" s="1018">
        <f t="shared" si="104"/>
        <v>122.74777777777777</v>
      </c>
      <c r="P399" s="1031"/>
      <c r="Q399" s="1023" t="s">
        <v>1025</v>
      </c>
      <c r="R399" s="1018">
        <f>H399*Tabellen!$K$2*Tabellen!$F$2</f>
        <v>122.74777777777777</v>
      </c>
      <c r="S399" s="1024" t="s">
        <v>1116</v>
      </c>
      <c r="T399" s="1018">
        <f>J399*Tabellen!$F$2</f>
        <v>0</v>
      </c>
      <c r="U399" s="1018">
        <f>R399*Tabellen!$G$2</f>
        <v>11.047299999999998</v>
      </c>
      <c r="V399" s="1018">
        <f>T399*Tabellen!$H$2</f>
        <v>0</v>
      </c>
      <c r="W399" s="1018">
        <f t="shared" si="105"/>
        <v>11.047299999999998</v>
      </c>
      <c r="X399" s="1018">
        <f t="shared" si="106"/>
        <v>133.79507777777778</v>
      </c>
      <c r="Y399" s="1019"/>
      <c r="Z399" s="967"/>
      <c r="AA399" s="967"/>
      <c r="AB399" s="967"/>
      <c r="AC399" s="967"/>
      <c r="AD399" s="967"/>
      <c r="AE399" s="967"/>
      <c r="AF399" s="967"/>
      <c r="AG399" s="967"/>
      <c r="AH399" s="967"/>
      <c r="AI399" s="967"/>
      <c r="AJ399" s="967"/>
      <c r="AK399" s="967"/>
      <c r="AL399" s="967"/>
      <c r="AM399" s="967"/>
      <c r="AN399" s="967"/>
      <c r="AO399" s="967"/>
      <c r="AP399" s="967"/>
      <c r="AQ399" s="967"/>
      <c r="AR399" s="967"/>
      <c r="AS399" s="967"/>
      <c r="AT399" s="967"/>
      <c r="AU399" s="967"/>
      <c r="AV399" s="967"/>
      <c r="AW399" s="967"/>
      <c r="AX399" s="967"/>
      <c r="AY399" s="967"/>
      <c r="AZ399" s="967"/>
      <c r="BA399" s="967"/>
      <c r="BB399" s="967"/>
      <c r="BC399" s="967"/>
      <c r="BD399" s="967"/>
      <c r="BE399" s="967"/>
      <c r="BF399" s="967"/>
      <c r="BG399" s="967"/>
      <c r="BH399" s="967"/>
      <c r="BI399" s="967"/>
      <c r="BJ399" s="967"/>
      <c r="BK399" s="967"/>
      <c r="BL399" s="967"/>
      <c r="BM399" s="967"/>
      <c r="BN399" s="967"/>
      <c r="BO399" s="967"/>
      <c r="BP399" s="967"/>
      <c r="BQ399" s="967"/>
      <c r="BR399" s="967"/>
      <c r="BS399" s="967"/>
    </row>
    <row r="400" spans="1:71" s="656" customFormat="1" ht="15.65" customHeight="1" outlineLevel="2" x14ac:dyDescent="0.25">
      <c r="A400" s="934"/>
      <c r="B400" s="659"/>
      <c r="C400" s="786"/>
      <c r="D400" s="657" t="s">
        <v>1228</v>
      </c>
      <c r="E400" s="660">
        <f>E396*1.7</f>
        <v>155.20999999999998</v>
      </c>
      <c r="F400" s="657" t="s">
        <v>71</v>
      </c>
      <c r="G400" s="661">
        <v>0</v>
      </c>
      <c r="H400" s="661">
        <f t="shared" si="101"/>
        <v>0</v>
      </c>
      <c r="I400" s="891">
        <v>1.73</v>
      </c>
      <c r="J400" s="891">
        <f t="shared" si="102"/>
        <v>268.51329999999996</v>
      </c>
      <c r="K400" s="891"/>
      <c r="L400" s="891">
        <f t="shared" si="103"/>
        <v>0</v>
      </c>
      <c r="M400" s="891">
        <f>J400+H400*Tabellen!$K$2+L400</f>
        <v>268.51329999999996</v>
      </c>
      <c r="N400" s="796"/>
      <c r="O400" s="1018">
        <f t="shared" si="104"/>
        <v>324.90109299999995</v>
      </c>
      <c r="P400" s="1031"/>
      <c r="Q400" s="1023" t="s">
        <v>1025</v>
      </c>
      <c r="R400" s="1018">
        <f>H400*Tabellen!$K$2*Tabellen!$F$2</f>
        <v>0</v>
      </c>
      <c r="S400" s="1024" t="s">
        <v>1116</v>
      </c>
      <c r="T400" s="1018">
        <f>J400*Tabellen!$F$2</f>
        <v>324.90109299999995</v>
      </c>
      <c r="U400" s="1018">
        <f>R400*Tabellen!$G$2</f>
        <v>0</v>
      </c>
      <c r="V400" s="1018">
        <f>T400*Tabellen!$H$2</f>
        <v>68.229229529999984</v>
      </c>
      <c r="W400" s="1018">
        <f t="shared" si="105"/>
        <v>68.229229529999984</v>
      </c>
      <c r="X400" s="1018">
        <f t="shared" si="106"/>
        <v>393.13032252999994</v>
      </c>
      <c r="Y400" s="1019"/>
      <c r="Z400" s="967"/>
      <c r="AA400" s="967"/>
      <c r="AB400" s="967"/>
      <c r="AC400" s="967"/>
      <c r="AD400" s="967"/>
      <c r="AE400" s="967"/>
      <c r="AF400" s="967"/>
      <c r="AG400" s="967"/>
      <c r="AH400" s="967"/>
      <c r="AI400" s="967"/>
      <c r="AJ400" s="967"/>
      <c r="AK400" s="967"/>
      <c r="AL400" s="967"/>
      <c r="AM400" s="967"/>
      <c r="AN400" s="967"/>
      <c r="AO400" s="967"/>
      <c r="AP400" s="967"/>
      <c r="AQ400" s="967"/>
      <c r="AR400" s="967"/>
      <c r="AS400" s="967"/>
      <c r="AT400" s="967"/>
      <c r="AU400" s="967"/>
      <c r="AV400" s="967"/>
      <c r="AW400" s="967"/>
      <c r="AX400" s="967"/>
      <c r="AY400" s="967"/>
      <c r="AZ400" s="967"/>
      <c r="BA400" s="967"/>
      <c r="BB400" s="967"/>
      <c r="BC400" s="967"/>
      <c r="BD400" s="967"/>
      <c r="BE400" s="967"/>
      <c r="BF400" s="967"/>
      <c r="BG400" s="967"/>
      <c r="BH400" s="967"/>
      <c r="BI400" s="967"/>
      <c r="BJ400" s="967"/>
      <c r="BK400" s="967"/>
      <c r="BL400" s="967"/>
      <c r="BM400" s="967"/>
      <c r="BN400" s="967"/>
      <c r="BO400" s="967"/>
      <c r="BP400" s="967"/>
      <c r="BQ400" s="967"/>
      <c r="BR400" s="967"/>
      <c r="BS400" s="967"/>
    </row>
    <row r="401" spans="1:71" s="656" customFormat="1" ht="15.65" customHeight="1" outlineLevel="2" x14ac:dyDescent="0.25">
      <c r="A401" s="934"/>
      <c r="B401" s="659"/>
      <c r="C401" s="786"/>
      <c r="D401" s="657" t="s">
        <v>1486</v>
      </c>
      <c r="E401" s="660">
        <f>E396*1.7*2</f>
        <v>310.41999999999996</v>
      </c>
      <c r="F401" s="657" t="s">
        <v>71</v>
      </c>
      <c r="G401" s="661">
        <v>0</v>
      </c>
      <c r="H401" s="661">
        <f t="shared" si="101"/>
        <v>0</v>
      </c>
      <c r="I401" s="891">
        <v>0.44</v>
      </c>
      <c r="J401" s="891">
        <f t="shared" si="102"/>
        <v>136.58479999999997</v>
      </c>
      <c r="K401" s="891"/>
      <c r="L401" s="891">
        <f t="shared" si="103"/>
        <v>0</v>
      </c>
      <c r="M401" s="891">
        <f>J401+H401*Tabellen!$K$2+L401</f>
        <v>136.58479999999997</v>
      </c>
      <c r="N401" s="796"/>
      <c r="O401" s="1018">
        <f t="shared" si="104"/>
        <v>165.26760799999997</v>
      </c>
      <c r="P401" s="1031"/>
      <c r="Q401" s="1023" t="s">
        <v>1025</v>
      </c>
      <c r="R401" s="1018">
        <f>H401*Tabellen!$K$2*Tabellen!$F$2</f>
        <v>0</v>
      </c>
      <c r="S401" s="1024" t="s">
        <v>1116</v>
      </c>
      <c r="T401" s="1018">
        <f>J401*Tabellen!$F$2</f>
        <v>165.26760799999997</v>
      </c>
      <c r="U401" s="1018">
        <f>R401*Tabellen!$G$2</f>
        <v>0</v>
      </c>
      <c r="V401" s="1018">
        <f>T401*Tabellen!$H$2</f>
        <v>34.706197679999988</v>
      </c>
      <c r="W401" s="1018">
        <f t="shared" si="105"/>
        <v>34.706197679999988</v>
      </c>
      <c r="X401" s="1018">
        <f t="shared" si="106"/>
        <v>199.97380567999994</v>
      </c>
      <c r="Y401" s="1019"/>
      <c r="Z401" s="967"/>
      <c r="AA401" s="967"/>
      <c r="AB401" s="967"/>
      <c r="AC401" s="967"/>
      <c r="AD401" s="967"/>
      <c r="AE401" s="967"/>
      <c r="AF401" s="967"/>
      <c r="AG401" s="967"/>
      <c r="AH401" s="967"/>
      <c r="AI401" s="967"/>
      <c r="AJ401" s="967"/>
      <c r="AK401" s="967"/>
      <c r="AL401" s="967"/>
      <c r="AM401" s="967"/>
      <c r="AN401" s="967"/>
      <c r="AO401" s="967"/>
      <c r="AP401" s="967"/>
      <c r="AQ401" s="967"/>
      <c r="AR401" s="967"/>
      <c r="AS401" s="967"/>
      <c r="AT401" s="967"/>
      <c r="AU401" s="967"/>
      <c r="AV401" s="967"/>
      <c r="AW401" s="967"/>
      <c r="AX401" s="967"/>
      <c r="AY401" s="967"/>
      <c r="AZ401" s="967"/>
      <c r="BA401" s="967"/>
      <c r="BB401" s="967"/>
      <c r="BC401" s="967"/>
      <c r="BD401" s="967"/>
      <c r="BE401" s="967"/>
      <c r="BF401" s="967"/>
      <c r="BG401" s="967"/>
      <c r="BH401" s="967"/>
      <c r="BI401" s="967"/>
      <c r="BJ401" s="967"/>
      <c r="BK401" s="967"/>
      <c r="BL401" s="967"/>
      <c r="BM401" s="967"/>
      <c r="BN401" s="967"/>
      <c r="BO401" s="967"/>
      <c r="BP401" s="967"/>
      <c r="BQ401" s="967"/>
      <c r="BR401" s="967"/>
      <c r="BS401" s="967"/>
    </row>
    <row r="402" spans="1:71" s="656" customFormat="1" ht="15.65" customHeight="1" outlineLevel="2" x14ac:dyDescent="0.25">
      <c r="A402" s="934"/>
      <c r="B402" s="659"/>
      <c r="C402" s="786"/>
      <c r="D402" s="657" t="s">
        <v>1487</v>
      </c>
      <c r="E402" s="660">
        <f>E401+E400</f>
        <v>465.62999999999994</v>
      </c>
      <c r="F402" s="657" t="s">
        <v>71</v>
      </c>
      <c r="G402" s="661">
        <v>0.13</v>
      </c>
      <c r="H402" s="661">
        <f t="shared" si="101"/>
        <v>60.531899999999993</v>
      </c>
      <c r="I402" s="891"/>
      <c r="J402" s="891">
        <f t="shared" si="102"/>
        <v>0</v>
      </c>
      <c r="K402" s="891"/>
      <c r="L402" s="891">
        <f t="shared" si="103"/>
        <v>0</v>
      </c>
      <c r="M402" s="891">
        <f>J402+H402*Tabellen!$K$2+L402</f>
        <v>3631.9139999999998</v>
      </c>
      <c r="N402" s="796"/>
      <c r="O402" s="1018">
        <f t="shared" si="104"/>
        <v>4394.6159399999997</v>
      </c>
      <c r="P402" s="1031"/>
      <c r="Q402" s="1023" t="s">
        <v>1025</v>
      </c>
      <c r="R402" s="1018">
        <f>H402*Tabellen!$K$2*Tabellen!$F$2</f>
        <v>4394.6159399999997</v>
      </c>
      <c r="S402" s="1024" t="s">
        <v>1116</v>
      </c>
      <c r="T402" s="1018">
        <f>J402*Tabellen!$F$2</f>
        <v>0</v>
      </c>
      <c r="U402" s="1018">
        <f>R402*Tabellen!$G$2</f>
        <v>395.51543459999994</v>
      </c>
      <c r="V402" s="1018">
        <f>T402*Tabellen!$H$2</f>
        <v>0</v>
      </c>
      <c r="W402" s="1018">
        <f t="shared" si="105"/>
        <v>395.51543459999994</v>
      </c>
      <c r="X402" s="1018">
        <f t="shared" si="106"/>
        <v>4790.1313745999996</v>
      </c>
      <c r="Y402" s="1033"/>
      <c r="Z402" s="967"/>
      <c r="AA402" s="967"/>
      <c r="AB402" s="967"/>
      <c r="AC402" s="967"/>
      <c r="AD402" s="967"/>
      <c r="AE402" s="967"/>
      <c r="AF402" s="967"/>
      <c r="AG402" s="967"/>
      <c r="AH402" s="967"/>
      <c r="AI402" s="967"/>
      <c r="AJ402" s="967"/>
      <c r="AK402" s="967"/>
      <c r="AL402" s="967"/>
      <c r="AM402" s="967"/>
      <c r="AN402" s="967"/>
      <c r="AO402" s="967"/>
      <c r="AP402" s="967"/>
      <c r="AQ402" s="967"/>
      <c r="AR402" s="967"/>
      <c r="AS402" s="967"/>
      <c r="AT402" s="967"/>
      <c r="AU402" s="967"/>
      <c r="AV402" s="967"/>
      <c r="AW402" s="967"/>
      <c r="AX402" s="967"/>
      <c r="AY402" s="967"/>
      <c r="AZ402" s="967"/>
      <c r="BA402" s="967"/>
      <c r="BB402" s="967"/>
      <c r="BC402" s="967"/>
      <c r="BD402" s="967"/>
      <c r="BE402" s="967"/>
      <c r="BF402" s="967"/>
      <c r="BG402" s="967"/>
      <c r="BH402" s="967"/>
      <c r="BI402" s="967"/>
      <c r="BJ402" s="967"/>
      <c r="BK402" s="967"/>
      <c r="BL402" s="967"/>
      <c r="BM402" s="967"/>
      <c r="BN402" s="967"/>
      <c r="BO402" s="967"/>
      <c r="BP402" s="967"/>
      <c r="BQ402" s="967"/>
      <c r="BR402" s="967"/>
      <c r="BS402" s="967"/>
    </row>
    <row r="403" spans="1:71" s="656" customFormat="1" ht="15.65" customHeight="1" outlineLevel="2" x14ac:dyDescent="0.25">
      <c r="A403" s="934"/>
      <c r="B403" s="659"/>
      <c r="C403" s="786"/>
      <c r="D403" s="657" t="s">
        <v>1500</v>
      </c>
      <c r="E403" s="660">
        <f>E396*1.05</f>
        <v>95.864999999999995</v>
      </c>
      <c r="F403" s="657" t="s">
        <v>74</v>
      </c>
      <c r="G403" s="661">
        <v>0</v>
      </c>
      <c r="H403" s="661">
        <f t="shared" si="101"/>
        <v>0</v>
      </c>
      <c r="I403" s="891">
        <v>13.96</v>
      </c>
      <c r="J403" s="891">
        <f t="shared" si="102"/>
        <v>1338.2754</v>
      </c>
      <c r="K403" s="891"/>
      <c r="L403" s="891">
        <f t="shared" si="103"/>
        <v>0</v>
      </c>
      <c r="M403" s="891">
        <f>J403+H403*Tabellen!$K$2+L403</f>
        <v>1338.2754</v>
      </c>
      <c r="N403" s="796"/>
      <c r="O403" s="1018">
        <f t="shared" si="104"/>
        <v>1619.313234</v>
      </c>
      <c r="P403" s="1031"/>
      <c r="Q403" s="1023" t="s">
        <v>1025</v>
      </c>
      <c r="R403" s="1018">
        <f>H403*Tabellen!$K$2*Tabellen!$F$2</f>
        <v>0</v>
      </c>
      <c r="S403" s="1024" t="s">
        <v>1116</v>
      </c>
      <c r="T403" s="1018">
        <f>J403*Tabellen!$F$2</f>
        <v>1619.313234</v>
      </c>
      <c r="U403" s="1018">
        <f>R403*Tabellen!$G$2</f>
        <v>0</v>
      </c>
      <c r="V403" s="1018">
        <f>T403*Tabellen!$H$2</f>
        <v>340.05577913999997</v>
      </c>
      <c r="W403" s="1018">
        <f t="shared" si="105"/>
        <v>340.05577913999997</v>
      </c>
      <c r="X403" s="1018">
        <f t="shared" si="106"/>
        <v>1959.3690131399999</v>
      </c>
      <c r="Y403" s="1017"/>
      <c r="Z403" s="967"/>
      <c r="AA403" s="967"/>
      <c r="AB403" s="967"/>
      <c r="AC403" s="967"/>
      <c r="AD403" s="967"/>
      <c r="AE403" s="967"/>
      <c r="AF403" s="967"/>
      <c r="AG403" s="967"/>
      <c r="AH403" s="967"/>
      <c r="AI403" s="967"/>
      <c r="AJ403" s="967"/>
      <c r="AK403" s="967"/>
      <c r="AL403" s="967"/>
      <c r="AM403" s="967"/>
      <c r="AN403" s="967"/>
      <c r="AO403" s="967"/>
      <c r="AP403" s="967"/>
      <c r="AQ403" s="967"/>
      <c r="AR403" s="967"/>
      <c r="AS403" s="967"/>
      <c r="AT403" s="967"/>
      <c r="AU403" s="967"/>
      <c r="AV403" s="967"/>
      <c r="AW403" s="967"/>
      <c r="AX403" s="967"/>
      <c r="AY403" s="967"/>
      <c r="AZ403" s="967"/>
      <c r="BA403" s="967"/>
      <c r="BB403" s="967"/>
      <c r="BC403" s="967"/>
      <c r="BD403" s="967"/>
      <c r="BE403" s="967"/>
      <c r="BF403" s="967"/>
      <c r="BG403" s="967"/>
      <c r="BH403" s="967"/>
      <c r="BI403" s="967"/>
      <c r="BJ403" s="967"/>
      <c r="BK403" s="967"/>
      <c r="BL403" s="967"/>
      <c r="BM403" s="967"/>
      <c r="BN403" s="967"/>
      <c r="BO403" s="967"/>
      <c r="BP403" s="967"/>
      <c r="BQ403" s="967"/>
      <c r="BR403" s="967"/>
      <c r="BS403" s="967"/>
    </row>
    <row r="404" spans="1:71" s="656" customFormat="1" ht="15.65" customHeight="1" outlineLevel="2" x14ac:dyDescent="0.25">
      <c r="A404" s="934"/>
      <c r="B404" s="659"/>
      <c r="C404" s="786"/>
      <c r="D404" s="657" t="str">
        <f>D403</f>
        <v xml:space="preserve">Isolatie in binnenwanden en voorzetwanden d=90 mm n.t.b. </v>
      </c>
      <c r="E404" s="660">
        <f>E396</f>
        <v>91.3</v>
      </c>
      <c r="F404" s="657" t="s">
        <v>74</v>
      </c>
      <c r="G404" s="661">
        <v>0.08</v>
      </c>
      <c r="H404" s="661">
        <f t="shared" si="101"/>
        <v>7.3040000000000003</v>
      </c>
      <c r="I404" s="891"/>
      <c r="J404" s="891">
        <f t="shared" si="102"/>
        <v>0</v>
      </c>
      <c r="K404" s="891"/>
      <c r="L404" s="891">
        <f t="shared" si="103"/>
        <v>0</v>
      </c>
      <c r="M404" s="891">
        <f>J404+H404*Tabellen!$K$2+L404</f>
        <v>438.24</v>
      </c>
      <c r="N404" s="796"/>
      <c r="O404" s="1018">
        <f t="shared" si="104"/>
        <v>530.2704</v>
      </c>
      <c r="P404" s="1031"/>
      <c r="Q404" s="1023" t="s">
        <v>1025</v>
      </c>
      <c r="R404" s="1018">
        <f>H404*Tabellen!$K$2*Tabellen!$F$2</f>
        <v>530.2704</v>
      </c>
      <c r="S404" s="1024" t="s">
        <v>1116</v>
      </c>
      <c r="T404" s="1018">
        <f>J404*Tabellen!$F$2</f>
        <v>0</v>
      </c>
      <c r="U404" s="1018">
        <f>R404*Tabellen!$G$2</f>
        <v>47.724336000000001</v>
      </c>
      <c r="V404" s="1018">
        <f>T404*Tabellen!$H$2</f>
        <v>0</v>
      </c>
      <c r="W404" s="1018">
        <f t="shared" si="105"/>
        <v>47.724336000000001</v>
      </c>
      <c r="X404" s="1018">
        <f t="shared" si="106"/>
        <v>577.99473599999999</v>
      </c>
      <c r="Y404" s="1017"/>
      <c r="Z404" s="967"/>
      <c r="AA404" s="967"/>
      <c r="AB404" s="967"/>
      <c r="AC404" s="967"/>
      <c r="AD404" s="967"/>
      <c r="AE404" s="967"/>
      <c r="AF404" s="967"/>
      <c r="AG404" s="967"/>
      <c r="AH404" s="967"/>
      <c r="AI404" s="967"/>
      <c r="AJ404" s="967"/>
      <c r="AK404" s="967"/>
      <c r="AL404" s="967"/>
      <c r="AM404" s="967"/>
      <c r="AN404" s="967"/>
      <c r="AO404" s="967"/>
      <c r="AP404" s="967"/>
      <c r="AQ404" s="967"/>
      <c r="AR404" s="967"/>
      <c r="AS404" s="967"/>
      <c r="AT404" s="967"/>
      <c r="AU404" s="967"/>
      <c r="AV404" s="967"/>
      <c r="AW404" s="967"/>
      <c r="AX404" s="967"/>
      <c r="AY404" s="967"/>
      <c r="AZ404" s="967"/>
      <c r="BA404" s="967"/>
      <c r="BB404" s="967"/>
      <c r="BC404" s="967"/>
      <c r="BD404" s="967"/>
      <c r="BE404" s="967"/>
      <c r="BF404" s="967"/>
      <c r="BG404" s="967"/>
      <c r="BH404" s="967"/>
      <c r="BI404" s="967"/>
      <c r="BJ404" s="967"/>
      <c r="BK404" s="967"/>
      <c r="BL404" s="967"/>
      <c r="BM404" s="967"/>
      <c r="BN404" s="967"/>
      <c r="BO404" s="967"/>
      <c r="BP404" s="967"/>
      <c r="BQ404" s="967"/>
      <c r="BR404" s="967"/>
      <c r="BS404" s="967"/>
    </row>
    <row r="405" spans="1:71" s="656" customFormat="1" ht="15.65" customHeight="1" outlineLevel="2" x14ac:dyDescent="0.25">
      <c r="A405" s="934"/>
      <c r="B405" s="659"/>
      <c r="C405" s="786"/>
      <c r="D405" s="657" t="s">
        <v>1490</v>
      </c>
      <c r="E405" s="660">
        <f>E396*1.1</f>
        <v>100.43</v>
      </c>
      <c r="F405" s="659" t="s">
        <v>74</v>
      </c>
      <c r="G405" s="660">
        <v>0</v>
      </c>
      <c r="H405" s="661">
        <f t="shared" si="101"/>
        <v>0</v>
      </c>
      <c r="I405" s="904">
        <v>2.1754249999999997</v>
      </c>
      <c r="J405" s="891">
        <f t="shared" si="102"/>
        <v>218.47793274999998</v>
      </c>
      <c r="K405" s="891"/>
      <c r="L405" s="891">
        <f t="shared" si="103"/>
        <v>0</v>
      </c>
      <c r="M405" s="891">
        <f>J405+H405*Tabellen!$K$2+L405</f>
        <v>218.47793274999998</v>
      </c>
      <c r="N405" s="796"/>
      <c r="O405" s="1018">
        <f t="shared" si="104"/>
        <v>264.35829862749995</v>
      </c>
      <c r="P405" s="1031"/>
      <c r="Q405" s="1023" t="s">
        <v>1025</v>
      </c>
      <c r="R405" s="1018">
        <f>H405*Tabellen!$K$2*Tabellen!$F$2</f>
        <v>0</v>
      </c>
      <c r="S405" s="1024" t="s">
        <v>1116</v>
      </c>
      <c r="T405" s="1018">
        <f>J405*Tabellen!$F$2</f>
        <v>264.35829862749995</v>
      </c>
      <c r="U405" s="1018">
        <f>R405*Tabellen!$G$2</f>
        <v>0</v>
      </c>
      <c r="V405" s="1018">
        <f>T405*Tabellen!$H$2</f>
        <v>55.515242711774988</v>
      </c>
      <c r="W405" s="1018">
        <f t="shared" si="105"/>
        <v>55.515242711774988</v>
      </c>
      <c r="X405" s="1018">
        <f t="shared" si="106"/>
        <v>319.87354133927494</v>
      </c>
      <c r="Y405" s="1026"/>
      <c r="Z405" s="967"/>
      <c r="AA405" s="967"/>
      <c r="AB405" s="967"/>
      <c r="AC405" s="967"/>
      <c r="AD405" s="967"/>
      <c r="AE405" s="967"/>
      <c r="AF405" s="967"/>
      <c r="AG405" s="967"/>
      <c r="AH405" s="967"/>
      <c r="AI405" s="967"/>
      <c r="AJ405" s="967"/>
      <c r="AK405" s="967"/>
      <c r="AL405" s="967"/>
      <c r="AM405" s="967"/>
      <c r="AN405" s="967"/>
      <c r="AO405" s="967"/>
      <c r="AP405" s="967"/>
      <c r="AQ405" s="967"/>
      <c r="AR405" s="967"/>
      <c r="AS405" s="967"/>
      <c r="AT405" s="967"/>
      <c r="AU405" s="967"/>
      <c r="AV405" s="967"/>
      <c r="AW405" s="967"/>
      <c r="AX405" s="967"/>
      <c r="AY405" s="967"/>
      <c r="AZ405" s="967"/>
      <c r="BA405" s="967"/>
      <c r="BB405" s="967"/>
      <c r="BC405" s="967"/>
      <c r="BD405" s="967"/>
      <c r="BE405" s="967"/>
      <c r="BF405" s="967"/>
      <c r="BG405" s="967"/>
      <c r="BH405" s="967"/>
      <c r="BI405" s="967"/>
      <c r="BJ405" s="967"/>
      <c r="BK405" s="967"/>
      <c r="BL405" s="967"/>
      <c r="BM405" s="967"/>
      <c r="BN405" s="967"/>
      <c r="BO405" s="967"/>
      <c r="BP405" s="967"/>
      <c r="BQ405" s="967"/>
      <c r="BR405" s="967"/>
      <c r="BS405" s="967"/>
    </row>
    <row r="406" spans="1:71" s="656" customFormat="1" ht="15.65" customHeight="1" outlineLevel="2" x14ac:dyDescent="0.25">
      <c r="A406" s="934"/>
      <c r="B406" s="659"/>
      <c r="C406" s="786"/>
      <c r="D406" s="657" t="s">
        <v>1490</v>
      </c>
      <c r="E406" s="660">
        <f>E396</f>
        <v>91.3</v>
      </c>
      <c r="F406" s="657" t="s">
        <v>74</v>
      </c>
      <c r="G406" s="661">
        <v>0.03</v>
      </c>
      <c r="H406" s="661">
        <f t="shared" si="101"/>
        <v>2.7389999999999999</v>
      </c>
      <c r="I406" s="891">
        <v>0</v>
      </c>
      <c r="J406" s="891">
        <f t="shared" si="102"/>
        <v>0</v>
      </c>
      <c r="K406" s="891"/>
      <c r="L406" s="891">
        <f t="shared" si="103"/>
        <v>0</v>
      </c>
      <c r="M406" s="891">
        <f>J406+H406*Tabellen!$K$2+L406</f>
        <v>164.34</v>
      </c>
      <c r="N406" s="796"/>
      <c r="O406" s="1018">
        <f t="shared" si="104"/>
        <v>198.85140000000001</v>
      </c>
      <c r="P406" s="1031"/>
      <c r="Q406" s="1023" t="s">
        <v>1025</v>
      </c>
      <c r="R406" s="1018">
        <f>H406*Tabellen!$K$2*Tabellen!$F$2</f>
        <v>198.85140000000001</v>
      </c>
      <c r="S406" s="1024" t="s">
        <v>1116</v>
      </c>
      <c r="T406" s="1018">
        <f>J406*Tabellen!$F$2</f>
        <v>0</v>
      </c>
      <c r="U406" s="1018">
        <f>R406*Tabellen!$G$2</f>
        <v>17.896626000000001</v>
      </c>
      <c r="V406" s="1018">
        <f>T406*Tabellen!$H$2</f>
        <v>0</v>
      </c>
      <c r="W406" s="1018">
        <f t="shared" si="105"/>
        <v>17.896626000000001</v>
      </c>
      <c r="X406" s="1018">
        <f t="shared" si="106"/>
        <v>216.74802600000001</v>
      </c>
      <c r="Y406" s="1017"/>
      <c r="Z406" s="967"/>
      <c r="AA406" s="967"/>
      <c r="AB406" s="967"/>
      <c r="AC406" s="967"/>
      <c r="AD406" s="967"/>
      <c r="AE406" s="967"/>
      <c r="AF406" s="967"/>
      <c r="AG406" s="967"/>
      <c r="AH406" s="967"/>
      <c r="AI406" s="967"/>
      <c r="AJ406" s="967"/>
      <c r="AK406" s="967"/>
      <c r="AL406" s="967"/>
      <c r="AM406" s="967"/>
      <c r="AN406" s="967"/>
      <c r="AO406" s="967"/>
      <c r="AP406" s="967"/>
      <c r="AQ406" s="967"/>
      <c r="AR406" s="967"/>
      <c r="AS406" s="967"/>
      <c r="AT406" s="967"/>
      <c r="AU406" s="967"/>
      <c r="AV406" s="967"/>
      <c r="AW406" s="967"/>
      <c r="AX406" s="967"/>
      <c r="AY406" s="967"/>
      <c r="AZ406" s="967"/>
      <c r="BA406" s="967"/>
      <c r="BB406" s="967"/>
      <c r="BC406" s="967"/>
      <c r="BD406" s="967"/>
      <c r="BE406" s="967"/>
      <c r="BF406" s="967"/>
      <c r="BG406" s="967"/>
      <c r="BH406" s="967"/>
      <c r="BI406" s="967"/>
      <c r="BJ406" s="967"/>
      <c r="BK406" s="967"/>
      <c r="BL406" s="967"/>
      <c r="BM406" s="967"/>
      <c r="BN406" s="967"/>
      <c r="BO406" s="967"/>
      <c r="BP406" s="967"/>
      <c r="BQ406" s="967"/>
      <c r="BR406" s="967"/>
      <c r="BS406" s="967"/>
    </row>
    <row r="407" spans="1:71" s="656" customFormat="1" ht="15.65" customHeight="1" outlineLevel="2" x14ac:dyDescent="0.25">
      <c r="A407" s="934"/>
      <c r="B407" s="659"/>
      <c r="C407" s="786"/>
      <c r="D407" s="657" t="s">
        <v>1491</v>
      </c>
      <c r="E407" s="660">
        <f>E396*1.1</f>
        <v>100.43</v>
      </c>
      <c r="F407" s="659" t="s">
        <v>74</v>
      </c>
      <c r="G407" s="660">
        <v>0</v>
      </c>
      <c r="H407" s="661">
        <f t="shared" si="101"/>
        <v>0</v>
      </c>
      <c r="I407" s="904">
        <v>1.79</v>
      </c>
      <c r="J407" s="891">
        <f t="shared" si="102"/>
        <v>179.76970000000003</v>
      </c>
      <c r="K407" s="891"/>
      <c r="L407" s="891">
        <f t="shared" si="103"/>
        <v>0</v>
      </c>
      <c r="M407" s="891">
        <f>J407+H407*Tabellen!$K$2+L407</f>
        <v>179.76970000000003</v>
      </c>
      <c r="N407" s="796"/>
      <c r="O407" s="1018">
        <f t="shared" si="104"/>
        <v>217.52133700000002</v>
      </c>
      <c r="P407" s="1031"/>
      <c r="Q407" s="1023" t="s">
        <v>1025</v>
      </c>
      <c r="R407" s="1018">
        <f>H407*Tabellen!$K$2*Tabellen!$F$2</f>
        <v>0</v>
      </c>
      <c r="S407" s="1024" t="s">
        <v>1116</v>
      </c>
      <c r="T407" s="1018">
        <f>J407*Tabellen!$F$2</f>
        <v>217.52133700000002</v>
      </c>
      <c r="U407" s="1018">
        <f>R407*Tabellen!$G$2</f>
        <v>0</v>
      </c>
      <c r="V407" s="1018">
        <f>T407*Tabellen!$H$2</f>
        <v>45.679480770000005</v>
      </c>
      <c r="W407" s="1018">
        <f t="shared" si="105"/>
        <v>45.679480770000005</v>
      </c>
      <c r="X407" s="1018">
        <f t="shared" si="106"/>
        <v>263.20081777000001</v>
      </c>
      <c r="Y407" s="1026"/>
      <c r="Z407" s="967"/>
      <c r="AA407" s="967"/>
      <c r="AB407" s="967"/>
      <c r="AC407" s="967"/>
      <c r="AD407" s="967"/>
      <c r="AE407" s="967"/>
      <c r="AF407" s="967"/>
      <c r="AG407" s="967"/>
      <c r="AH407" s="967"/>
      <c r="AI407" s="967"/>
      <c r="AJ407" s="967"/>
      <c r="AK407" s="967"/>
      <c r="AL407" s="967"/>
      <c r="AM407" s="967"/>
      <c r="AN407" s="967"/>
      <c r="AO407" s="967"/>
      <c r="AP407" s="967"/>
      <c r="AQ407" s="967"/>
      <c r="AR407" s="967"/>
      <c r="AS407" s="967"/>
      <c r="AT407" s="967"/>
      <c r="AU407" s="967"/>
      <c r="AV407" s="967"/>
      <c r="AW407" s="967"/>
      <c r="AX407" s="967"/>
      <c r="AY407" s="967"/>
      <c r="AZ407" s="967"/>
      <c r="BA407" s="967"/>
      <c r="BB407" s="967"/>
      <c r="BC407" s="967"/>
      <c r="BD407" s="967"/>
      <c r="BE407" s="967"/>
      <c r="BF407" s="967"/>
      <c r="BG407" s="967"/>
      <c r="BH407" s="967"/>
      <c r="BI407" s="967"/>
      <c r="BJ407" s="967"/>
      <c r="BK407" s="967"/>
      <c r="BL407" s="967"/>
      <c r="BM407" s="967"/>
      <c r="BN407" s="967"/>
      <c r="BO407" s="967"/>
      <c r="BP407" s="967"/>
      <c r="BQ407" s="967"/>
      <c r="BR407" s="967"/>
      <c r="BS407" s="967"/>
    </row>
    <row r="408" spans="1:71" s="656" customFormat="1" ht="15.65" customHeight="1" outlineLevel="2" x14ac:dyDescent="0.25">
      <c r="A408" s="934"/>
      <c r="B408" s="659"/>
      <c r="C408" s="786"/>
      <c r="D408" s="657" t="s">
        <v>1491</v>
      </c>
      <c r="E408" s="660">
        <f>E396</f>
        <v>91.3</v>
      </c>
      <c r="F408" s="657" t="s">
        <v>74</v>
      </c>
      <c r="G408" s="661">
        <v>0.03</v>
      </c>
      <c r="H408" s="661">
        <f t="shared" si="101"/>
        <v>2.7389999999999999</v>
      </c>
      <c r="I408" s="891">
        <v>0</v>
      </c>
      <c r="J408" s="891">
        <f t="shared" si="102"/>
        <v>0</v>
      </c>
      <c r="K408" s="891"/>
      <c r="L408" s="891">
        <f t="shared" si="103"/>
        <v>0</v>
      </c>
      <c r="M408" s="891">
        <f>J408+H408*Tabellen!$K$2+L408</f>
        <v>164.34</v>
      </c>
      <c r="N408" s="796"/>
      <c r="O408" s="1018">
        <f t="shared" si="104"/>
        <v>198.85140000000001</v>
      </c>
      <c r="P408" s="1031"/>
      <c r="Q408" s="1023" t="s">
        <v>1025</v>
      </c>
      <c r="R408" s="1018">
        <f>H408*Tabellen!$K$2*Tabellen!$F$2</f>
        <v>198.85140000000001</v>
      </c>
      <c r="S408" s="1024" t="s">
        <v>1116</v>
      </c>
      <c r="T408" s="1018">
        <f>J408*Tabellen!$F$2</f>
        <v>0</v>
      </c>
      <c r="U408" s="1018">
        <f>R408*Tabellen!$G$2</f>
        <v>17.896626000000001</v>
      </c>
      <c r="V408" s="1018">
        <f>T408*Tabellen!$H$2</f>
        <v>0</v>
      </c>
      <c r="W408" s="1018">
        <f t="shared" si="105"/>
        <v>17.896626000000001</v>
      </c>
      <c r="X408" s="1018">
        <f t="shared" si="106"/>
        <v>216.74802600000001</v>
      </c>
      <c r="Y408" s="1017"/>
      <c r="Z408" s="967"/>
      <c r="AA408" s="967"/>
      <c r="AB408" s="967"/>
      <c r="AC408" s="967"/>
      <c r="AD408" s="967"/>
      <c r="AE408" s="967"/>
      <c r="AF408" s="967"/>
      <c r="AG408" s="967"/>
      <c r="AH408" s="967"/>
      <c r="AI408" s="967"/>
      <c r="AJ408" s="967"/>
      <c r="AK408" s="967"/>
      <c r="AL408" s="967"/>
      <c r="AM408" s="967"/>
      <c r="AN408" s="967"/>
      <c r="AO408" s="967"/>
      <c r="AP408" s="967"/>
      <c r="AQ408" s="967"/>
      <c r="AR408" s="967"/>
      <c r="AS408" s="967"/>
      <c r="AT408" s="967"/>
      <c r="AU408" s="967"/>
      <c r="AV408" s="967"/>
      <c r="AW408" s="967"/>
      <c r="AX408" s="967"/>
      <c r="AY408" s="967"/>
      <c r="AZ408" s="967"/>
      <c r="BA408" s="967"/>
      <c r="BB408" s="967"/>
      <c r="BC408" s="967"/>
      <c r="BD408" s="967"/>
      <c r="BE408" s="967"/>
      <c r="BF408" s="967"/>
      <c r="BG408" s="967"/>
      <c r="BH408" s="967"/>
      <c r="BI408" s="967"/>
      <c r="BJ408" s="967"/>
      <c r="BK408" s="967"/>
      <c r="BL408" s="967"/>
      <c r="BM408" s="967"/>
      <c r="BN408" s="967"/>
      <c r="BO408" s="967"/>
      <c r="BP408" s="967"/>
      <c r="BQ408" s="967"/>
      <c r="BR408" s="967"/>
      <c r="BS408" s="967"/>
    </row>
    <row r="409" spans="1:71" s="656" customFormat="1" ht="15.65" customHeight="1" outlineLevel="2" x14ac:dyDescent="0.25">
      <c r="A409" s="934"/>
      <c r="B409" s="659"/>
      <c r="C409" s="786"/>
      <c r="D409" s="657" t="s">
        <v>1492</v>
      </c>
      <c r="E409" s="660">
        <f>E396*1.1</f>
        <v>100.43</v>
      </c>
      <c r="F409" s="657" t="s">
        <v>74</v>
      </c>
      <c r="G409" s="661"/>
      <c r="H409" s="661">
        <f t="shared" si="101"/>
        <v>0</v>
      </c>
      <c r="I409" s="891">
        <v>3.97</v>
      </c>
      <c r="J409" s="891">
        <f t="shared" si="102"/>
        <v>398.70710000000003</v>
      </c>
      <c r="K409" s="891"/>
      <c r="L409" s="891">
        <f t="shared" si="103"/>
        <v>0</v>
      </c>
      <c r="M409" s="891">
        <f>J409+H409*Tabellen!$K$2+L409</f>
        <v>398.70710000000003</v>
      </c>
      <c r="N409" s="796"/>
      <c r="O409" s="1018">
        <f t="shared" si="104"/>
        <v>482.43559100000004</v>
      </c>
      <c r="P409" s="1031"/>
      <c r="Q409" s="1023" t="s">
        <v>1025</v>
      </c>
      <c r="R409" s="1018">
        <f>H409*Tabellen!$K$2*Tabellen!$F$2</f>
        <v>0</v>
      </c>
      <c r="S409" s="1024" t="s">
        <v>1116</v>
      </c>
      <c r="T409" s="1018">
        <f>J409*Tabellen!$F$2</f>
        <v>482.43559100000004</v>
      </c>
      <c r="U409" s="1018">
        <f>R409*Tabellen!$G$2</f>
        <v>0</v>
      </c>
      <c r="V409" s="1018">
        <f>T409*Tabellen!$H$2</f>
        <v>101.31147411000001</v>
      </c>
      <c r="W409" s="1018">
        <f t="shared" si="105"/>
        <v>101.31147411000001</v>
      </c>
      <c r="X409" s="1018">
        <f t="shared" si="106"/>
        <v>583.74706510999999</v>
      </c>
      <c r="Y409" s="1034"/>
      <c r="Z409" s="967"/>
      <c r="AA409" s="967"/>
      <c r="AB409" s="967"/>
      <c r="AC409" s="967"/>
      <c r="AD409" s="967"/>
      <c r="AE409" s="967"/>
      <c r="AF409" s="967"/>
      <c r="AG409" s="967"/>
      <c r="AH409" s="967"/>
      <c r="AI409" s="967"/>
      <c r="AJ409" s="967"/>
      <c r="AK409" s="967"/>
      <c r="AL409" s="967"/>
      <c r="AM409" s="967"/>
      <c r="AN409" s="967"/>
      <c r="AO409" s="967"/>
      <c r="AP409" s="967"/>
      <c r="AQ409" s="967"/>
      <c r="AR409" s="967"/>
      <c r="AS409" s="967"/>
      <c r="AT409" s="967"/>
      <c r="AU409" s="967"/>
      <c r="AV409" s="967"/>
      <c r="AW409" s="967"/>
      <c r="AX409" s="967"/>
      <c r="AY409" s="967"/>
      <c r="AZ409" s="967"/>
      <c r="BA409" s="967"/>
      <c r="BB409" s="967"/>
      <c r="BC409" s="967"/>
      <c r="BD409" s="967"/>
      <c r="BE409" s="967"/>
      <c r="BF409" s="967"/>
      <c r="BG409" s="967"/>
      <c r="BH409" s="967"/>
      <c r="BI409" s="967"/>
      <c r="BJ409" s="967"/>
      <c r="BK409" s="967"/>
      <c r="BL409" s="967"/>
      <c r="BM409" s="967"/>
      <c r="BN409" s="967"/>
      <c r="BO409" s="967"/>
      <c r="BP409" s="967"/>
      <c r="BQ409" s="967"/>
      <c r="BR409" s="967"/>
      <c r="BS409" s="967"/>
    </row>
    <row r="410" spans="1:71" s="656" customFormat="1" ht="15.65" customHeight="1" outlineLevel="2" x14ac:dyDescent="0.25">
      <c r="A410" s="934"/>
      <c r="B410" s="659"/>
      <c r="C410" s="786"/>
      <c r="D410" s="657" t="s">
        <v>1492</v>
      </c>
      <c r="E410" s="660">
        <f>E396</f>
        <v>91.3</v>
      </c>
      <c r="F410" s="657" t="s">
        <v>74</v>
      </c>
      <c r="G410" s="661">
        <v>0.3</v>
      </c>
      <c r="H410" s="661">
        <f t="shared" si="101"/>
        <v>27.389999999999997</v>
      </c>
      <c r="I410" s="891"/>
      <c r="J410" s="891">
        <f t="shared" si="102"/>
        <v>0</v>
      </c>
      <c r="K410" s="891"/>
      <c r="L410" s="891">
        <f t="shared" si="103"/>
        <v>0</v>
      </c>
      <c r="M410" s="891">
        <f>J410+H410*Tabellen!$K$2+L410</f>
        <v>1643.3999999999999</v>
      </c>
      <c r="N410" s="796"/>
      <c r="O410" s="1018">
        <f t="shared" si="104"/>
        <v>1988.5139999999997</v>
      </c>
      <c r="P410" s="1031"/>
      <c r="Q410" s="1023" t="s">
        <v>1025</v>
      </c>
      <c r="R410" s="1018">
        <f>H410*Tabellen!$K$2*Tabellen!$F$2</f>
        <v>1988.5139999999997</v>
      </c>
      <c r="S410" s="1024" t="s">
        <v>1116</v>
      </c>
      <c r="T410" s="1018">
        <f>J410*Tabellen!$F$2</f>
        <v>0</v>
      </c>
      <c r="U410" s="1018">
        <f>R410*Tabellen!$G$2</f>
        <v>178.96625999999998</v>
      </c>
      <c r="V410" s="1018">
        <f>T410*Tabellen!$H$2</f>
        <v>0</v>
      </c>
      <c r="W410" s="1018">
        <f t="shared" si="105"/>
        <v>178.96625999999998</v>
      </c>
      <c r="X410" s="1018">
        <f t="shared" si="106"/>
        <v>2167.4802599999998</v>
      </c>
      <c r="Y410" s="1017"/>
      <c r="Z410" s="967"/>
      <c r="AA410" s="967"/>
      <c r="AB410" s="967"/>
      <c r="AC410" s="967"/>
      <c r="AD410" s="967"/>
      <c r="AE410" s="967"/>
      <c r="AF410" s="967"/>
      <c r="AG410" s="967"/>
      <c r="AH410" s="967"/>
      <c r="AI410" s="967"/>
      <c r="AJ410" s="967"/>
      <c r="AK410" s="967"/>
      <c r="AL410" s="967"/>
      <c r="AM410" s="967"/>
      <c r="AN410" s="967"/>
      <c r="AO410" s="967"/>
      <c r="AP410" s="967"/>
      <c r="AQ410" s="967"/>
      <c r="AR410" s="967"/>
      <c r="AS410" s="967"/>
      <c r="AT410" s="967"/>
      <c r="AU410" s="967"/>
      <c r="AV410" s="967"/>
      <c r="AW410" s="967"/>
      <c r="AX410" s="967"/>
      <c r="AY410" s="967"/>
      <c r="AZ410" s="967"/>
      <c r="BA410" s="967"/>
      <c r="BB410" s="967"/>
      <c r="BC410" s="967"/>
      <c r="BD410" s="967"/>
      <c r="BE410" s="967"/>
      <c r="BF410" s="967"/>
      <c r="BG410" s="967"/>
      <c r="BH410" s="967"/>
      <c r="BI410" s="967"/>
      <c r="BJ410" s="967"/>
      <c r="BK410" s="967"/>
      <c r="BL410" s="967"/>
      <c r="BM410" s="967"/>
      <c r="BN410" s="967"/>
      <c r="BO410" s="967"/>
      <c r="BP410" s="967"/>
      <c r="BQ410" s="967"/>
      <c r="BR410" s="967"/>
      <c r="BS410" s="967"/>
    </row>
    <row r="411" spans="1:71" s="656" customFormat="1" ht="15.65" customHeight="1" outlineLevel="2" x14ac:dyDescent="0.25">
      <c r="A411" s="934"/>
      <c r="B411" s="659"/>
      <c r="C411" s="786"/>
      <c r="D411" s="659" t="s">
        <v>1493</v>
      </c>
      <c r="E411" s="660">
        <f>E396</f>
        <v>91.3</v>
      </c>
      <c r="F411" s="657" t="s">
        <v>74</v>
      </c>
      <c r="G411" s="660"/>
      <c r="H411" s="661">
        <f t="shared" si="101"/>
        <v>0</v>
      </c>
      <c r="I411" s="891">
        <v>5.5</v>
      </c>
      <c r="J411" s="891">
        <f t="shared" si="102"/>
        <v>502.15</v>
      </c>
      <c r="K411" s="891"/>
      <c r="L411" s="891">
        <f t="shared" si="103"/>
        <v>0</v>
      </c>
      <c r="M411" s="891">
        <f>J411+H411*Tabellen!$K$2+L411</f>
        <v>502.15</v>
      </c>
      <c r="N411" s="796"/>
      <c r="O411" s="1018">
        <f t="shared" si="104"/>
        <v>607.60149999999999</v>
      </c>
      <c r="P411" s="1031"/>
      <c r="Q411" s="1023" t="s">
        <v>1025</v>
      </c>
      <c r="R411" s="1018">
        <f>H411*Tabellen!$K$2*Tabellen!$F$2</f>
        <v>0</v>
      </c>
      <c r="S411" s="1024" t="s">
        <v>1116</v>
      </c>
      <c r="T411" s="1018">
        <f>J411*Tabellen!$F$2</f>
        <v>607.60149999999999</v>
      </c>
      <c r="U411" s="1018">
        <f>R411*Tabellen!$G$2</f>
        <v>0</v>
      </c>
      <c r="V411" s="1018">
        <f>T411*Tabellen!$H$2</f>
        <v>127.59631499999999</v>
      </c>
      <c r="W411" s="1018">
        <f t="shared" si="105"/>
        <v>127.59631499999999</v>
      </c>
      <c r="X411" s="1018">
        <f t="shared" si="106"/>
        <v>735.19781499999999</v>
      </c>
      <c r="Y411" s="1017"/>
      <c r="Z411" s="967"/>
      <c r="AA411" s="967"/>
      <c r="AB411" s="967"/>
      <c r="AC411" s="967"/>
      <c r="AD411" s="967"/>
      <c r="AE411" s="967"/>
      <c r="AF411" s="967"/>
      <c r="AG411" s="967"/>
      <c r="AH411" s="967"/>
      <c r="AI411" s="967"/>
      <c r="AJ411" s="967"/>
      <c r="AK411" s="967"/>
      <c r="AL411" s="967"/>
      <c r="AM411" s="967"/>
      <c r="AN411" s="967"/>
      <c r="AO411" s="967"/>
      <c r="AP411" s="967"/>
      <c r="AQ411" s="967"/>
      <c r="AR411" s="967"/>
      <c r="AS411" s="967"/>
      <c r="AT411" s="967"/>
      <c r="AU411" s="967"/>
      <c r="AV411" s="967"/>
      <c r="AW411" s="967"/>
      <c r="AX411" s="967"/>
      <c r="AY411" s="967"/>
      <c r="AZ411" s="967"/>
      <c r="BA411" s="967"/>
      <c r="BB411" s="967"/>
      <c r="BC411" s="967"/>
      <c r="BD411" s="967"/>
      <c r="BE411" s="967"/>
      <c r="BF411" s="967"/>
      <c r="BG411" s="967"/>
      <c r="BH411" s="967"/>
      <c r="BI411" s="967"/>
      <c r="BJ411" s="967"/>
      <c r="BK411" s="967"/>
      <c r="BL411" s="967"/>
      <c r="BM411" s="967"/>
      <c r="BN411" s="967"/>
      <c r="BO411" s="967"/>
      <c r="BP411" s="967"/>
      <c r="BQ411" s="967"/>
      <c r="BR411" s="967"/>
      <c r="BS411" s="967"/>
    </row>
    <row r="412" spans="1:71" s="656" customFormat="1" ht="15.65" customHeight="1" outlineLevel="2" x14ac:dyDescent="0.25">
      <c r="A412" s="934"/>
      <c r="B412" s="659"/>
      <c r="C412" s="786"/>
      <c r="D412" s="659" t="s">
        <v>1483</v>
      </c>
      <c r="E412" s="660">
        <v>1</v>
      </c>
      <c r="F412" s="657" t="s">
        <v>846</v>
      </c>
      <c r="G412" s="660">
        <v>4</v>
      </c>
      <c r="H412" s="661">
        <f t="shared" si="101"/>
        <v>4</v>
      </c>
      <c r="I412" s="891"/>
      <c r="J412" s="891">
        <f t="shared" si="102"/>
        <v>0</v>
      </c>
      <c r="K412" s="891"/>
      <c r="L412" s="891">
        <f t="shared" si="103"/>
        <v>0</v>
      </c>
      <c r="M412" s="891">
        <f>J412+H412*Tabellen!$K$2+L412</f>
        <v>240</v>
      </c>
      <c r="N412" s="796"/>
      <c r="O412" s="1018">
        <f t="shared" si="104"/>
        <v>290.39999999999998</v>
      </c>
      <c r="P412" s="1031"/>
      <c r="Q412" s="1023" t="s">
        <v>1025</v>
      </c>
      <c r="R412" s="1018">
        <f>H412*Tabellen!$K$2*Tabellen!$F$2</f>
        <v>290.39999999999998</v>
      </c>
      <c r="S412" s="1024" t="s">
        <v>1116</v>
      </c>
      <c r="T412" s="1018">
        <f>J412*Tabellen!$F$2</f>
        <v>0</v>
      </c>
      <c r="U412" s="1018">
        <f>R412*Tabellen!$G$2</f>
        <v>26.135999999999996</v>
      </c>
      <c r="V412" s="1018">
        <f>T412*Tabellen!$H$2</f>
        <v>0</v>
      </c>
      <c r="W412" s="1018">
        <f t="shared" si="105"/>
        <v>26.135999999999996</v>
      </c>
      <c r="X412" s="1018">
        <f t="shared" si="106"/>
        <v>316.53599999999994</v>
      </c>
      <c r="Y412" s="1017"/>
      <c r="Z412" s="967"/>
      <c r="AA412" s="967"/>
      <c r="AB412" s="967"/>
      <c r="AC412" s="967"/>
      <c r="AD412" s="967"/>
      <c r="AE412" s="967"/>
      <c r="AF412" s="967"/>
      <c r="AG412" s="967"/>
      <c r="AH412" s="967"/>
      <c r="AI412" s="967"/>
      <c r="AJ412" s="967"/>
      <c r="AK412" s="967"/>
      <c r="AL412" s="967"/>
      <c r="AM412" s="967"/>
      <c r="AN412" s="967"/>
      <c r="AO412" s="967"/>
      <c r="AP412" s="967"/>
      <c r="AQ412" s="967"/>
      <c r="AR412" s="967"/>
      <c r="AS412" s="967"/>
      <c r="AT412" s="967"/>
      <c r="AU412" s="967"/>
      <c r="AV412" s="967"/>
      <c r="AW412" s="967"/>
      <c r="AX412" s="967"/>
      <c r="AY412" s="967"/>
      <c r="AZ412" s="967"/>
      <c r="BA412" s="967"/>
      <c r="BB412" s="967"/>
      <c r="BC412" s="967"/>
      <c r="BD412" s="967"/>
      <c r="BE412" s="967"/>
      <c r="BF412" s="967"/>
      <c r="BG412" s="967"/>
      <c r="BH412" s="967"/>
      <c r="BI412" s="967"/>
      <c r="BJ412" s="967"/>
      <c r="BK412" s="967"/>
      <c r="BL412" s="967"/>
      <c r="BM412" s="967"/>
      <c r="BN412" s="967"/>
      <c r="BO412" s="967"/>
      <c r="BP412" s="967"/>
      <c r="BQ412" s="967"/>
      <c r="BR412" s="967"/>
      <c r="BS412" s="967"/>
    </row>
    <row r="413" spans="1:71" s="830" customFormat="1" ht="15.65" customHeight="1" outlineLevel="2" x14ac:dyDescent="0.25">
      <c r="A413" s="936"/>
      <c r="B413" s="659" t="s">
        <v>1223</v>
      </c>
      <c r="C413" s="786" t="s">
        <v>1074</v>
      </c>
      <c r="D413" s="657" t="s">
        <v>1226</v>
      </c>
      <c r="E413" s="831"/>
      <c r="G413" s="832"/>
      <c r="H413" s="832"/>
      <c r="I413" s="905"/>
      <c r="J413" s="905"/>
      <c r="K413" s="905"/>
      <c r="L413" s="905"/>
      <c r="M413" s="905"/>
      <c r="N413" s="833"/>
      <c r="O413" s="1017"/>
      <c r="P413" s="1031"/>
      <c r="Q413" s="1023"/>
      <c r="R413" s="1018"/>
      <c r="S413" s="1024"/>
      <c r="T413" s="1018"/>
      <c r="U413" s="1018"/>
      <c r="V413" s="1018"/>
      <c r="W413" s="1018"/>
      <c r="X413" s="1018"/>
      <c r="Y413" s="1034"/>
      <c r="Z413" s="970"/>
      <c r="AA413" s="970"/>
      <c r="AB413" s="970"/>
      <c r="AC413" s="970"/>
      <c r="AD413" s="970"/>
      <c r="AE413" s="970"/>
      <c r="AF413" s="970"/>
      <c r="AG413" s="970"/>
      <c r="AH413" s="970"/>
      <c r="AI413" s="970"/>
      <c r="AJ413" s="970"/>
      <c r="AK413" s="970"/>
      <c r="AL413" s="970"/>
      <c r="AM413" s="970"/>
      <c r="AN413" s="970"/>
      <c r="AO413" s="970"/>
      <c r="AP413" s="970"/>
      <c r="AQ413" s="970"/>
      <c r="AR413" s="970"/>
      <c r="AS413" s="970"/>
      <c r="AT413" s="970"/>
      <c r="AU413" s="970"/>
      <c r="AV413" s="970"/>
      <c r="AW413" s="970"/>
      <c r="AX413" s="970"/>
      <c r="AY413" s="970"/>
      <c r="AZ413" s="970"/>
      <c r="BA413" s="970"/>
      <c r="BB413" s="970"/>
      <c r="BC413" s="970"/>
      <c r="BD413" s="970"/>
      <c r="BE413" s="970"/>
      <c r="BF413" s="970"/>
      <c r="BG413" s="970"/>
      <c r="BH413" s="970"/>
      <c r="BI413" s="970"/>
      <c r="BJ413" s="970"/>
      <c r="BK413" s="970"/>
      <c r="BL413" s="970"/>
      <c r="BM413" s="970"/>
      <c r="BN413" s="970"/>
      <c r="BO413" s="970"/>
      <c r="BP413" s="970"/>
      <c r="BQ413" s="970"/>
      <c r="BR413" s="970"/>
      <c r="BS413" s="970"/>
    </row>
    <row r="414" spans="1:71" ht="15.65" customHeight="1" outlineLevel="2" x14ac:dyDescent="0.25">
      <c r="B414" s="659"/>
      <c r="E414" s="660"/>
      <c r="G414" s="661"/>
      <c r="H414" s="661"/>
      <c r="K414" s="906"/>
      <c r="N414" s="795"/>
      <c r="O414" s="1017"/>
      <c r="P414" s="1017"/>
      <c r="Q414" s="1017"/>
      <c r="Y414" s="1017"/>
      <c r="Z414" s="964"/>
    </row>
    <row r="415" spans="1:71" ht="9" customHeight="1" outlineLevel="1" x14ac:dyDescent="0.25">
      <c r="B415" s="663"/>
      <c r="D415" s="664"/>
      <c r="E415" s="666"/>
      <c r="F415" s="664"/>
      <c r="G415" s="665"/>
      <c r="H415" s="665"/>
      <c r="I415" s="892"/>
      <c r="J415" s="892"/>
      <c r="K415" s="892"/>
      <c r="L415" s="892"/>
      <c r="M415" s="892"/>
      <c r="N415" s="786"/>
      <c r="O415" s="1021"/>
      <c r="P415" s="1021"/>
      <c r="Q415" s="1021"/>
      <c r="R415" s="1022"/>
      <c r="S415" s="1022"/>
      <c r="T415" s="1022"/>
      <c r="U415" s="1022"/>
      <c r="V415" s="1022"/>
      <c r="W415" s="1022"/>
      <c r="X415" s="1022"/>
      <c r="Y415" s="1021"/>
      <c r="Z415" s="965"/>
      <c r="AA415" s="966"/>
      <c r="AG415" s="963"/>
      <c r="AH415" s="963"/>
    </row>
    <row r="416" spans="1:71" s="912" customFormat="1" ht="15.65" customHeight="1" outlineLevel="1" x14ac:dyDescent="0.25">
      <c r="B416" s="650" t="s">
        <v>1008</v>
      </c>
      <c r="C416" s="937"/>
      <c r="D416" s="651" t="s">
        <v>1678</v>
      </c>
      <c r="E416" s="658">
        <v>91.3</v>
      </c>
      <c r="F416" s="651" t="s">
        <v>74</v>
      </c>
      <c r="G416" s="652"/>
      <c r="H416" s="652">
        <f>SUM(H417:H434)/E416</f>
        <v>1.1872359336335241</v>
      </c>
      <c r="I416" s="890"/>
      <c r="J416" s="890">
        <f>SUM(J417:J434)/E416</f>
        <v>34.5719675</v>
      </c>
      <c r="K416" s="890"/>
      <c r="L416" s="890">
        <f>SUM(L417:L434)/E416</f>
        <v>0</v>
      </c>
      <c r="M416" s="890">
        <f>SUM(M417:M434)/E416</f>
        <v>105.80612351801143</v>
      </c>
      <c r="N416" s="937"/>
      <c r="O416" s="1015">
        <f>SUM(O417:O434)/E416</f>
        <v>128.02540945679382</v>
      </c>
      <c r="P416" s="1014" t="str">
        <f>B416</f>
        <v>V1-3-C3</v>
      </c>
      <c r="Q416" s="1014"/>
      <c r="R416" s="1015"/>
      <c r="S416" s="1015"/>
      <c r="T416" s="1015"/>
      <c r="U416" s="1028"/>
      <c r="V416" s="1015"/>
      <c r="W416" s="1015"/>
      <c r="X416" s="1015">
        <f>SUM(X417:X434)/E416</f>
        <v>144.56754598890527</v>
      </c>
      <c r="Y416" s="1016"/>
      <c r="Z416" s="960"/>
      <c r="AA416" s="960"/>
      <c r="AB416" s="960"/>
      <c r="AC416" s="960"/>
      <c r="AD416" s="960"/>
      <c r="AE416" s="960"/>
      <c r="AF416" s="960"/>
      <c r="AG416" s="960"/>
      <c r="AH416" s="960"/>
      <c r="AI416" s="960"/>
      <c r="AJ416" s="960"/>
      <c r="AK416" s="960"/>
      <c r="AL416" s="960"/>
      <c r="AM416" s="960"/>
      <c r="AN416" s="960"/>
      <c r="AO416" s="960"/>
      <c r="AP416" s="960"/>
      <c r="AQ416" s="960"/>
      <c r="AR416" s="960"/>
      <c r="AS416" s="960"/>
      <c r="AT416" s="960"/>
      <c r="AU416" s="960"/>
      <c r="AV416" s="960"/>
      <c r="AW416" s="960"/>
      <c r="AX416" s="960"/>
      <c r="AY416" s="960"/>
      <c r="AZ416" s="960"/>
      <c r="BA416" s="960"/>
      <c r="BB416" s="960"/>
      <c r="BC416" s="960"/>
      <c r="BD416" s="960"/>
      <c r="BE416" s="960"/>
      <c r="BF416" s="960"/>
      <c r="BG416" s="960"/>
      <c r="BH416" s="960"/>
      <c r="BI416" s="960"/>
      <c r="BJ416" s="960"/>
      <c r="BK416" s="960"/>
      <c r="BL416" s="960"/>
      <c r="BM416" s="960"/>
      <c r="BN416" s="960"/>
      <c r="BO416" s="960"/>
      <c r="BP416" s="960"/>
      <c r="BQ416" s="960"/>
      <c r="BR416" s="960"/>
      <c r="BS416" s="960"/>
    </row>
    <row r="417" spans="1:71" ht="15.65" customHeight="1" outlineLevel="2" x14ac:dyDescent="0.25">
      <c r="B417" s="659"/>
      <c r="D417" s="668" t="s">
        <v>1229</v>
      </c>
      <c r="E417" s="660"/>
      <c r="G417" s="661"/>
      <c r="H417" s="661"/>
      <c r="K417" s="906"/>
      <c r="N417" s="795"/>
      <c r="O417" s="1017" t="str">
        <f>R417</f>
        <v>incl. opslagen</v>
      </c>
      <c r="P417" s="1017"/>
      <c r="Q417" s="1023"/>
      <c r="R417" s="1030" t="str">
        <f>Tabellen!$C$2</f>
        <v>incl. opslagen</v>
      </c>
      <c r="S417" s="1024"/>
      <c r="T417" s="1030" t="str">
        <f>Tabellen!$C$2</f>
        <v>incl. opslagen</v>
      </c>
    </row>
    <row r="418" spans="1:71" s="656" customFormat="1" ht="15.65" customHeight="1" outlineLevel="2" x14ac:dyDescent="0.25">
      <c r="A418" s="934"/>
      <c r="B418" s="659"/>
      <c r="C418" s="786"/>
      <c r="D418" s="657" t="s">
        <v>1433</v>
      </c>
      <c r="E418" s="660">
        <v>1</v>
      </c>
      <c r="F418" s="657" t="s">
        <v>846</v>
      </c>
      <c r="G418" s="661">
        <v>2</v>
      </c>
      <c r="H418" s="661">
        <f t="shared" ref="H418:H432" si="107">E418*G418</f>
        <v>2</v>
      </c>
      <c r="I418" s="891"/>
      <c r="J418" s="891">
        <f t="shared" ref="J418:J432" si="108">E418*I418</f>
        <v>0</v>
      </c>
      <c r="K418" s="891"/>
      <c r="L418" s="891">
        <f t="shared" ref="L418:L432" si="109">E418*K418</f>
        <v>0</v>
      </c>
      <c r="M418" s="891">
        <f>J418+H418*Tabellen!$K$2+L418</f>
        <v>120</v>
      </c>
      <c r="N418" s="796"/>
      <c r="O418" s="1018">
        <f t="shared" ref="O418:O432" si="110">R418+T418</f>
        <v>145.19999999999999</v>
      </c>
      <c r="P418" s="1031"/>
      <c r="Q418" s="1023" t="s">
        <v>1025</v>
      </c>
      <c r="R418" s="1018">
        <f>H418*Tabellen!$K$2*Tabellen!$F$2</f>
        <v>145.19999999999999</v>
      </c>
      <c r="S418" s="1024" t="s">
        <v>1116</v>
      </c>
      <c r="T418" s="1018">
        <f>J418*Tabellen!$F$2</f>
        <v>0</v>
      </c>
      <c r="U418" s="1018">
        <f>R418*Tabellen!$G$2</f>
        <v>13.067999999999998</v>
      </c>
      <c r="V418" s="1018">
        <f>T418*Tabellen!$H$2</f>
        <v>0</v>
      </c>
      <c r="W418" s="1018">
        <f t="shared" ref="W418:W432" si="111">U418+V418</f>
        <v>13.067999999999998</v>
      </c>
      <c r="X418" s="1018">
        <f t="shared" ref="X418:X432" si="112">O418+W418</f>
        <v>158.26799999999997</v>
      </c>
      <c r="Y418" s="1019"/>
      <c r="Z418" s="967"/>
      <c r="AA418" s="967"/>
      <c r="AB418" s="967"/>
      <c r="AC418" s="967"/>
      <c r="AD418" s="967"/>
      <c r="AE418" s="967"/>
      <c r="AF418" s="967"/>
      <c r="AG418" s="967"/>
      <c r="AH418" s="967"/>
      <c r="AI418" s="967"/>
      <c r="AJ418" s="967"/>
      <c r="AK418" s="967"/>
      <c r="AL418" s="967"/>
      <c r="AM418" s="967"/>
      <c r="AN418" s="967"/>
      <c r="AO418" s="967"/>
      <c r="AP418" s="967"/>
      <c r="AQ418" s="967"/>
      <c r="AR418" s="967"/>
      <c r="AS418" s="967"/>
      <c r="AT418" s="967"/>
      <c r="AU418" s="967"/>
      <c r="AV418" s="967"/>
      <c r="AW418" s="967"/>
      <c r="AX418" s="967"/>
      <c r="AY418" s="967"/>
      <c r="AZ418" s="967"/>
      <c r="BA418" s="967"/>
      <c r="BB418" s="967"/>
      <c r="BC418" s="967"/>
      <c r="BD418" s="967"/>
      <c r="BE418" s="967"/>
      <c r="BF418" s="967"/>
      <c r="BG418" s="967"/>
      <c r="BH418" s="967"/>
      <c r="BI418" s="967"/>
      <c r="BJ418" s="967"/>
      <c r="BK418" s="967"/>
      <c r="BL418" s="967"/>
      <c r="BM418" s="967"/>
      <c r="BN418" s="967"/>
      <c r="BO418" s="967"/>
      <c r="BP418" s="967"/>
      <c r="BQ418" s="967"/>
      <c r="BR418" s="967"/>
      <c r="BS418" s="967"/>
    </row>
    <row r="419" spans="1:71" s="656" customFormat="1" ht="15.65" customHeight="1" outlineLevel="2" x14ac:dyDescent="0.25">
      <c r="A419" s="934"/>
      <c r="B419" s="659"/>
      <c r="C419" s="786"/>
      <c r="D419" s="657" t="s">
        <v>1484</v>
      </c>
      <c r="E419" s="660">
        <f>91.3/2.7</f>
        <v>33.81481481481481</v>
      </c>
      <c r="F419" s="657" t="s">
        <v>71</v>
      </c>
      <c r="G419" s="661">
        <v>0.05</v>
      </c>
      <c r="H419" s="661">
        <f t="shared" si="107"/>
        <v>1.6907407407407407</v>
      </c>
      <c r="I419" s="891"/>
      <c r="J419" s="891">
        <f t="shared" si="108"/>
        <v>0</v>
      </c>
      <c r="K419" s="891"/>
      <c r="L419" s="891">
        <f t="shared" si="109"/>
        <v>0</v>
      </c>
      <c r="M419" s="891">
        <f>J419+H419*Tabellen!$K$2+L419</f>
        <v>101.44444444444444</v>
      </c>
      <c r="N419" s="796"/>
      <c r="O419" s="1018">
        <f t="shared" si="110"/>
        <v>122.74777777777777</v>
      </c>
      <c r="P419" s="1031"/>
      <c r="Q419" s="1023" t="s">
        <v>1025</v>
      </c>
      <c r="R419" s="1018">
        <f>H419*Tabellen!$K$2*Tabellen!$F$2</f>
        <v>122.74777777777777</v>
      </c>
      <c r="S419" s="1024" t="s">
        <v>1116</v>
      </c>
      <c r="T419" s="1018">
        <f>J419*Tabellen!$F$2</f>
        <v>0</v>
      </c>
      <c r="U419" s="1018">
        <f>R419*Tabellen!$G$2</f>
        <v>11.047299999999998</v>
      </c>
      <c r="V419" s="1018">
        <f>T419*Tabellen!$H$2</f>
        <v>0</v>
      </c>
      <c r="W419" s="1018">
        <f t="shared" si="111"/>
        <v>11.047299999999998</v>
      </c>
      <c r="X419" s="1018">
        <f t="shared" si="112"/>
        <v>133.79507777777778</v>
      </c>
      <c r="Y419" s="1019"/>
      <c r="Z419" s="967"/>
      <c r="AA419" s="967"/>
      <c r="AB419" s="967"/>
      <c r="AC419" s="967"/>
      <c r="AD419" s="967"/>
      <c r="AE419" s="967"/>
      <c r="AF419" s="967"/>
      <c r="AG419" s="967"/>
      <c r="AH419" s="967"/>
      <c r="AI419" s="967"/>
      <c r="AJ419" s="967"/>
      <c r="AK419" s="967"/>
      <c r="AL419" s="967"/>
      <c r="AM419" s="967"/>
      <c r="AN419" s="967"/>
      <c r="AO419" s="967"/>
      <c r="AP419" s="967"/>
      <c r="AQ419" s="967"/>
      <c r="AR419" s="967"/>
      <c r="AS419" s="967"/>
      <c r="AT419" s="967"/>
      <c r="AU419" s="967"/>
      <c r="AV419" s="967"/>
      <c r="AW419" s="967"/>
      <c r="AX419" s="967"/>
      <c r="AY419" s="967"/>
      <c r="AZ419" s="967"/>
      <c r="BA419" s="967"/>
      <c r="BB419" s="967"/>
      <c r="BC419" s="967"/>
      <c r="BD419" s="967"/>
      <c r="BE419" s="967"/>
      <c r="BF419" s="967"/>
      <c r="BG419" s="967"/>
      <c r="BH419" s="967"/>
      <c r="BI419" s="967"/>
      <c r="BJ419" s="967"/>
      <c r="BK419" s="967"/>
      <c r="BL419" s="967"/>
      <c r="BM419" s="967"/>
      <c r="BN419" s="967"/>
      <c r="BO419" s="967"/>
      <c r="BP419" s="967"/>
      <c r="BQ419" s="967"/>
      <c r="BR419" s="967"/>
      <c r="BS419" s="967"/>
    </row>
    <row r="420" spans="1:71" s="656" customFormat="1" ht="15.65" customHeight="1" outlineLevel="2" x14ac:dyDescent="0.25">
      <c r="A420" s="934"/>
      <c r="B420" s="659"/>
      <c r="C420" s="786"/>
      <c r="D420" s="657" t="s">
        <v>1044</v>
      </c>
      <c r="E420" s="660">
        <f>E416*1.7</f>
        <v>155.20999999999998</v>
      </c>
      <c r="F420" s="657" t="s">
        <v>71</v>
      </c>
      <c r="G420" s="661">
        <v>0</v>
      </c>
      <c r="H420" s="661">
        <f t="shared" si="107"/>
        <v>0</v>
      </c>
      <c r="I420" s="891">
        <v>2.1800000000000002</v>
      </c>
      <c r="J420" s="891">
        <f t="shared" si="108"/>
        <v>338.3578</v>
      </c>
      <c r="K420" s="891"/>
      <c r="L420" s="891">
        <f t="shared" si="109"/>
        <v>0</v>
      </c>
      <c r="M420" s="891">
        <f>J420+H420*Tabellen!$K$2+L420</f>
        <v>338.3578</v>
      </c>
      <c r="N420" s="796"/>
      <c r="O420" s="1018">
        <f t="shared" si="110"/>
        <v>409.412938</v>
      </c>
      <c r="P420" s="1031"/>
      <c r="Q420" s="1023" t="s">
        <v>1025</v>
      </c>
      <c r="R420" s="1018">
        <f>H420*Tabellen!$K$2*Tabellen!$F$2</f>
        <v>0</v>
      </c>
      <c r="S420" s="1024" t="s">
        <v>1116</v>
      </c>
      <c r="T420" s="1018">
        <f>J420*Tabellen!$F$2</f>
        <v>409.412938</v>
      </c>
      <c r="U420" s="1018">
        <f>R420*Tabellen!$G$2</f>
        <v>0</v>
      </c>
      <c r="V420" s="1018">
        <f>T420*Tabellen!$H$2</f>
        <v>85.976716979999992</v>
      </c>
      <c r="W420" s="1018">
        <f t="shared" si="111"/>
        <v>85.976716979999992</v>
      </c>
      <c r="X420" s="1018">
        <f t="shared" si="112"/>
        <v>495.38965497999999</v>
      </c>
      <c r="Y420" s="1019"/>
      <c r="Z420" s="967"/>
      <c r="AA420" s="967"/>
      <c r="AB420" s="967"/>
      <c r="AC420" s="967"/>
      <c r="AD420" s="967"/>
      <c r="AE420" s="967"/>
      <c r="AF420" s="967"/>
      <c r="AG420" s="967"/>
      <c r="AH420" s="967"/>
      <c r="AI420" s="967"/>
      <c r="AJ420" s="967"/>
      <c r="AK420" s="967"/>
      <c r="AL420" s="967"/>
      <c r="AM420" s="967"/>
      <c r="AN420" s="967"/>
      <c r="AO420" s="967"/>
      <c r="AP420" s="967"/>
      <c r="AQ420" s="967"/>
      <c r="AR420" s="967"/>
      <c r="AS420" s="967"/>
      <c r="AT420" s="967"/>
      <c r="AU420" s="967"/>
      <c r="AV420" s="967"/>
      <c r="AW420" s="967"/>
      <c r="AX420" s="967"/>
      <c r="AY420" s="967"/>
      <c r="AZ420" s="967"/>
      <c r="BA420" s="967"/>
      <c r="BB420" s="967"/>
      <c r="BC420" s="967"/>
      <c r="BD420" s="967"/>
      <c r="BE420" s="967"/>
      <c r="BF420" s="967"/>
      <c r="BG420" s="967"/>
      <c r="BH420" s="967"/>
      <c r="BI420" s="967"/>
      <c r="BJ420" s="967"/>
      <c r="BK420" s="967"/>
      <c r="BL420" s="967"/>
      <c r="BM420" s="967"/>
      <c r="BN420" s="967"/>
      <c r="BO420" s="967"/>
      <c r="BP420" s="967"/>
      <c r="BQ420" s="967"/>
      <c r="BR420" s="967"/>
      <c r="BS420" s="967"/>
    </row>
    <row r="421" spans="1:71" s="656" customFormat="1" ht="15.65" customHeight="1" outlineLevel="2" x14ac:dyDescent="0.25">
      <c r="A421" s="934"/>
      <c r="B421" s="659"/>
      <c r="C421" s="786"/>
      <c r="D421" s="657" t="s">
        <v>1486</v>
      </c>
      <c r="E421" s="660">
        <f>E416*1.7*2</f>
        <v>310.41999999999996</v>
      </c>
      <c r="F421" s="657" t="s">
        <v>71</v>
      </c>
      <c r="G421" s="661">
        <v>0</v>
      </c>
      <c r="H421" s="661">
        <f t="shared" si="107"/>
        <v>0</v>
      </c>
      <c r="I421" s="891">
        <v>0.44</v>
      </c>
      <c r="J421" s="891">
        <f t="shared" si="108"/>
        <v>136.58479999999997</v>
      </c>
      <c r="K421" s="891"/>
      <c r="L421" s="891">
        <f t="shared" si="109"/>
        <v>0</v>
      </c>
      <c r="M421" s="891">
        <f>J421+H421*Tabellen!$K$2+L421</f>
        <v>136.58479999999997</v>
      </c>
      <c r="N421" s="796"/>
      <c r="O421" s="1018">
        <f t="shared" si="110"/>
        <v>165.26760799999997</v>
      </c>
      <c r="P421" s="1031"/>
      <c r="Q421" s="1023" t="s">
        <v>1025</v>
      </c>
      <c r="R421" s="1018">
        <f>H421*Tabellen!$K$2*Tabellen!$F$2</f>
        <v>0</v>
      </c>
      <c r="S421" s="1024" t="s">
        <v>1116</v>
      </c>
      <c r="T421" s="1018">
        <f>J421*Tabellen!$F$2</f>
        <v>165.26760799999997</v>
      </c>
      <c r="U421" s="1018">
        <f>R421*Tabellen!$G$2</f>
        <v>0</v>
      </c>
      <c r="V421" s="1018">
        <f>T421*Tabellen!$H$2</f>
        <v>34.706197679999988</v>
      </c>
      <c r="W421" s="1018">
        <f t="shared" si="111"/>
        <v>34.706197679999988</v>
      </c>
      <c r="X421" s="1018">
        <f t="shared" si="112"/>
        <v>199.97380567999994</v>
      </c>
      <c r="Y421" s="1019"/>
      <c r="Z421" s="967"/>
      <c r="AA421" s="967"/>
      <c r="AB421" s="967"/>
      <c r="AC421" s="967"/>
      <c r="AD421" s="967"/>
      <c r="AE421" s="967"/>
      <c r="AF421" s="967"/>
      <c r="AG421" s="967"/>
      <c r="AH421" s="967"/>
      <c r="AI421" s="967"/>
      <c r="AJ421" s="967"/>
      <c r="AK421" s="967"/>
      <c r="AL421" s="967"/>
      <c r="AM421" s="967"/>
      <c r="AN421" s="967"/>
      <c r="AO421" s="967"/>
      <c r="AP421" s="967"/>
      <c r="AQ421" s="967"/>
      <c r="AR421" s="967"/>
      <c r="AS421" s="967"/>
      <c r="AT421" s="967"/>
      <c r="AU421" s="967"/>
      <c r="AV421" s="967"/>
      <c r="AW421" s="967"/>
      <c r="AX421" s="967"/>
      <c r="AY421" s="967"/>
      <c r="AZ421" s="967"/>
      <c r="BA421" s="967"/>
      <c r="BB421" s="967"/>
      <c r="BC421" s="967"/>
      <c r="BD421" s="967"/>
      <c r="BE421" s="967"/>
      <c r="BF421" s="967"/>
      <c r="BG421" s="967"/>
      <c r="BH421" s="967"/>
      <c r="BI421" s="967"/>
      <c r="BJ421" s="967"/>
      <c r="BK421" s="967"/>
      <c r="BL421" s="967"/>
      <c r="BM421" s="967"/>
      <c r="BN421" s="967"/>
      <c r="BO421" s="967"/>
      <c r="BP421" s="967"/>
      <c r="BQ421" s="967"/>
      <c r="BR421" s="967"/>
      <c r="BS421" s="967"/>
    </row>
    <row r="422" spans="1:71" s="656" customFormat="1" ht="15.65" customHeight="1" outlineLevel="2" x14ac:dyDescent="0.25">
      <c r="A422" s="934"/>
      <c r="B422" s="659"/>
      <c r="C422" s="786"/>
      <c r="D422" s="657" t="s">
        <v>1487</v>
      </c>
      <c r="E422" s="660">
        <f>E421+E420</f>
        <v>465.62999999999994</v>
      </c>
      <c r="F422" s="657" t="s">
        <v>71</v>
      </c>
      <c r="G422" s="661">
        <v>0.13</v>
      </c>
      <c r="H422" s="661">
        <f t="shared" si="107"/>
        <v>60.531899999999993</v>
      </c>
      <c r="I422" s="891">
        <v>0</v>
      </c>
      <c r="J422" s="891">
        <f t="shared" si="108"/>
        <v>0</v>
      </c>
      <c r="K422" s="891"/>
      <c r="L422" s="891">
        <f t="shared" si="109"/>
        <v>0</v>
      </c>
      <c r="M422" s="891">
        <f>J422+H422*Tabellen!$K$2+L422</f>
        <v>3631.9139999999998</v>
      </c>
      <c r="N422" s="796"/>
      <c r="O422" s="1018">
        <f t="shared" si="110"/>
        <v>4394.6159399999997</v>
      </c>
      <c r="P422" s="1031"/>
      <c r="Q422" s="1023" t="s">
        <v>1025</v>
      </c>
      <c r="R422" s="1018">
        <f>H422*Tabellen!$K$2*Tabellen!$F$2</f>
        <v>4394.6159399999997</v>
      </c>
      <c r="S422" s="1024" t="s">
        <v>1116</v>
      </c>
      <c r="T422" s="1018">
        <f>J422*Tabellen!$F$2</f>
        <v>0</v>
      </c>
      <c r="U422" s="1018">
        <f>R422*Tabellen!$G$2</f>
        <v>395.51543459999994</v>
      </c>
      <c r="V422" s="1018">
        <f>T422*Tabellen!$H$2</f>
        <v>0</v>
      </c>
      <c r="W422" s="1018">
        <f t="shared" si="111"/>
        <v>395.51543459999994</v>
      </c>
      <c r="X422" s="1018">
        <f t="shared" si="112"/>
        <v>4790.1313745999996</v>
      </c>
      <c r="Y422" s="1033"/>
      <c r="Z422" s="967"/>
      <c r="AA422" s="967"/>
      <c r="AB422" s="967"/>
      <c r="AC422" s="967"/>
      <c r="AD422" s="967"/>
      <c r="AE422" s="967"/>
      <c r="AF422" s="967"/>
      <c r="AG422" s="967"/>
      <c r="AH422" s="967"/>
      <c r="AI422" s="967"/>
      <c r="AJ422" s="967"/>
      <c r="AK422" s="967"/>
      <c r="AL422" s="967"/>
      <c r="AM422" s="967"/>
      <c r="AN422" s="967"/>
      <c r="AO422" s="967"/>
      <c r="AP422" s="967"/>
      <c r="AQ422" s="967"/>
      <c r="AR422" s="967"/>
      <c r="AS422" s="967"/>
      <c r="AT422" s="967"/>
      <c r="AU422" s="967"/>
      <c r="AV422" s="967"/>
      <c r="AW422" s="967"/>
      <c r="AX422" s="967"/>
      <c r="AY422" s="967"/>
      <c r="AZ422" s="967"/>
      <c r="BA422" s="967"/>
      <c r="BB422" s="967"/>
      <c r="BC422" s="967"/>
      <c r="BD422" s="967"/>
      <c r="BE422" s="967"/>
      <c r="BF422" s="967"/>
      <c r="BG422" s="967"/>
      <c r="BH422" s="967"/>
      <c r="BI422" s="967"/>
      <c r="BJ422" s="967"/>
      <c r="BK422" s="967"/>
      <c r="BL422" s="967"/>
      <c r="BM422" s="967"/>
      <c r="BN422" s="967"/>
      <c r="BO422" s="967"/>
      <c r="BP422" s="967"/>
      <c r="BQ422" s="967"/>
      <c r="BR422" s="967"/>
      <c r="BS422" s="967"/>
    </row>
    <row r="423" spans="1:71" s="656" customFormat="1" ht="15.65" customHeight="1" outlineLevel="2" x14ac:dyDescent="0.25">
      <c r="A423" s="934"/>
      <c r="B423" s="659"/>
      <c r="C423" s="786"/>
      <c r="D423" s="657" t="s">
        <v>1501</v>
      </c>
      <c r="E423" s="660">
        <f>E416*1.05</f>
        <v>95.864999999999995</v>
      </c>
      <c r="F423" s="657" t="s">
        <v>74</v>
      </c>
      <c r="G423" s="661">
        <v>0</v>
      </c>
      <c r="H423" s="661">
        <f t="shared" si="107"/>
        <v>0</v>
      </c>
      <c r="I423" s="891">
        <v>14.42</v>
      </c>
      <c r="J423" s="891">
        <f t="shared" si="108"/>
        <v>1382.3733</v>
      </c>
      <c r="K423" s="891"/>
      <c r="L423" s="891">
        <f t="shared" si="109"/>
        <v>0</v>
      </c>
      <c r="M423" s="891">
        <f>J423+H423*Tabellen!$K$2+L423</f>
        <v>1382.3733</v>
      </c>
      <c r="N423" s="796"/>
      <c r="O423" s="1018">
        <f t="shared" si="110"/>
        <v>1672.671693</v>
      </c>
      <c r="P423" s="1031"/>
      <c r="Q423" s="1023" t="s">
        <v>1025</v>
      </c>
      <c r="R423" s="1018">
        <f>H423*Tabellen!$K$2*Tabellen!$F$2</f>
        <v>0</v>
      </c>
      <c r="S423" s="1024" t="s">
        <v>1116</v>
      </c>
      <c r="T423" s="1018">
        <f>J423*Tabellen!$F$2</f>
        <v>1672.671693</v>
      </c>
      <c r="U423" s="1018">
        <f>R423*Tabellen!$G$2</f>
        <v>0</v>
      </c>
      <c r="V423" s="1018">
        <f>T423*Tabellen!$H$2</f>
        <v>351.26105552999996</v>
      </c>
      <c r="W423" s="1018">
        <f t="shared" si="111"/>
        <v>351.26105552999996</v>
      </c>
      <c r="X423" s="1018">
        <f t="shared" si="112"/>
        <v>2023.93274853</v>
      </c>
      <c r="Y423" s="1017"/>
      <c r="Z423" s="967"/>
      <c r="AA423" s="967"/>
      <c r="AB423" s="967"/>
      <c r="AC423" s="967"/>
      <c r="AD423" s="967"/>
      <c r="AE423" s="967"/>
      <c r="AF423" s="967"/>
      <c r="AG423" s="967"/>
      <c r="AH423" s="967"/>
      <c r="AI423" s="967"/>
      <c r="AJ423" s="967"/>
      <c r="AK423" s="967"/>
      <c r="AL423" s="967"/>
      <c r="AM423" s="967"/>
      <c r="AN423" s="967"/>
      <c r="AO423" s="967"/>
      <c r="AP423" s="967"/>
      <c r="AQ423" s="967"/>
      <c r="AR423" s="967"/>
      <c r="AS423" s="967"/>
      <c r="AT423" s="967"/>
      <c r="AU423" s="967"/>
      <c r="AV423" s="967"/>
      <c r="AW423" s="967"/>
      <c r="AX423" s="967"/>
      <c r="AY423" s="967"/>
      <c r="AZ423" s="967"/>
      <c r="BA423" s="967"/>
      <c r="BB423" s="967"/>
      <c r="BC423" s="967"/>
      <c r="BD423" s="967"/>
      <c r="BE423" s="967"/>
      <c r="BF423" s="967"/>
      <c r="BG423" s="967"/>
      <c r="BH423" s="967"/>
      <c r="BI423" s="967"/>
      <c r="BJ423" s="967"/>
      <c r="BK423" s="967"/>
      <c r="BL423" s="967"/>
      <c r="BM423" s="967"/>
      <c r="BN423" s="967"/>
      <c r="BO423" s="967"/>
      <c r="BP423" s="967"/>
      <c r="BQ423" s="967"/>
      <c r="BR423" s="967"/>
      <c r="BS423" s="967"/>
    </row>
    <row r="424" spans="1:71" s="656" customFormat="1" ht="15.65" customHeight="1" outlineLevel="2" x14ac:dyDescent="0.25">
      <c r="A424" s="934"/>
      <c r="B424" s="659"/>
      <c r="C424" s="786"/>
      <c r="D424" s="657" t="str">
        <f>D423</f>
        <v xml:space="preserve">Isolatie in binnenwanden en voorzetwanden d=120 mm n.t.b. </v>
      </c>
      <c r="E424" s="660">
        <f>E416</f>
        <v>91.3</v>
      </c>
      <c r="F424" s="657" t="s">
        <v>74</v>
      </c>
      <c r="G424" s="661">
        <v>0.08</v>
      </c>
      <c r="H424" s="661">
        <f t="shared" si="107"/>
        <v>7.3040000000000003</v>
      </c>
      <c r="I424" s="891"/>
      <c r="J424" s="891">
        <f t="shared" si="108"/>
        <v>0</v>
      </c>
      <c r="K424" s="891"/>
      <c r="L424" s="891">
        <f t="shared" si="109"/>
        <v>0</v>
      </c>
      <c r="M424" s="891">
        <f>J424+H424*Tabellen!$K$2+L424</f>
        <v>438.24</v>
      </c>
      <c r="N424" s="796"/>
      <c r="O424" s="1018">
        <f t="shared" si="110"/>
        <v>530.2704</v>
      </c>
      <c r="P424" s="1031"/>
      <c r="Q424" s="1023" t="s">
        <v>1025</v>
      </c>
      <c r="R424" s="1018">
        <f>H424*Tabellen!$K$2*Tabellen!$F$2</f>
        <v>530.2704</v>
      </c>
      <c r="S424" s="1024" t="s">
        <v>1116</v>
      </c>
      <c r="T424" s="1018">
        <f>J424*Tabellen!$F$2</f>
        <v>0</v>
      </c>
      <c r="U424" s="1018">
        <f>R424*Tabellen!$G$2</f>
        <v>47.724336000000001</v>
      </c>
      <c r="V424" s="1018">
        <f>T424*Tabellen!$H$2</f>
        <v>0</v>
      </c>
      <c r="W424" s="1018">
        <f t="shared" si="111"/>
        <v>47.724336000000001</v>
      </c>
      <c r="X424" s="1018">
        <f t="shared" si="112"/>
        <v>577.99473599999999</v>
      </c>
      <c r="Y424" s="1017"/>
      <c r="Z424" s="967"/>
      <c r="AA424" s="967"/>
      <c r="AB424" s="967"/>
      <c r="AC424" s="967"/>
      <c r="AD424" s="967"/>
      <c r="AE424" s="967"/>
      <c r="AF424" s="967"/>
      <c r="AG424" s="967"/>
      <c r="AH424" s="967"/>
      <c r="AI424" s="967"/>
      <c r="AJ424" s="967"/>
      <c r="AK424" s="967"/>
      <c r="AL424" s="967"/>
      <c r="AM424" s="967"/>
      <c r="AN424" s="967"/>
      <c r="AO424" s="967"/>
      <c r="AP424" s="967"/>
      <c r="AQ424" s="967"/>
      <c r="AR424" s="967"/>
      <c r="AS424" s="967"/>
      <c r="AT424" s="967"/>
      <c r="AU424" s="967"/>
      <c r="AV424" s="967"/>
      <c r="AW424" s="967"/>
      <c r="AX424" s="967"/>
      <c r="AY424" s="967"/>
      <c r="AZ424" s="967"/>
      <c r="BA424" s="967"/>
      <c r="BB424" s="967"/>
      <c r="BC424" s="967"/>
      <c r="BD424" s="967"/>
      <c r="BE424" s="967"/>
      <c r="BF424" s="967"/>
      <c r="BG424" s="967"/>
      <c r="BH424" s="967"/>
      <c r="BI424" s="967"/>
      <c r="BJ424" s="967"/>
      <c r="BK424" s="967"/>
      <c r="BL424" s="967"/>
      <c r="BM424" s="967"/>
      <c r="BN424" s="967"/>
      <c r="BO424" s="967"/>
      <c r="BP424" s="967"/>
      <c r="BQ424" s="967"/>
      <c r="BR424" s="967"/>
      <c r="BS424" s="967"/>
    </row>
    <row r="425" spans="1:71" s="656" customFormat="1" ht="15.65" customHeight="1" outlineLevel="2" x14ac:dyDescent="0.25">
      <c r="A425" s="934"/>
      <c r="B425" s="659"/>
      <c r="C425" s="786"/>
      <c r="D425" s="657" t="s">
        <v>1490</v>
      </c>
      <c r="E425" s="660">
        <f>E416*1.1</f>
        <v>100.43</v>
      </c>
      <c r="F425" s="659" t="s">
        <v>74</v>
      </c>
      <c r="G425" s="660">
        <v>0</v>
      </c>
      <c r="H425" s="661">
        <f t="shared" si="107"/>
        <v>0</v>
      </c>
      <c r="I425" s="904">
        <v>2.1754249999999997</v>
      </c>
      <c r="J425" s="891">
        <f t="shared" si="108"/>
        <v>218.47793274999998</v>
      </c>
      <c r="K425" s="891"/>
      <c r="L425" s="891">
        <f t="shared" si="109"/>
        <v>0</v>
      </c>
      <c r="M425" s="891">
        <f>J425+H425*Tabellen!$K$2+L425</f>
        <v>218.47793274999998</v>
      </c>
      <c r="N425" s="796"/>
      <c r="O425" s="1018">
        <f t="shared" si="110"/>
        <v>264.35829862749995</v>
      </c>
      <c r="P425" s="1031"/>
      <c r="Q425" s="1023" t="s">
        <v>1025</v>
      </c>
      <c r="R425" s="1018">
        <f>H425*Tabellen!$K$2*Tabellen!$F$2</f>
        <v>0</v>
      </c>
      <c r="S425" s="1024" t="s">
        <v>1116</v>
      </c>
      <c r="T425" s="1018">
        <f>J425*Tabellen!$F$2</f>
        <v>264.35829862749995</v>
      </c>
      <c r="U425" s="1018">
        <f>R425*Tabellen!$G$2</f>
        <v>0</v>
      </c>
      <c r="V425" s="1018">
        <f>T425*Tabellen!$H$2</f>
        <v>55.515242711774988</v>
      </c>
      <c r="W425" s="1018">
        <f t="shared" si="111"/>
        <v>55.515242711774988</v>
      </c>
      <c r="X425" s="1018">
        <f t="shared" si="112"/>
        <v>319.87354133927494</v>
      </c>
      <c r="Y425" s="1026"/>
      <c r="Z425" s="967"/>
      <c r="AA425" s="967"/>
      <c r="AB425" s="967"/>
      <c r="AC425" s="967"/>
      <c r="AD425" s="967"/>
      <c r="AE425" s="967"/>
      <c r="AF425" s="967"/>
      <c r="AG425" s="967"/>
      <c r="AH425" s="967"/>
      <c r="AI425" s="967"/>
      <c r="AJ425" s="967"/>
      <c r="AK425" s="967"/>
      <c r="AL425" s="967"/>
      <c r="AM425" s="967"/>
      <c r="AN425" s="967"/>
      <c r="AO425" s="967"/>
      <c r="AP425" s="967"/>
      <c r="AQ425" s="967"/>
      <c r="AR425" s="967"/>
      <c r="AS425" s="967"/>
      <c r="AT425" s="967"/>
      <c r="AU425" s="967"/>
      <c r="AV425" s="967"/>
      <c r="AW425" s="967"/>
      <c r="AX425" s="967"/>
      <c r="AY425" s="967"/>
      <c r="AZ425" s="967"/>
      <c r="BA425" s="967"/>
      <c r="BB425" s="967"/>
      <c r="BC425" s="967"/>
      <c r="BD425" s="967"/>
      <c r="BE425" s="967"/>
      <c r="BF425" s="967"/>
      <c r="BG425" s="967"/>
      <c r="BH425" s="967"/>
      <c r="BI425" s="967"/>
      <c r="BJ425" s="967"/>
      <c r="BK425" s="967"/>
      <c r="BL425" s="967"/>
      <c r="BM425" s="967"/>
      <c r="BN425" s="967"/>
      <c r="BO425" s="967"/>
      <c r="BP425" s="967"/>
      <c r="BQ425" s="967"/>
      <c r="BR425" s="967"/>
      <c r="BS425" s="967"/>
    </row>
    <row r="426" spans="1:71" s="656" customFormat="1" ht="15.65" customHeight="1" outlineLevel="2" x14ac:dyDescent="0.25">
      <c r="A426" s="934"/>
      <c r="B426" s="659"/>
      <c r="C426" s="786"/>
      <c r="D426" s="657" t="s">
        <v>1490</v>
      </c>
      <c r="E426" s="660">
        <f>E416</f>
        <v>91.3</v>
      </c>
      <c r="F426" s="657" t="s">
        <v>74</v>
      </c>
      <c r="G426" s="661">
        <v>0.03</v>
      </c>
      <c r="H426" s="661">
        <f t="shared" si="107"/>
        <v>2.7389999999999999</v>
      </c>
      <c r="I426" s="891">
        <v>0</v>
      </c>
      <c r="J426" s="891">
        <f t="shared" si="108"/>
        <v>0</v>
      </c>
      <c r="K426" s="891"/>
      <c r="L426" s="891">
        <f t="shared" si="109"/>
        <v>0</v>
      </c>
      <c r="M426" s="891">
        <f>J426+H426*Tabellen!$K$2+L426</f>
        <v>164.34</v>
      </c>
      <c r="N426" s="796"/>
      <c r="O426" s="1018">
        <f t="shared" si="110"/>
        <v>198.85140000000001</v>
      </c>
      <c r="P426" s="1031"/>
      <c r="Q426" s="1023" t="s">
        <v>1025</v>
      </c>
      <c r="R426" s="1018">
        <f>H426*Tabellen!$K$2*Tabellen!$F$2</f>
        <v>198.85140000000001</v>
      </c>
      <c r="S426" s="1024" t="s">
        <v>1116</v>
      </c>
      <c r="T426" s="1018">
        <f>J426*Tabellen!$F$2</f>
        <v>0</v>
      </c>
      <c r="U426" s="1018">
        <f>R426*Tabellen!$G$2</f>
        <v>17.896626000000001</v>
      </c>
      <c r="V426" s="1018">
        <f>T426*Tabellen!$H$2</f>
        <v>0</v>
      </c>
      <c r="W426" s="1018">
        <f t="shared" si="111"/>
        <v>17.896626000000001</v>
      </c>
      <c r="X426" s="1018">
        <f t="shared" si="112"/>
        <v>216.74802600000001</v>
      </c>
      <c r="Y426" s="1017"/>
      <c r="Z426" s="967"/>
      <c r="AA426" s="967"/>
      <c r="AB426" s="967"/>
      <c r="AC426" s="967"/>
      <c r="AD426" s="967"/>
      <c r="AE426" s="967"/>
      <c r="AF426" s="967"/>
      <c r="AG426" s="967"/>
      <c r="AH426" s="967"/>
      <c r="AI426" s="967"/>
      <c r="AJ426" s="967"/>
      <c r="AK426" s="967"/>
      <c r="AL426" s="967"/>
      <c r="AM426" s="967"/>
      <c r="AN426" s="967"/>
      <c r="AO426" s="967"/>
      <c r="AP426" s="967"/>
      <c r="AQ426" s="967"/>
      <c r="AR426" s="967"/>
      <c r="AS426" s="967"/>
      <c r="AT426" s="967"/>
      <c r="AU426" s="967"/>
      <c r="AV426" s="967"/>
      <c r="AW426" s="967"/>
      <c r="AX426" s="967"/>
      <c r="AY426" s="967"/>
      <c r="AZ426" s="967"/>
      <c r="BA426" s="967"/>
      <c r="BB426" s="967"/>
      <c r="BC426" s="967"/>
      <c r="BD426" s="967"/>
      <c r="BE426" s="967"/>
      <c r="BF426" s="967"/>
      <c r="BG426" s="967"/>
      <c r="BH426" s="967"/>
      <c r="BI426" s="967"/>
      <c r="BJ426" s="967"/>
      <c r="BK426" s="967"/>
      <c r="BL426" s="967"/>
      <c r="BM426" s="967"/>
      <c r="BN426" s="967"/>
      <c r="BO426" s="967"/>
      <c r="BP426" s="967"/>
      <c r="BQ426" s="967"/>
      <c r="BR426" s="967"/>
      <c r="BS426" s="967"/>
    </row>
    <row r="427" spans="1:71" s="656" customFormat="1" ht="15.65" customHeight="1" outlineLevel="2" x14ac:dyDescent="0.25">
      <c r="A427" s="934"/>
      <c r="B427" s="659"/>
      <c r="C427" s="786"/>
      <c r="D427" s="657" t="s">
        <v>1491</v>
      </c>
      <c r="E427" s="660">
        <f>E416*1.1</f>
        <v>100.43</v>
      </c>
      <c r="F427" s="659" t="s">
        <v>74</v>
      </c>
      <c r="G427" s="660">
        <v>0</v>
      </c>
      <c r="H427" s="661">
        <f t="shared" si="107"/>
        <v>0</v>
      </c>
      <c r="I427" s="904">
        <v>1.79</v>
      </c>
      <c r="J427" s="891">
        <f t="shared" si="108"/>
        <v>179.76970000000003</v>
      </c>
      <c r="K427" s="891"/>
      <c r="L427" s="891">
        <f t="shared" si="109"/>
        <v>0</v>
      </c>
      <c r="M427" s="891">
        <f>J427+H427*Tabellen!$K$2+L427</f>
        <v>179.76970000000003</v>
      </c>
      <c r="N427" s="796"/>
      <c r="O427" s="1018">
        <f t="shared" si="110"/>
        <v>217.52133700000002</v>
      </c>
      <c r="P427" s="1031"/>
      <c r="Q427" s="1023" t="s">
        <v>1025</v>
      </c>
      <c r="R427" s="1018">
        <f>H427*Tabellen!$K$2*Tabellen!$F$2</f>
        <v>0</v>
      </c>
      <c r="S427" s="1024" t="s">
        <v>1116</v>
      </c>
      <c r="T427" s="1018">
        <f>J427*Tabellen!$F$2</f>
        <v>217.52133700000002</v>
      </c>
      <c r="U427" s="1018">
        <f>R427*Tabellen!$G$2</f>
        <v>0</v>
      </c>
      <c r="V427" s="1018">
        <f>T427*Tabellen!$H$2</f>
        <v>45.679480770000005</v>
      </c>
      <c r="W427" s="1018">
        <f t="shared" si="111"/>
        <v>45.679480770000005</v>
      </c>
      <c r="X427" s="1018">
        <f t="shared" si="112"/>
        <v>263.20081777000001</v>
      </c>
      <c r="Y427" s="1026"/>
      <c r="Z427" s="967"/>
      <c r="AA427" s="967"/>
      <c r="AB427" s="967"/>
      <c r="AC427" s="967"/>
      <c r="AD427" s="967"/>
      <c r="AE427" s="967"/>
      <c r="AF427" s="967"/>
      <c r="AG427" s="967"/>
      <c r="AH427" s="967"/>
      <c r="AI427" s="967"/>
      <c r="AJ427" s="967"/>
      <c r="AK427" s="967"/>
      <c r="AL427" s="967"/>
      <c r="AM427" s="967"/>
      <c r="AN427" s="967"/>
      <c r="AO427" s="967"/>
      <c r="AP427" s="967"/>
      <c r="AQ427" s="967"/>
      <c r="AR427" s="967"/>
      <c r="AS427" s="967"/>
      <c r="AT427" s="967"/>
      <c r="AU427" s="967"/>
      <c r="AV427" s="967"/>
      <c r="AW427" s="967"/>
      <c r="AX427" s="967"/>
      <c r="AY427" s="967"/>
      <c r="AZ427" s="967"/>
      <c r="BA427" s="967"/>
      <c r="BB427" s="967"/>
      <c r="BC427" s="967"/>
      <c r="BD427" s="967"/>
      <c r="BE427" s="967"/>
      <c r="BF427" s="967"/>
      <c r="BG427" s="967"/>
      <c r="BH427" s="967"/>
      <c r="BI427" s="967"/>
      <c r="BJ427" s="967"/>
      <c r="BK427" s="967"/>
      <c r="BL427" s="967"/>
      <c r="BM427" s="967"/>
      <c r="BN427" s="967"/>
      <c r="BO427" s="967"/>
      <c r="BP427" s="967"/>
      <c r="BQ427" s="967"/>
      <c r="BR427" s="967"/>
      <c r="BS427" s="967"/>
    </row>
    <row r="428" spans="1:71" s="656" customFormat="1" ht="15.65" customHeight="1" outlineLevel="2" x14ac:dyDescent="0.25">
      <c r="A428" s="934"/>
      <c r="B428" s="659"/>
      <c r="C428" s="786"/>
      <c r="D428" s="657" t="s">
        <v>1491</v>
      </c>
      <c r="E428" s="660">
        <f>E416</f>
        <v>91.3</v>
      </c>
      <c r="F428" s="657" t="s">
        <v>74</v>
      </c>
      <c r="G428" s="661">
        <v>0.03</v>
      </c>
      <c r="H428" s="661">
        <f t="shared" si="107"/>
        <v>2.7389999999999999</v>
      </c>
      <c r="I428" s="891">
        <v>0</v>
      </c>
      <c r="J428" s="891">
        <f t="shared" si="108"/>
        <v>0</v>
      </c>
      <c r="K428" s="891"/>
      <c r="L428" s="891">
        <f t="shared" si="109"/>
        <v>0</v>
      </c>
      <c r="M428" s="891">
        <f>J428+H428*Tabellen!$K$2+L428</f>
        <v>164.34</v>
      </c>
      <c r="N428" s="796"/>
      <c r="O428" s="1018">
        <f t="shared" si="110"/>
        <v>198.85140000000001</v>
      </c>
      <c r="P428" s="1031"/>
      <c r="Q428" s="1023" t="s">
        <v>1025</v>
      </c>
      <c r="R428" s="1018">
        <f>H428*Tabellen!$K$2*Tabellen!$F$2</f>
        <v>198.85140000000001</v>
      </c>
      <c r="S428" s="1024" t="s">
        <v>1116</v>
      </c>
      <c r="T428" s="1018">
        <f>J428*Tabellen!$F$2</f>
        <v>0</v>
      </c>
      <c r="U428" s="1018">
        <f>R428*Tabellen!$G$2</f>
        <v>17.896626000000001</v>
      </c>
      <c r="V428" s="1018">
        <f>T428*Tabellen!$H$2</f>
        <v>0</v>
      </c>
      <c r="W428" s="1018">
        <f t="shared" si="111"/>
        <v>17.896626000000001</v>
      </c>
      <c r="X428" s="1018">
        <f t="shared" si="112"/>
        <v>216.74802600000001</v>
      </c>
      <c r="Y428" s="1017"/>
      <c r="Z428" s="967"/>
      <c r="AA428" s="967"/>
      <c r="AB428" s="967"/>
      <c r="AC428" s="967"/>
      <c r="AD428" s="967"/>
      <c r="AE428" s="967"/>
      <c r="AF428" s="967"/>
      <c r="AG428" s="967"/>
      <c r="AH428" s="967"/>
      <c r="AI428" s="967"/>
      <c r="AJ428" s="967"/>
      <c r="AK428" s="967"/>
      <c r="AL428" s="967"/>
      <c r="AM428" s="967"/>
      <c r="AN428" s="967"/>
      <c r="AO428" s="967"/>
      <c r="AP428" s="967"/>
      <c r="AQ428" s="967"/>
      <c r="AR428" s="967"/>
      <c r="AS428" s="967"/>
      <c r="AT428" s="967"/>
      <c r="AU428" s="967"/>
      <c r="AV428" s="967"/>
      <c r="AW428" s="967"/>
      <c r="AX428" s="967"/>
      <c r="AY428" s="967"/>
      <c r="AZ428" s="967"/>
      <c r="BA428" s="967"/>
      <c r="BB428" s="967"/>
      <c r="BC428" s="967"/>
      <c r="BD428" s="967"/>
      <c r="BE428" s="967"/>
      <c r="BF428" s="967"/>
      <c r="BG428" s="967"/>
      <c r="BH428" s="967"/>
      <c r="BI428" s="967"/>
      <c r="BJ428" s="967"/>
      <c r="BK428" s="967"/>
      <c r="BL428" s="967"/>
      <c r="BM428" s="967"/>
      <c r="BN428" s="967"/>
      <c r="BO428" s="967"/>
      <c r="BP428" s="967"/>
      <c r="BQ428" s="967"/>
      <c r="BR428" s="967"/>
      <c r="BS428" s="967"/>
    </row>
    <row r="429" spans="1:71" s="656" customFormat="1" ht="15.65" customHeight="1" outlineLevel="2" x14ac:dyDescent="0.25">
      <c r="A429" s="934"/>
      <c r="B429" s="659"/>
      <c r="C429" s="786"/>
      <c r="D429" s="657" t="s">
        <v>1492</v>
      </c>
      <c r="E429" s="660">
        <f>E416*1.1</f>
        <v>100.43</v>
      </c>
      <c r="F429" s="657" t="s">
        <v>74</v>
      </c>
      <c r="G429" s="661"/>
      <c r="H429" s="661">
        <f t="shared" si="107"/>
        <v>0</v>
      </c>
      <c r="I429" s="891">
        <v>3.97</v>
      </c>
      <c r="J429" s="891">
        <f t="shared" si="108"/>
        <v>398.70710000000003</v>
      </c>
      <c r="K429" s="891"/>
      <c r="L429" s="891">
        <f t="shared" si="109"/>
        <v>0</v>
      </c>
      <c r="M429" s="891">
        <f>J429+H429*Tabellen!$K$2+L429</f>
        <v>398.70710000000003</v>
      </c>
      <c r="N429" s="796"/>
      <c r="O429" s="1018">
        <f t="shared" si="110"/>
        <v>482.43559100000004</v>
      </c>
      <c r="P429" s="1031"/>
      <c r="Q429" s="1023" t="s">
        <v>1025</v>
      </c>
      <c r="R429" s="1018">
        <f>H429*Tabellen!$K$2*Tabellen!$F$2</f>
        <v>0</v>
      </c>
      <c r="S429" s="1024" t="s">
        <v>1116</v>
      </c>
      <c r="T429" s="1018">
        <f>J429*Tabellen!$F$2</f>
        <v>482.43559100000004</v>
      </c>
      <c r="U429" s="1018">
        <f>R429*Tabellen!$G$2</f>
        <v>0</v>
      </c>
      <c r="V429" s="1018">
        <f>T429*Tabellen!$H$2</f>
        <v>101.31147411000001</v>
      </c>
      <c r="W429" s="1018">
        <f t="shared" si="111"/>
        <v>101.31147411000001</v>
      </c>
      <c r="X429" s="1018">
        <f t="shared" si="112"/>
        <v>583.74706510999999</v>
      </c>
      <c r="Y429" s="1034"/>
      <c r="Z429" s="967"/>
      <c r="AA429" s="967"/>
      <c r="AB429" s="967"/>
      <c r="AC429" s="967"/>
      <c r="AD429" s="967"/>
      <c r="AE429" s="967"/>
      <c r="AF429" s="967"/>
      <c r="AG429" s="967"/>
      <c r="AH429" s="967"/>
      <c r="AI429" s="967"/>
      <c r="AJ429" s="967"/>
      <c r="AK429" s="967"/>
      <c r="AL429" s="967"/>
      <c r="AM429" s="967"/>
      <c r="AN429" s="967"/>
      <c r="AO429" s="967"/>
      <c r="AP429" s="967"/>
      <c r="AQ429" s="967"/>
      <c r="AR429" s="967"/>
      <c r="AS429" s="967"/>
      <c r="AT429" s="967"/>
      <c r="AU429" s="967"/>
      <c r="AV429" s="967"/>
      <c r="AW429" s="967"/>
      <c r="AX429" s="967"/>
      <c r="AY429" s="967"/>
      <c r="AZ429" s="967"/>
      <c r="BA429" s="967"/>
      <c r="BB429" s="967"/>
      <c r="BC429" s="967"/>
      <c r="BD429" s="967"/>
      <c r="BE429" s="967"/>
      <c r="BF429" s="967"/>
      <c r="BG429" s="967"/>
      <c r="BH429" s="967"/>
      <c r="BI429" s="967"/>
      <c r="BJ429" s="967"/>
      <c r="BK429" s="967"/>
      <c r="BL429" s="967"/>
      <c r="BM429" s="967"/>
      <c r="BN429" s="967"/>
      <c r="BO429" s="967"/>
      <c r="BP429" s="967"/>
      <c r="BQ429" s="967"/>
      <c r="BR429" s="967"/>
      <c r="BS429" s="967"/>
    </row>
    <row r="430" spans="1:71" s="656" customFormat="1" ht="15.65" customHeight="1" outlineLevel="2" x14ac:dyDescent="0.25">
      <c r="A430" s="934"/>
      <c r="B430" s="659"/>
      <c r="C430" s="786"/>
      <c r="D430" s="657" t="s">
        <v>1492</v>
      </c>
      <c r="E430" s="660">
        <f>E416</f>
        <v>91.3</v>
      </c>
      <c r="F430" s="657" t="s">
        <v>74</v>
      </c>
      <c r="G430" s="661">
        <v>0.3</v>
      </c>
      <c r="H430" s="661">
        <f t="shared" si="107"/>
        <v>27.389999999999997</v>
      </c>
      <c r="I430" s="891"/>
      <c r="J430" s="891">
        <f t="shared" si="108"/>
        <v>0</v>
      </c>
      <c r="K430" s="891"/>
      <c r="L430" s="891">
        <f t="shared" si="109"/>
        <v>0</v>
      </c>
      <c r="M430" s="891">
        <f>J430+H430*Tabellen!$K$2+L430</f>
        <v>1643.3999999999999</v>
      </c>
      <c r="N430" s="796"/>
      <c r="O430" s="1018">
        <f t="shared" si="110"/>
        <v>1988.5139999999997</v>
      </c>
      <c r="P430" s="1031"/>
      <c r="Q430" s="1023" t="s">
        <v>1025</v>
      </c>
      <c r="R430" s="1018">
        <f>H430*Tabellen!$K$2*Tabellen!$F$2</f>
        <v>1988.5139999999997</v>
      </c>
      <c r="S430" s="1024" t="s">
        <v>1116</v>
      </c>
      <c r="T430" s="1018">
        <f>J430*Tabellen!$F$2</f>
        <v>0</v>
      </c>
      <c r="U430" s="1018">
        <f>R430*Tabellen!$G$2</f>
        <v>178.96625999999998</v>
      </c>
      <c r="V430" s="1018">
        <f>T430*Tabellen!$H$2</f>
        <v>0</v>
      </c>
      <c r="W430" s="1018">
        <f t="shared" si="111"/>
        <v>178.96625999999998</v>
      </c>
      <c r="X430" s="1018">
        <f t="shared" si="112"/>
        <v>2167.4802599999998</v>
      </c>
      <c r="Y430" s="1017"/>
      <c r="Z430" s="967"/>
      <c r="AA430" s="967"/>
      <c r="AB430" s="967"/>
      <c r="AC430" s="967"/>
      <c r="AD430" s="967"/>
      <c r="AE430" s="967"/>
      <c r="AF430" s="967"/>
      <c r="AG430" s="967"/>
      <c r="AH430" s="967"/>
      <c r="AI430" s="967"/>
      <c r="AJ430" s="967"/>
      <c r="AK430" s="967"/>
      <c r="AL430" s="967"/>
      <c r="AM430" s="967"/>
      <c r="AN430" s="967"/>
      <c r="AO430" s="967"/>
      <c r="AP430" s="967"/>
      <c r="AQ430" s="967"/>
      <c r="AR430" s="967"/>
      <c r="AS430" s="967"/>
      <c r="AT430" s="967"/>
      <c r="AU430" s="967"/>
      <c r="AV430" s="967"/>
      <c r="AW430" s="967"/>
      <c r="AX430" s="967"/>
      <c r="AY430" s="967"/>
      <c r="AZ430" s="967"/>
      <c r="BA430" s="967"/>
      <c r="BB430" s="967"/>
      <c r="BC430" s="967"/>
      <c r="BD430" s="967"/>
      <c r="BE430" s="967"/>
      <c r="BF430" s="967"/>
      <c r="BG430" s="967"/>
      <c r="BH430" s="967"/>
      <c r="BI430" s="967"/>
      <c r="BJ430" s="967"/>
      <c r="BK430" s="967"/>
      <c r="BL430" s="967"/>
      <c r="BM430" s="967"/>
      <c r="BN430" s="967"/>
      <c r="BO430" s="967"/>
      <c r="BP430" s="967"/>
      <c r="BQ430" s="967"/>
      <c r="BR430" s="967"/>
      <c r="BS430" s="967"/>
    </row>
    <row r="431" spans="1:71" s="656" customFormat="1" ht="15.65" customHeight="1" outlineLevel="2" x14ac:dyDescent="0.25">
      <c r="A431" s="934"/>
      <c r="B431" s="659"/>
      <c r="C431" s="786"/>
      <c r="D431" s="659" t="s">
        <v>1493</v>
      </c>
      <c r="E431" s="660">
        <f>E416</f>
        <v>91.3</v>
      </c>
      <c r="F431" s="657" t="s">
        <v>74</v>
      </c>
      <c r="G431" s="660"/>
      <c r="H431" s="661">
        <f t="shared" si="107"/>
        <v>0</v>
      </c>
      <c r="I431" s="891">
        <v>5.5</v>
      </c>
      <c r="J431" s="891">
        <f t="shared" si="108"/>
        <v>502.15</v>
      </c>
      <c r="K431" s="891"/>
      <c r="L431" s="891">
        <f t="shared" si="109"/>
        <v>0</v>
      </c>
      <c r="M431" s="891">
        <f>J431+H431*Tabellen!$K$2+L431</f>
        <v>502.15</v>
      </c>
      <c r="N431" s="796"/>
      <c r="O431" s="1018">
        <f t="shared" si="110"/>
        <v>607.60149999999999</v>
      </c>
      <c r="P431" s="1031"/>
      <c r="Q431" s="1023" t="s">
        <v>1025</v>
      </c>
      <c r="R431" s="1018">
        <f>H431*Tabellen!$K$2*Tabellen!$F$2</f>
        <v>0</v>
      </c>
      <c r="S431" s="1024" t="s">
        <v>1116</v>
      </c>
      <c r="T431" s="1018">
        <f>J431*Tabellen!$F$2</f>
        <v>607.60149999999999</v>
      </c>
      <c r="U431" s="1018">
        <f>R431*Tabellen!$G$2</f>
        <v>0</v>
      </c>
      <c r="V431" s="1018">
        <f>T431*Tabellen!$H$2</f>
        <v>127.59631499999999</v>
      </c>
      <c r="W431" s="1018">
        <f t="shared" si="111"/>
        <v>127.59631499999999</v>
      </c>
      <c r="X431" s="1018">
        <f t="shared" si="112"/>
        <v>735.19781499999999</v>
      </c>
      <c r="Y431" s="1017"/>
      <c r="Z431" s="967"/>
      <c r="AA431" s="967"/>
      <c r="AB431" s="967"/>
      <c r="AC431" s="967"/>
      <c r="AD431" s="967"/>
      <c r="AE431" s="967"/>
      <c r="AF431" s="967"/>
      <c r="AG431" s="967"/>
      <c r="AH431" s="967"/>
      <c r="AI431" s="967"/>
      <c r="AJ431" s="967"/>
      <c r="AK431" s="967"/>
      <c r="AL431" s="967"/>
      <c r="AM431" s="967"/>
      <c r="AN431" s="967"/>
      <c r="AO431" s="967"/>
      <c r="AP431" s="967"/>
      <c r="AQ431" s="967"/>
      <c r="AR431" s="967"/>
      <c r="AS431" s="967"/>
      <c r="AT431" s="967"/>
      <c r="AU431" s="967"/>
      <c r="AV431" s="967"/>
      <c r="AW431" s="967"/>
      <c r="AX431" s="967"/>
      <c r="AY431" s="967"/>
      <c r="AZ431" s="967"/>
      <c r="BA431" s="967"/>
      <c r="BB431" s="967"/>
      <c r="BC431" s="967"/>
      <c r="BD431" s="967"/>
      <c r="BE431" s="967"/>
      <c r="BF431" s="967"/>
      <c r="BG431" s="967"/>
      <c r="BH431" s="967"/>
      <c r="BI431" s="967"/>
      <c r="BJ431" s="967"/>
      <c r="BK431" s="967"/>
      <c r="BL431" s="967"/>
      <c r="BM431" s="967"/>
      <c r="BN431" s="967"/>
      <c r="BO431" s="967"/>
      <c r="BP431" s="967"/>
      <c r="BQ431" s="967"/>
      <c r="BR431" s="967"/>
      <c r="BS431" s="967"/>
    </row>
    <row r="432" spans="1:71" s="656" customFormat="1" ht="15.65" customHeight="1" outlineLevel="2" x14ac:dyDescent="0.25">
      <c r="A432" s="934"/>
      <c r="B432" s="659"/>
      <c r="C432" s="786"/>
      <c r="D432" s="659" t="s">
        <v>1483</v>
      </c>
      <c r="E432" s="660">
        <v>1</v>
      </c>
      <c r="F432" s="657" t="s">
        <v>846</v>
      </c>
      <c r="G432" s="660">
        <v>4</v>
      </c>
      <c r="H432" s="661">
        <f t="shared" si="107"/>
        <v>4</v>
      </c>
      <c r="I432" s="891"/>
      <c r="J432" s="891">
        <f t="shared" si="108"/>
        <v>0</v>
      </c>
      <c r="K432" s="891"/>
      <c r="L432" s="891">
        <f t="shared" si="109"/>
        <v>0</v>
      </c>
      <c r="M432" s="891">
        <f>J432+H432*Tabellen!$K$2+L432</f>
        <v>240</v>
      </c>
      <c r="N432" s="796"/>
      <c r="O432" s="1018">
        <f t="shared" si="110"/>
        <v>290.39999999999998</v>
      </c>
      <c r="P432" s="1031"/>
      <c r="Q432" s="1023" t="s">
        <v>1025</v>
      </c>
      <c r="R432" s="1018">
        <f>H432*Tabellen!$K$2*Tabellen!$F$2</f>
        <v>290.39999999999998</v>
      </c>
      <c r="S432" s="1024" t="s">
        <v>1116</v>
      </c>
      <c r="T432" s="1018">
        <f>J432*Tabellen!$F$2</f>
        <v>0</v>
      </c>
      <c r="U432" s="1018">
        <f>R432*Tabellen!$G$2</f>
        <v>26.135999999999996</v>
      </c>
      <c r="V432" s="1018">
        <f>T432*Tabellen!$H$2</f>
        <v>0</v>
      </c>
      <c r="W432" s="1018">
        <f t="shared" si="111"/>
        <v>26.135999999999996</v>
      </c>
      <c r="X432" s="1018">
        <f t="shared" si="112"/>
        <v>316.53599999999994</v>
      </c>
      <c r="Y432" s="1017"/>
      <c r="Z432" s="967"/>
      <c r="AA432" s="967"/>
      <c r="AB432" s="967"/>
      <c r="AC432" s="967"/>
      <c r="AD432" s="967"/>
      <c r="AE432" s="967"/>
      <c r="AF432" s="967"/>
      <c r="AG432" s="967"/>
      <c r="AH432" s="967"/>
      <c r="AI432" s="967"/>
      <c r="AJ432" s="967"/>
      <c r="AK432" s="967"/>
      <c r="AL432" s="967"/>
      <c r="AM432" s="967"/>
      <c r="AN432" s="967"/>
      <c r="AO432" s="967"/>
      <c r="AP432" s="967"/>
      <c r="AQ432" s="967"/>
      <c r="AR432" s="967"/>
      <c r="AS432" s="967"/>
      <c r="AT432" s="967"/>
      <c r="AU432" s="967"/>
      <c r="AV432" s="967"/>
      <c r="AW432" s="967"/>
      <c r="AX432" s="967"/>
      <c r="AY432" s="967"/>
      <c r="AZ432" s="967"/>
      <c r="BA432" s="967"/>
      <c r="BB432" s="967"/>
      <c r="BC432" s="967"/>
      <c r="BD432" s="967"/>
      <c r="BE432" s="967"/>
      <c r="BF432" s="967"/>
      <c r="BG432" s="967"/>
      <c r="BH432" s="967"/>
      <c r="BI432" s="967"/>
      <c r="BJ432" s="967"/>
      <c r="BK432" s="967"/>
      <c r="BL432" s="967"/>
      <c r="BM432" s="967"/>
      <c r="BN432" s="967"/>
      <c r="BO432" s="967"/>
      <c r="BP432" s="967"/>
      <c r="BQ432" s="967"/>
      <c r="BR432" s="967"/>
      <c r="BS432" s="967"/>
    </row>
    <row r="433" spans="1:71" s="830" customFormat="1" ht="15.65" customHeight="1" outlineLevel="2" x14ac:dyDescent="0.25">
      <c r="A433" s="936"/>
      <c r="B433" s="659" t="s">
        <v>1223</v>
      </c>
      <c r="C433" s="786" t="s">
        <v>1074</v>
      </c>
      <c r="D433" s="657" t="s">
        <v>1226</v>
      </c>
      <c r="E433" s="831"/>
      <c r="G433" s="832"/>
      <c r="H433" s="832"/>
      <c r="I433" s="905"/>
      <c r="J433" s="905"/>
      <c r="K433" s="905"/>
      <c r="L433" s="905"/>
      <c r="M433" s="905"/>
      <c r="N433" s="833"/>
      <c r="O433" s="1017"/>
      <c r="P433" s="1031"/>
      <c r="Q433" s="1023"/>
      <c r="R433" s="1018"/>
      <c r="S433" s="1024"/>
      <c r="T433" s="1018"/>
      <c r="U433" s="1018"/>
      <c r="V433" s="1018"/>
      <c r="W433" s="1018"/>
      <c r="X433" s="1018"/>
      <c r="Y433" s="1034"/>
      <c r="Z433" s="970"/>
      <c r="AA433" s="970"/>
      <c r="AB433" s="970"/>
      <c r="AC433" s="970"/>
      <c r="AD433" s="970"/>
      <c r="AE433" s="970"/>
      <c r="AF433" s="970"/>
      <c r="AG433" s="970"/>
      <c r="AH433" s="970"/>
      <c r="AI433" s="970"/>
      <c r="AJ433" s="970"/>
      <c r="AK433" s="970"/>
      <c r="AL433" s="970"/>
      <c r="AM433" s="970"/>
      <c r="AN433" s="970"/>
      <c r="AO433" s="970"/>
      <c r="AP433" s="970"/>
      <c r="AQ433" s="970"/>
      <c r="AR433" s="970"/>
      <c r="AS433" s="970"/>
      <c r="AT433" s="970"/>
      <c r="AU433" s="970"/>
      <c r="AV433" s="970"/>
      <c r="AW433" s="970"/>
      <c r="AX433" s="970"/>
      <c r="AY433" s="970"/>
      <c r="AZ433" s="970"/>
      <c r="BA433" s="970"/>
      <c r="BB433" s="970"/>
      <c r="BC433" s="970"/>
      <c r="BD433" s="970"/>
      <c r="BE433" s="970"/>
      <c r="BF433" s="970"/>
      <c r="BG433" s="970"/>
      <c r="BH433" s="970"/>
      <c r="BI433" s="970"/>
      <c r="BJ433" s="970"/>
      <c r="BK433" s="970"/>
      <c r="BL433" s="970"/>
      <c r="BM433" s="970"/>
      <c r="BN433" s="970"/>
      <c r="BO433" s="970"/>
      <c r="BP433" s="970"/>
      <c r="BQ433" s="970"/>
      <c r="BR433" s="970"/>
      <c r="BS433" s="970"/>
    </row>
    <row r="434" spans="1:71" ht="15.65" customHeight="1" outlineLevel="2" x14ac:dyDescent="0.25">
      <c r="B434" s="659"/>
      <c r="E434" s="660"/>
      <c r="G434" s="661"/>
      <c r="H434" s="661"/>
      <c r="K434" s="906"/>
      <c r="N434" s="795"/>
      <c r="O434" s="1017"/>
      <c r="P434" s="1017"/>
      <c r="Q434" s="1017"/>
      <c r="Y434" s="1017"/>
      <c r="Z434" s="964"/>
    </row>
    <row r="435" spans="1:71" ht="9" customHeight="1" outlineLevel="1" x14ac:dyDescent="0.25">
      <c r="B435" s="663"/>
      <c r="D435" s="664"/>
      <c r="E435" s="666"/>
      <c r="F435" s="664"/>
      <c r="G435" s="665"/>
      <c r="H435" s="665"/>
      <c r="I435" s="892"/>
      <c r="J435" s="892"/>
      <c r="K435" s="892"/>
      <c r="L435" s="892"/>
      <c r="M435" s="892"/>
      <c r="N435" s="786"/>
      <c r="O435" s="1021"/>
      <c r="P435" s="1021"/>
      <c r="Q435" s="1021"/>
      <c r="R435" s="1022"/>
      <c r="S435" s="1022"/>
      <c r="T435" s="1022"/>
      <c r="U435" s="1022"/>
      <c r="V435" s="1022"/>
      <c r="W435" s="1022"/>
      <c r="X435" s="1022"/>
      <c r="Y435" s="1021"/>
      <c r="Z435" s="965"/>
      <c r="AA435" s="966"/>
      <c r="AG435" s="963"/>
      <c r="AH435" s="963"/>
    </row>
    <row r="436" spans="1:71" s="912" customFormat="1" ht="15.65" customHeight="1" outlineLevel="1" x14ac:dyDescent="0.25">
      <c r="B436" s="650" t="s">
        <v>1009</v>
      </c>
      <c r="C436" s="937"/>
      <c r="D436" s="651" t="s">
        <v>1679</v>
      </c>
      <c r="E436" s="658">
        <v>91.3</v>
      </c>
      <c r="F436" s="651" t="s">
        <v>74</v>
      </c>
      <c r="G436" s="652"/>
      <c r="H436" s="652">
        <f>SUM(H437:H454)/E436</f>
        <v>1.1872359336335241</v>
      </c>
      <c r="I436" s="890"/>
      <c r="J436" s="890">
        <f>SUM(J437:J454)/E436</f>
        <v>28.557467500000001</v>
      </c>
      <c r="K436" s="890"/>
      <c r="L436" s="890">
        <f>SUM(L437:L454)/E436</f>
        <v>0</v>
      </c>
      <c r="M436" s="890">
        <f>SUM(M437:M454)/E436</f>
        <v>99.791623518011434</v>
      </c>
      <c r="N436" s="937"/>
      <c r="O436" s="1015">
        <f>SUM(O437:O454)/E436</f>
        <v>120.74786445679385</v>
      </c>
      <c r="P436" s="1014" t="str">
        <f>B436</f>
        <v>V1-3-D1</v>
      </c>
      <c r="Q436" s="1014"/>
      <c r="R436" s="1015"/>
      <c r="S436" s="1015"/>
      <c r="T436" s="1015"/>
      <c r="U436" s="1028"/>
      <c r="V436" s="1015"/>
      <c r="W436" s="1015"/>
      <c r="X436" s="1015">
        <f>SUM(X437:X454)/E436</f>
        <v>135.76171653890529</v>
      </c>
      <c r="Y436" s="1016"/>
      <c r="Z436" s="960"/>
      <c r="AA436" s="960"/>
      <c r="AB436" s="960"/>
      <c r="AC436" s="960"/>
      <c r="AD436" s="960"/>
      <c r="AE436" s="960"/>
      <c r="AF436" s="960"/>
      <c r="AG436" s="960"/>
      <c r="AH436" s="960"/>
      <c r="AI436" s="960"/>
      <c r="AJ436" s="960"/>
      <c r="AK436" s="960"/>
      <c r="AL436" s="960"/>
      <c r="AM436" s="960"/>
      <c r="AN436" s="960"/>
      <c r="AO436" s="960"/>
      <c r="AP436" s="960"/>
      <c r="AQ436" s="960"/>
      <c r="AR436" s="960"/>
      <c r="AS436" s="960"/>
      <c r="AT436" s="960"/>
      <c r="AU436" s="960"/>
      <c r="AV436" s="960"/>
      <c r="AW436" s="960"/>
      <c r="AX436" s="960"/>
      <c r="AY436" s="960"/>
      <c r="AZ436" s="960"/>
      <c r="BA436" s="960"/>
      <c r="BB436" s="960"/>
      <c r="BC436" s="960"/>
      <c r="BD436" s="960"/>
      <c r="BE436" s="960"/>
      <c r="BF436" s="960"/>
      <c r="BG436" s="960"/>
      <c r="BH436" s="960"/>
      <c r="BI436" s="960"/>
      <c r="BJ436" s="960"/>
      <c r="BK436" s="960"/>
      <c r="BL436" s="960"/>
      <c r="BM436" s="960"/>
      <c r="BN436" s="960"/>
      <c r="BO436" s="960"/>
      <c r="BP436" s="960"/>
      <c r="BQ436" s="960"/>
      <c r="BR436" s="960"/>
      <c r="BS436" s="960"/>
    </row>
    <row r="437" spans="1:71" ht="15.65" customHeight="1" outlineLevel="2" x14ac:dyDescent="0.25">
      <c r="B437" s="659"/>
      <c r="D437" s="668" t="s">
        <v>1243</v>
      </c>
      <c r="E437" s="660"/>
      <c r="G437" s="661"/>
      <c r="H437" s="661"/>
      <c r="K437" s="906"/>
      <c r="N437" s="795"/>
      <c r="O437" s="1017" t="str">
        <f>R437</f>
        <v>incl. opslagen</v>
      </c>
      <c r="P437" s="1017"/>
      <c r="Q437" s="1023"/>
      <c r="R437" s="1030" t="str">
        <f>Tabellen!$C$2</f>
        <v>incl. opslagen</v>
      </c>
      <c r="S437" s="1024"/>
      <c r="T437" s="1030" t="str">
        <f>Tabellen!$C$2</f>
        <v>incl. opslagen</v>
      </c>
    </row>
    <row r="438" spans="1:71" s="656" customFormat="1" ht="15.65" customHeight="1" outlineLevel="2" x14ac:dyDescent="0.25">
      <c r="A438" s="934"/>
      <c r="B438" s="659"/>
      <c r="C438" s="786"/>
      <c r="D438" s="657" t="s">
        <v>1433</v>
      </c>
      <c r="E438" s="660">
        <v>1</v>
      </c>
      <c r="F438" s="657" t="s">
        <v>846</v>
      </c>
      <c r="G438" s="661">
        <v>2</v>
      </c>
      <c r="H438" s="661">
        <f t="shared" ref="H438:H452" si="113">E438*G438</f>
        <v>2</v>
      </c>
      <c r="I438" s="891"/>
      <c r="J438" s="891">
        <f t="shared" ref="J438:J452" si="114">E438*I438</f>
        <v>0</v>
      </c>
      <c r="K438" s="891"/>
      <c r="L438" s="891">
        <f t="shared" ref="L438:L452" si="115">E438*K438</f>
        <v>0</v>
      </c>
      <c r="M438" s="891">
        <f>J438+H438*Tabellen!$K$2+L438</f>
        <v>120</v>
      </c>
      <c r="N438" s="796"/>
      <c r="O438" s="1018">
        <f t="shared" ref="O438:O452" si="116">R438+T438</f>
        <v>145.19999999999999</v>
      </c>
      <c r="P438" s="1031"/>
      <c r="Q438" s="1023" t="s">
        <v>1025</v>
      </c>
      <c r="R438" s="1018">
        <f>H438*Tabellen!$K$2*Tabellen!$F$2</f>
        <v>145.19999999999999</v>
      </c>
      <c r="S438" s="1024" t="s">
        <v>1116</v>
      </c>
      <c r="T438" s="1018">
        <f>J438*Tabellen!$F$2</f>
        <v>0</v>
      </c>
      <c r="U438" s="1018">
        <f>R438*Tabellen!$G$2</f>
        <v>13.067999999999998</v>
      </c>
      <c r="V438" s="1018">
        <f>T438*Tabellen!$H$2</f>
        <v>0</v>
      </c>
      <c r="W438" s="1018">
        <f t="shared" ref="W438:W452" si="117">U438+V438</f>
        <v>13.067999999999998</v>
      </c>
      <c r="X438" s="1018">
        <f t="shared" ref="X438:X452" si="118">O438+W438</f>
        <v>158.26799999999997</v>
      </c>
      <c r="Y438" s="1019"/>
      <c r="Z438" s="967"/>
      <c r="AA438" s="967"/>
      <c r="AB438" s="967"/>
      <c r="AC438" s="967"/>
      <c r="AD438" s="967"/>
      <c r="AE438" s="967"/>
      <c r="AF438" s="967"/>
      <c r="AG438" s="967"/>
      <c r="AH438" s="967"/>
      <c r="AI438" s="967"/>
      <c r="AJ438" s="967"/>
      <c r="AK438" s="967"/>
      <c r="AL438" s="967"/>
      <c r="AM438" s="967"/>
      <c r="AN438" s="967"/>
      <c r="AO438" s="967"/>
      <c r="AP438" s="967"/>
      <c r="AQ438" s="967"/>
      <c r="AR438" s="967"/>
      <c r="AS438" s="967"/>
      <c r="AT438" s="967"/>
      <c r="AU438" s="967"/>
      <c r="AV438" s="967"/>
      <c r="AW438" s="967"/>
      <c r="AX438" s="967"/>
      <c r="AY438" s="967"/>
      <c r="AZ438" s="967"/>
      <c r="BA438" s="967"/>
      <c r="BB438" s="967"/>
      <c r="BC438" s="967"/>
      <c r="BD438" s="967"/>
      <c r="BE438" s="967"/>
      <c r="BF438" s="967"/>
      <c r="BG438" s="967"/>
      <c r="BH438" s="967"/>
      <c r="BI438" s="967"/>
      <c r="BJ438" s="967"/>
      <c r="BK438" s="967"/>
      <c r="BL438" s="967"/>
      <c r="BM438" s="967"/>
      <c r="BN438" s="967"/>
      <c r="BO438" s="967"/>
      <c r="BP438" s="967"/>
      <c r="BQ438" s="967"/>
      <c r="BR438" s="967"/>
      <c r="BS438" s="967"/>
    </row>
    <row r="439" spans="1:71" s="656" customFormat="1" ht="15.65" customHeight="1" outlineLevel="2" x14ac:dyDescent="0.25">
      <c r="A439" s="934"/>
      <c r="B439" s="659"/>
      <c r="C439" s="786"/>
      <c r="D439" s="657" t="s">
        <v>1484</v>
      </c>
      <c r="E439" s="660">
        <f>91.3/2.7</f>
        <v>33.81481481481481</v>
      </c>
      <c r="F439" s="657" t="s">
        <v>71</v>
      </c>
      <c r="G439" s="661">
        <v>0.05</v>
      </c>
      <c r="H439" s="661">
        <f t="shared" si="113"/>
        <v>1.6907407407407407</v>
      </c>
      <c r="I439" s="891"/>
      <c r="J439" s="891">
        <f t="shared" si="114"/>
        <v>0</v>
      </c>
      <c r="K439" s="891"/>
      <c r="L439" s="891">
        <f t="shared" si="115"/>
        <v>0</v>
      </c>
      <c r="M439" s="891">
        <f>J439+H439*Tabellen!$K$2+L439</f>
        <v>101.44444444444444</v>
      </c>
      <c r="N439" s="796"/>
      <c r="O439" s="1018">
        <f t="shared" si="116"/>
        <v>122.74777777777777</v>
      </c>
      <c r="P439" s="1031"/>
      <c r="Q439" s="1023" t="s">
        <v>1025</v>
      </c>
      <c r="R439" s="1018">
        <f>H439*Tabellen!$K$2*Tabellen!$F$2</f>
        <v>122.74777777777777</v>
      </c>
      <c r="S439" s="1024" t="s">
        <v>1116</v>
      </c>
      <c r="T439" s="1018">
        <f>J439*Tabellen!$F$2</f>
        <v>0</v>
      </c>
      <c r="U439" s="1018">
        <f>R439*Tabellen!$G$2</f>
        <v>11.047299999999998</v>
      </c>
      <c r="V439" s="1018">
        <f>T439*Tabellen!$H$2</f>
        <v>0</v>
      </c>
      <c r="W439" s="1018">
        <f t="shared" si="117"/>
        <v>11.047299999999998</v>
      </c>
      <c r="X439" s="1018">
        <f t="shared" si="118"/>
        <v>133.79507777777778</v>
      </c>
      <c r="Y439" s="1019"/>
      <c r="Z439" s="967"/>
      <c r="AA439" s="967"/>
      <c r="AB439" s="967"/>
      <c r="AC439" s="967"/>
      <c r="AD439" s="967"/>
      <c r="AE439" s="967"/>
      <c r="AF439" s="967"/>
      <c r="AG439" s="967"/>
      <c r="AH439" s="967"/>
      <c r="AI439" s="967"/>
      <c r="AJ439" s="967"/>
      <c r="AK439" s="967"/>
      <c r="AL439" s="967"/>
      <c r="AM439" s="967"/>
      <c r="AN439" s="967"/>
      <c r="AO439" s="967"/>
      <c r="AP439" s="967"/>
      <c r="AQ439" s="967"/>
      <c r="AR439" s="967"/>
      <c r="AS439" s="967"/>
      <c r="AT439" s="967"/>
      <c r="AU439" s="967"/>
      <c r="AV439" s="967"/>
      <c r="AW439" s="967"/>
      <c r="AX439" s="967"/>
      <c r="AY439" s="967"/>
      <c r="AZ439" s="967"/>
      <c r="BA439" s="967"/>
      <c r="BB439" s="967"/>
      <c r="BC439" s="967"/>
      <c r="BD439" s="967"/>
      <c r="BE439" s="967"/>
      <c r="BF439" s="967"/>
      <c r="BG439" s="967"/>
      <c r="BH439" s="967"/>
      <c r="BI439" s="967"/>
      <c r="BJ439" s="967"/>
      <c r="BK439" s="967"/>
      <c r="BL439" s="967"/>
      <c r="BM439" s="967"/>
      <c r="BN439" s="967"/>
      <c r="BO439" s="967"/>
      <c r="BP439" s="967"/>
      <c r="BQ439" s="967"/>
      <c r="BR439" s="967"/>
      <c r="BS439" s="967"/>
    </row>
    <row r="440" spans="1:71" s="656" customFormat="1" ht="15.65" customHeight="1" outlineLevel="2" x14ac:dyDescent="0.25">
      <c r="A440" s="934"/>
      <c r="B440" s="659"/>
      <c r="C440" s="786"/>
      <c r="D440" s="657" t="s">
        <v>1502</v>
      </c>
      <c r="E440" s="660">
        <f>E436*1.7</f>
        <v>155.20999999999998</v>
      </c>
      <c r="F440" s="657" t="s">
        <v>71</v>
      </c>
      <c r="G440" s="661">
        <v>0</v>
      </c>
      <c r="H440" s="661">
        <f t="shared" si="113"/>
        <v>0</v>
      </c>
      <c r="I440" s="891">
        <v>1.65</v>
      </c>
      <c r="J440" s="891">
        <f t="shared" si="114"/>
        <v>256.09649999999993</v>
      </c>
      <c r="K440" s="891"/>
      <c r="L440" s="891">
        <f t="shared" si="115"/>
        <v>0</v>
      </c>
      <c r="M440" s="891">
        <f>J440+H440*Tabellen!$K$2+L440</f>
        <v>256.09649999999993</v>
      </c>
      <c r="N440" s="796"/>
      <c r="O440" s="1018">
        <f t="shared" si="116"/>
        <v>309.87676499999992</v>
      </c>
      <c r="P440" s="1031"/>
      <c r="Q440" s="1023" t="s">
        <v>1025</v>
      </c>
      <c r="R440" s="1018">
        <f>H440*Tabellen!$K$2*Tabellen!$F$2</f>
        <v>0</v>
      </c>
      <c r="S440" s="1024" t="s">
        <v>1116</v>
      </c>
      <c r="T440" s="1018">
        <f>J440*Tabellen!$F$2</f>
        <v>309.87676499999992</v>
      </c>
      <c r="U440" s="1018">
        <f>R440*Tabellen!$G$2</f>
        <v>0</v>
      </c>
      <c r="V440" s="1018">
        <f>T440*Tabellen!$H$2</f>
        <v>65.074120649999983</v>
      </c>
      <c r="W440" s="1018">
        <f t="shared" si="117"/>
        <v>65.074120649999983</v>
      </c>
      <c r="X440" s="1018">
        <f t="shared" si="118"/>
        <v>374.95088564999992</v>
      </c>
      <c r="Y440" s="1019"/>
      <c r="Z440" s="967"/>
      <c r="AA440" s="967"/>
      <c r="AB440" s="967"/>
      <c r="AC440" s="967"/>
      <c r="AD440" s="967"/>
      <c r="AE440" s="967"/>
      <c r="AF440" s="967"/>
      <c r="AG440" s="967"/>
      <c r="AH440" s="967"/>
      <c r="AI440" s="967"/>
      <c r="AJ440" s="967"/>
      <c r="AK440" s="967"/>
      <c r="AL440" s="967"/>
      <c r="AM440" s="967"/>
      <c r="AN440" s="967"/>
      <c r="AO440" s="967"/>
      <c r="AP440" s="967"/>
      <c r="AQ440" s="967"/>
      <c r="AR440" s="967"/>
      <c r="AS440" s="967"/>
      <c r="AT440" s="967"/>
      <c r="AU440" s="967"/>
      <c r="AV440" s="967"/>
      <c r="AW440" s="967"/>
      <c r="AX440" s="967"/>
      <c r="AY440" s="967"/>
      <c r="AZ440" s="967"/>
      <c r="BA440" s="967"/>
      <c r="BB440" s="967"/>
      <c r="BC440" s="967"/>
      <c r="BD440" s="967"/>
      <c r="BE440" s="967"/>
      <c r="BF440" s="967"/>
      <c r="BG440" s="967"/>
      <c r="BH440" s="967"/>
      <c r="BI440" s="967"/>
      <c r="BJ440" s="967"/>
      <c r="BK440" s="967"/>
      <c r="BL440" s="967"/>
      <c r="BM440" s="967"/>
      <c r="BN440" s="967"/>
      <c r="BO440" s="967"/>
      <c r="BP440" s="967"/>
      <c r="BQ440" s="967"/>
      <c r="BR440" s="967"/>
      <c r="BS440" s="967"/>
    </row>
    <row r="441" spans="1:71" s="656" customFormat="1" ht="15.65" customHeight="1" outlineLevel="2" x14ac:dyDescent="0.25">
      <c r="A441" s="934"/>
      <c r="B441" s="659"/>
      <c r="C441" s="786"/>
      <c r="D441" s="657" t="s">
        <v>1486</v>
      </c>
      <c r="E441" s="660">
        <f>E436*1.7*2</f>
        <v>310.41999999999996</v>
      </c>
      <c r="F441" s="657" t="s">
        <v>71</v>
      </c>
      <c r="G441" s="661">
        <v>0</v>
      </c>
      <c r="H441" s="661">
        <f t="shared" si="113"/>
        <v>0</v>
      </c>
      <c r="I441" s="891">
        <v>0.44</v>
      </c>
      <c r="J441" s="891">
        <f t="shared" si="114"/>
        <v>136.58479999999997</v>
      </c>
      <c r="K441" s="891"/>
      <c r="L441" s="891">
        <f t="shared" si="115"/>
        <v>0</v>
      </c>
      <c r="M441" s="891">
        <f>J441+H441*Tabellen!$K$2+L441</f>
        <v>136.58479999999997</v>
      </c>
      <c r="N441" s="796"/>
      <c r="O441" s="1018">
        <f t="shared" si="116"/>
        <v>165.26760799999997</v>
      </c>
      <c r="P441" s="1031"/>
      <c r="Q441" s="1023" t="s">
        <v>1025</v>
      </c>
      <c r="R441" s="1018">
        <f>H441*Tabellen!$K$2*Tabellen!$F$2</f>
        <v>0</v>
      </c>
      <c r="S441" s="1024" t="s">
        <v>1116</v>
      </c>
      <c r="T441" s="1018">
        <f>J441*Tabellen!$F$2</f>
        <v>165.26760799999997</v>
      </c>
      <c r="U441" s="1018">
        <f>R441*Tabellen!$G$2</f>
        <v>0</v>
      </c>
      <c r="V441" s="1018">
        <f>T441*Tabellen!$H$2</f>
        <v>34.706197679999988</v>
      </c>
      <c r="W441" s="1018">
        <f t="shared" si="117"/>
        <v>34.706197679999988</v>
      </c>
      <c r="X441" s="1018">
        <f t="shared" si="118"/>
        <v>199.97380567999994</v>
      </c>
      <c r="Y441" s="1019"/>
      <c r="Z441" s="967"/>
      <c r="AA441" s="967"/>
      <c r="AB441" s="967"/>
      <c r="AC441" s="967"/>
      <c r="AD441" s="967"/>
      <c r="AE441" s="967"/>
      <c r="AF441" s="967"/>
      <c r="AG441" s="967"/>
      <c r="AH441" s="967"/>
      <c r="AI441" s="967"/>
      <c r="AJ441" s="967"/>
      <c r="AK441" s="967"/>
      <c r="AL441" s="967"/>
      <c r="AM441" s="967"/>
      <c r="AN441" s="967"/>
      <c r="AO441" s="967"/>
      <c r="AP441" s="967"/>
      <c r="AQ441" s="967"/>
      <c r="AR441" s="967"/>
      <c r="AS441" s="967"/>
      <c r="AT441" s="967"/>
      <c r="AU441" s="967"/>
      <c r="AV441" s="967"/>
      <c r="AW441" s="967"/>
      <c r="AX441" s="967"/>
      <c r="AY441" s="967"/>
      <c r="AZ441" s="967"/>
      <c r="BA441" s="967"/>
      <c r="BB441" s="967"/>
      <c r="BC441" s="967"/>
      <c r="BD441" s="967"/>
      <c r="BE441" s="967"/>
      <c r="BF441" s="967"/>
      <c r="BG441" s="967"/>
      <c r="BH441" s="967"/>
      <c r="BI441" s="967"/>
      <c r="BJ441" s="967"/>
      <c r="BK441" s="967"/>
      <c r="BL441" s="967"/>
      <c r="BM441" s="967"/>
      <c r="BN441" s="967"/>
      <c r="BO441" s="967"/>
      <c r="BP441" s="967"/>
      <c r="BQ441" s="967"/>
      <c r="BR441" s="967"/>
      <c r="BS441" s="967"/>
    </row>
    <row r="442" spans="1:71" s="656" customFormat="1" ht="15.65" customHeight="1" outlineLevel="2" x14ac:dyDescent="0.25">
      <c r="A442" s="934"/>
      <c r="B442" s="659"/>
      <c r="C442" s="786"/>
      <c r="D442" s="657" t="s">
        <v>1487</v>
      </c>
      <c r="E442" s="660">
        <f>E441+E440</f>
        <v>465.62999999999994</v>
      </c>
      <c r="F442" s="657" t="s">
        <v>71</v>
      </c>
      <c r="G442" s="661">
        <v>0.13</v>
      </c>
      <c r="H442" s="661">
        <f t="shared" si="113"/>
        <v>60.531899999999993</v>
      </c>
      <c r="I442" s="891">
        <v>0</v>
      </c>
      <c r="J442" s="891">
        <f t="shared" si="114"/>
        <v>0</v>
      </c>
      <c r="K442" s="891"/>
      <c r="L442" s="891">
        <f t="shared" si="115"/>
        <v>0</v>
      </c>
      <c r="M442" s="891">
        <f>J442+H442*Tabellen!$K$2+L442</f>
        <v>3631.9139999999998</v>
      </c>
      <c r="N442" s="796"/>
      <c r="O442" s="1018">
        <f t="shared" si="116"/>
        <v>4394.6159399999997</v>
      </c>
      <c r="P442" s="1031"/>
      <c r="Q442" s="1023" t="s">
        <v>1025</v>
      </c>
      <c r="R442" s="1018">
        <f>H442*Tabellen!$K$2*Tabellen!$F$2</f>
        <v>4394.6159399999997</v>
      </c>
      <c r="S442" s="1024" t="s">
        <v>1116</v>
      </c>
      <c r="T442" s="1018">
        <f>J442*Tabellen!$F$2</f>
        <v>0</v>
      </c>
      <c r="U442" s="1018">
        <f>R442*Tabellen!$G$2</f>
        <v>395.51543459999994</v>
      </c>
      <c r="V442" s="1018">
        <f>T442*Tabellen!$H$2</f>
        <v>0</v>
      </c>
      <c r="W442" s="1018">
        <f t="shared" si="117"/>
        <v>395.51543459999994</v>
      </c>
      <c r="X442" s="1018">
        <f t="shared" si="118"/>
        <v>4790.1313745999996</v>
      </c>
      <c r="Y442" s="1033"/>
      <c r="Z442" s="967"/>
      <c r="AA442" s="967"/>
      <c r="AB442" s="967"/>
      <c r="AC442" s="967"/>
      <c r="AD442" s="967"/>
      <c r="AE442" s="967"/>
      <c r="AF442" s="967"/>
      <c r="AG442" s="967"/>
      <c r="AH442" s="967"/>
      <c r="AI442" s="967"/>
      <c r="AJ442" s="967"/>
      <c r="AK442" s="967"/>
      <c r="AL442" s="967"/>
      <c r="AM442" s="967"/>
      <c r="AN442" s="967"/>
      <c r="AO442" s="967"/>
      <c r="AP442" s="967"/>
      <c r="AQ442" s="967"/>
      <c r="AR442" s="967"/>
      <c r="AS442" s="967"/>
      <c r="AT442" s="967"/>
      <c r="AU442" s="967"/>
      <c r="AV442" s="967"/>
      <c r="AW442" s="967"/>
      <c r="AX442" s="967"/>
      <c r="AY442" s="967"/>
      <c r="AZ442" s="967"/>
      <c r="BA442" s="967"/>
      <c r="BB442" s="967"/>
      <c r="BC442" s="967"/>
      <c r="BD442" s="967"/>
      <c r="BE442" s="967"/>
      <c r="BF442" s="967"/>
      <c r="BG442" s="967"/>
      <c r="BH442" s="967"/>
      <c r="BI442" s="967"/>
      <c r="BJ442" s="967"/>
      <c r="BK442" s="967"/>
      <c r="BL442" s="967"/>
      <c r="BM442" s="967"/>
      <c r="BN442" s="967"/>
      <c r="BO442" s="967"/>
      <c r="BP442" s="967"/>
      <c r="BQ442" s="967"/>
      <c r="BR442" s="967"/>
      <c r="BS442" s="967"/>
    </row>
    <row r="443" spans="1:71" s="656" customFormat="1" ht="15.65" customHeight="1" outlineLevel="2" x14ac:dyDescent="0.25">
      <c r="A443" s="934"/>
      <c r="B443" s="659"/>
      <c r="C443" s="786"/>
      <c r="D443" s="657" t="s">
        <v>1503</v>
      </c>
      <c r="E443" s="660">
        <f>E436*1.05</f>
        <v>95.864999999999995</v>
      </c>
      <c r="F443" s="657" t="s">
        <v>74</v>
      </c>
      <c r="G443" s="661">
        <v>0</v>
      </c>
      <c r="H443" s="661">
        <f t="shared" si="113"/>
        <v>0</v>
      </c>
      <c r="I443" s="891">
        <v>9.5500000000000007</v>
      </c>
      <c r="J443" s="891">
        <f t="shared" si="114"/>
        <v>915.51075000000003</v>
      </c>
      <c r="K443" s="891"/>
      <c r="L443" s="891">
        <f t="shared" si="115"/>
        <v>0</v>
      </c>
      <c r="M443" s="891">
        <f>J443+H443*Tabellen!$K$2+L443</f>
        <v>915.51075000000003</v>
      </c>
      <c r="N443" s="796"/>
      <c r="O443" s="1018">
        <f t="shared" si="116"/>
        <v>1107.7680075000001</v>
      </c>
      <c r="P443" s="1031"/>
      <c r="Q443" s="1023" t="s">
        <v>1025</v>
      </c>
      <c r="R443" s="1018">
        <f>H443*Tabellen!$K$2*Tabellen!$F$2</f>
        <v>0</v>
      </c>
      <c r="S443" s="1024" t="s">
        <v>1116</v>
      </c>
      <c r="T443" s="1018">
        <f>J443*Tabellen!$F$2</f>
        <v>1107.7680075000001</v>
      </c>
      <c r="U443" s="1018">
        <f>R443*Tabellen!$G$2</f>
        <v>0</v>
      </c>
      <c r="V443" s="1018">
        <f>T443*Tabellen!$H$2</f>
        <v>232.631281575</v>
      </c>
      <c r="W443" s="1018">
        <f t="shared" si="117"/>
        <v>232.631281575</v>
      </c>
      <c r="X443" s="1018">
        <f t="shared" si="118"/>
        <v>1340.3992890750001</v>
      </c>
      <c r="Y443" s="1017"/>
      <c r="Z443" s="967"/>
      <c r="AA443" s="967"/>
      <c r="AB443" s="967"/>
      <c r="AC443" s="967"/>
      <c r="AD443" s="967"/>
      <c r="AE443" s="967"/>
      <c r="AF443" s="967"/>
      <c r="AG443" s="967"/>
      <c r="AH443" s="967"/>
      <c r="AI443" s="967"/>
      <c r="AJ443" s="967"/>
      <c r="AK443" s="967"/>
      <c r="AL443" s="967"/>
      <c r="AM443" s="967"/>
      <c r="AN443" s="967"/>
      <c r="AO443" s="967"/>
      <c r="AP443" s="967"/>
      <c r="AQ443" s="967"/>
      <c r="AR443" s="967"/>
      <c r="AS443" s="967"/>
      <c r="AT443" s="967"/>
      <c r="AU443" s="967"/>
      <c r="AV443" s="967"/>
      <c r="AW443" s="967"/>
      <c r="AX443" s="967"/>
      <c r="AY443" s="967"/>
      <c r="AZ443" s="967"/>
      <c r="BA443" s="967"/>
      <c r="BB443" s="967"/>
      <c r="BC443" s="967"/>
      <c r="BD443" s="967"/>
      <c r="BE443" s="967"/>
      <c r="BF443" s="967"/>
      <c r="BG443" s="967"/>
      <c r="BH443" s="967"/>
      <c r="BI443" s="967"/>
      <c r="BJ443" s="967"/>
      <c r="BK443" s="967"/>
      <c r="BL443" s="967"/>
      <c r="BM443" s="967"/>
      <c r="BN443" s="967"/>
      <c r="BO443" s="967"/>
      <c r="BP443" s="967"/>
      <c r="BQ443" s="967"/>
      <c r="BR443" s="967"/>
      <c r="BS443" s="967"/>
    </row>
    <row r="444" spans="1:71" s="656" customFormat="1" ht="15.65" customHeight="1" outlineLevel="2" x14ac:dyDescent="0.25">
      <c r="A444" s="934"/>
      <c r="B444" s="659"/>
      <c r="C444" s="786"/>
      <c r="D444" s="657" t="str">
        <f>D443</f>
        <v xml:space="preserve">Isolatie in binnenwanden en voorzetwanden d=60 mm n.t.b. </v>
      </c>
      <c r="E444" s="660">
        <f>E436</f>
        <v>91.3</v>
      </c>
      <c r="F444" s="657" t="s">
        <v>74</v>
      </c>
      <c r="G444" s="661">
        <v>0.08</v>
      </c>
      <c r="H444" s="661">
        <f t="shared" si="113"/>
        <v>7.3040000000000003</v>
      </c>
      <c r="I444" s="891"/>
      <c r="J444" s="891">
        <f t="shared" si="114"/>
        <v>0</v>
      </c>
      <c r="K444" s="891"/>
      <c r="L444" s="891">
        <f t="shared" si="115"/>
        <v>0</v>
      </c>
      <c r="M444" s="891">
        <f>J444+H444*Tabellen!$K$2+L444</f>
        <v>438.24</v>
      </c>
      <c r="N444" s="796"/>
      <c r="O444" s="1018">
        <f t="shared" si="116"/>
        <v>530.2704</v>
      </c>
      <c r="P444" s="1031"/>
      <c r="Q444" s="1023" t="s">
        <v>1025</v>
      </c>
      <c r="R444" s="1018">
        <f>H444*Tabellen!$K$2*Tabellen!$F$2</f>
        <v>530.2704</v>
      </c>
      <c r="S444" s="1024" t="s">
        <v>1116</v>
      </c>
      <c r="T444" s="1018">
        <f>J444*Tabellen!$F$2</f>
        <v>0</v>
      </c>
      <c r="U444" s="1018">
        <f>R444*Tabellen!$G$2</f>
        <v>47.724336000000001</v>
      </c>
      <c r="V444" s="1018">
        <f>T444*Tabellen!$H$2</f>
        <v>0</v>
      </c>
      <c r="W444" s="1018">
        <f t="shared" si="117"/>
        <v>47.724336000000001</v>
      </c>
      <c r="X444" s="1018">
        <f t="shared" si="118"/>
        <v>577.99473599999999</v>
      </c>
      <c r="Y444" s="1017"/>
      <c r="Z444" s="967"/>
      <c r="AA444" s="967"/>
      <c r="AB444" s="967"/>
      <c r="AC444" s="967"/>
      <c r="AD444" s="967"/>
      <c r="AE444" s="967"/>
      <c r="AF444" s="967"/>
      <c r="AG444" s="967"/>
      <c r="AH444" s="967"/>
      <c r="AI444" s="967"/>
      <c r="AJ444" s="967"/>
      <c r="AK444" s="967"/>
      <c r="AL444" s="967"/>
      <c r="AM444" s="967"/>
      <c r="AN444" s="967"/>
      <c r="AO444" s="967"/>
      <c r="AP444" s="967"/>
      <c r="AQ444" s="967"/>
      <c r="AR444" s="967"/>
      <c r="AS444" s="967"/>
      <c r="AT444" s="967"/>
      <c r="AU444" s="967"/>
      <c r="AV444" s="967"/>
      <c r="AW444" s="967"/>
      <c r="AX444" s="967"/>
      <c r="AY444" s="967"/>
      <c r="AZ444" s="967"/>
      <c r="BA444" s="967"/>
      <c r="BB444" s="967"/>
      <c r="BC444" s="967"/>
      <c r="BD444" s="967"/>
      <c r="BE444" s="967"/>
      <c r="BF444" s="967"/>
      <c r="BG444" s="967"/>
      <c r="BH444" s="967"/>
      <c r="BI444" s="967"/>
      <c r="BJ444" s="967"/>
      <c r="BK444" s="967"/>
      <c r="BL444" s="967"/>
      <c r="BM444" s="967"/>
      <c r="BN444" s="967"/>
      <c r="BO444" s="967"/>
      <c r="BP444" s="967"/>
      <c r="BQ444" s="967"/>
      <c r="BR444" s="967"/>
      <c r="BS444" s="967"/>
    </row>
    <row r="445" spans="1:71" s="656" customFormat="1" ht="15.65" customHeight="1" outlineLevel="2" x14ac:dyDescent="0.25">
      <c r="A445" s="934"/>
      <c r="B445" s="659"/>
      <c r="C445" s="786"/>
      <c r="D445" s="657" t="s">
        <v>1490</v>
      </c>
      <c r="E445" s="660">
        <f>E436*1.1</f>
        <v>100.43</v>
      </c>
      <c r="F445" s="659" t="s">
        <v>74</v>
      </c>
      <c r="G445" s="660">
        <v>0</v>
      </c>
      <c r="H445" s="661">
        <f t="shared" si="113"/>
        <v>0</v>
      </c>
      <c r="I445" s="904">
        <v>2.1754249999999997</v>
      </c>
      <c r="J445" s="891">
        <f t="shared" si="114"/>
        <v>218.47793274999998</v>
      </c>
      <c r="K445" s="891"/>
      <c r="L445" s="891">
        <f t="shared" si="115"/>
        <v>0</v>
      </c>
      <c r="M445" s="891">
        <f>J445+H445*Tabellen!$K$2+L445</f>
        <v>218.47793274999998</v>
      </c>
      <c r="N445" s="796"/>
      <c r="O445" s="1018">
        <f t="shared" si="116"/>
        <v>264.35829862749995</v>
      </c>
      <c r="P445" s="1031"/>
      <c r="Q445" s="1023" t="s">
        <v>1025</v>
      </c>
      <c r="R445" s="1018">
        <f>H445*Tabellen!$K$2*Tabellen!$F$2</f>
        <v>0</v>
      </c>
      <c r="S445" s="1024" t="s">
        <v>1116</v>
      </c>
      <c r="T445" s="1018">
        <f>J445*Tabellen!$F$2</f>
        <v>264.35829862749995</v>
      </c>
      <c r="U445" s="1018">
        <f>R445*Tabellen!$G$2</f>
        <v>0</v>
      </c>
      <c r="V445" s="1018">
        <f>T445*Tabellen!$H$2</f>
        <v>55.515242711774988</v>
      </c>
      <c r="W445" s="1018">
        <f t="shared" si="117"/>
        <v>55.515242711774988</v>
      </c>
      <c r="X445" s="1018">
        <f t="shared" si="118"/>
        <v>319.87354133927494</v>
      </c>
      <c r="Y445" s="1026"/>
      <c r="Z445" s="967"/>
      <c r="AA445" s="967"/>
      <c r="AB445" s="967"/>
      <c r="AC445" s="967"/>
      <c r="AD445" s="967"/>
      <c r="AE445" s="967"/>
      <c r="AF445" s="967"/>
      <c r="AG445" s="967"/>
      <c r="AH445" s="967"/>
      <c r="AI445" s="967"/>
      <c r="AJ445" s="967"/>
      <c r="AK445" s="967"/>
      <c r="AL445" s="967"/>
      <c r="AM445" s="967"/>
      <c r="AN445" s="967"/>
      <c r="AO445" s="967"/>
      <c r="AP445" s="967"/>
      <c r="AQ445" s="967"/>
      <c r="AR445" s="967"/>
      <c r="AS445" s="967"/>
      <c r="AT445" s="967"/>
      <c r="AU445" s="967"/>
      <c r="AV445" s="967"/>
      <c r="AW445" s="967"/>
      <c r="AX445" s="967"/>
      <c r="AY445" s="967"/>
      <c r="AZ445" s="967"/>
      <c r="BA445" s="967"/>
      <c r="BB445" s="967"/>
      <c r="BC445" s="967"/>
      <c r="BD445" s="967"/>
      <c r="BE445" s="967"/>
      <c r="BF445" s="967"/>
      <c r="BG445" s="967"/>
      <c r="BH445" s="967"/>
      <c r="BI445" s="967"/>
      <c r="BJ445" s="967"/>
      <c r="BK445" s="967"/>
      <c r="BL445" s="967"/>
      <c r="BM445" s="967"/>
      <c r="BN445" s="967"/>
      <c r="BO445" s="967"/>
      <c r="BP445" s="967"/>
      <c r="BQ445" s="967"/>
      <c r="BR445" s="967"/>
      <c r="BS445" s="967"/>
    </row>
    <row r="446" spans="1:71" s="656" customFormat="1" ht="15.65" customHeight="1" outlineLevel="2" x14ac:dyDescent="0.25">
      <c r="A446" s="934"/>
      <c r="B446" s="659"/>
      <c r="C446" s="786"/>
      <c r="D446" s="657" t="s">
        <v>1490</v>
      </c>
      <c r="E446" s="660">
        <f>E436</f>
        <v>91.3</v>
      </c>
      <c r="F446" s="657" t="s">
        <v>74</v>
      </c>
      <c r="G446" s="661">
        <v>0.03</v>
      </c>
      <c r="H446" s="661">
        <f t="shared" si="113"/>
        <v>2.7389999999999999</v>
      </c>
      <c r="I446" s="891">
        <v>0</v>
      </c>
      <c r="J446" s="891">
        <f t="shared" si="114"/>
        <v>0</v>
      </c>
      <c r="K446" s="891"/>
      <c r="L446" s="891">
        <f t="shared" si="115"/>
        <v>0</v>
      </c>
      <c r="M446" s="891">
        <f>J446+H446*Tabellen!$K$2+L446</f>
        <v>164.34</v>
      </c>
      <c r="N446" s="796"/>
      <c r="O446" s="1018">
        <f t="shared" si="116"/>
        <v>198.85140000000001</v>
      </c>
      <c r="P446" s="1031"/>
      <c r="Q446" s="1023" t="s">
        <v>1025</v>
      </c>
      <c r="R446" s="1018">
        <f>H446*Tabellen!$K$2*Tabellen!$F$2</f>
        <v>198.85140000000001</v>
      </c>
      <c r="S446" s="1024" t="s">
        <v>1116</v>
      </c>
      <c r="T446" s="1018">
        <f>J446*Tabellen!$F$2</f>
        <v>0</v>
      </c>
      <c r="U446" s="1018">
        <f>R446*Tabellen!$G$2</f>
        <v>17.896626000000001</v>
      </c>
      <c r="V446" s="1018">
        <f>T446*Tabellen!$H$2</f>
        <v>0</v>
      </c>
      <c r="W446" s="1018">
        <f t="shared" si="117"/>
        <v>17.896626000000001</v>
      </c>
      <c r="X446" s="1018">
        <f t="shared" si="118"/>
        <v>216.74802600000001</v>
      </c>
      <c r="Y446" s="1017"/>
      <c r="Z446" s="967"/>
      <c r="AA446" s="967"/>
      <c r="AB446" s="967"/>
      <c r="AC446" s="967"/>
      <c r="AD446" s="967"/>
      <c r="AE446" s="967"/>
      <c r="AF446" s="967"/>
      <c r="AG446" s="967"/>
      <c r="AH446" s="967"/>
      <c r="AI446" s="967"/>
      <c r="AJ446" s="967"/>
      <c r="AK446" s="967"/>
      <c r="AL446" s="967"/>
      <c r="AM446" s="967"/>
      <c r="AN446" s="967"/>
      <c r="AO446" s="967"/>
      <c r="AP446" s="967"/>
      <c r="AQ446" s="967"/>
      <c r="AR446" s="967"/>
      <c r="AS446" s="967"/>
      <c r="AT446" s="967"/>
      <c r="AU446" s="967"/>
      <c r="AV446" s="967"/>
      <c r="AW446" s="967"/>
      <c r="AX446" s="967"/>
      <c r="AY446" s="967"/>
      <c r="AZ446" s="967"/>
      <c r="BA446" s="967"/>
      <c r="BB446" s="967"/>
      <c r="BC446" s="967"/>
      <c r="BD446" s="967"/>
      <c r="BE446" s="967"/>
      <c r="BF446" s="967"/>
      <c r="BG446" s="967"/>
      <c r="BH446" s="967"/>
      <c r="BI446" s="967"/>
      <c r="BJ446" s="967"/>
      <c r="BK446" s="967"/>
      <c r="BL446" s="967"/>
      <c r="BM446" s="967"/>
      <c r="BN446" s="967"/>
      <c r="BO446" s="967"/>
      <c r="BP446" s="967"/>
      <c r="BQ446" s="967"/>
      <c r="BR446" s="967"/>
      <c r="BS446" s="967"/>
    </row>
    <row r="447" spans="1:71" s="656" customFormat="1" ht="15.65" customHeight="1" outlineLevel="2" x14ac:dyDescent="0.25">
      <c r="A447" s="934"/>
      <c r="B447" s="659"/>
      <c r="C447" s="786"/>
      <c r="D447" s="657" t="s">
        <v>1491</v>
      </c>
      <c r="E447" s="660">
        <f>E436*1.1</f>
        <v>100.43</v>
      </c>
      <c r="F447" s="659" t="s">
        <v>74</v>
      </c>
      <c r="G447" s="660">
        <v>0</v>
      </c>
      <c r="H447" s="661">
        <f t="shared" si="113"/>
        <v>0</v>
      </c>
      <c r="I447" s="904">
        <v>1.79</v>
      </c>
      <c r="J447" s="891">
        <f t="shared" si="114"/>
        <v>179.76970000000003</v>
      </c>
      <c r="K447" s="891"/>
      <c r="L447" s="891">
        <f t="shared" si="115"/>
        <v>0</v>
      </c>
      <c r="M447" s="891">
        <f>J447+H447*Tabellen!$K$2+L447</f>
        <v>179.76970000000003</v>
      </c>
      <c r="N447" s="796"/>
      <c r="O447" s="1018">
        <f t="shared" si="116"/>
        <v>217.52133700000002</v>
      </c>
      <c r="P447" s="1031"/>
      <c r="Q447" s="1023" t="s">
        <v>1025</v>
      </c>
      <c r="R447" s="1018">
        <f>H447*Tabellen!$K$2*Tabellen!$F$2</f>
        <v>0</v>
      </c>
      <c r="S447" s="1024" t="s">
        <v>1116</v>
      </c>
      <c r="T447" s="1018">
        <f>J447*Tabellen!$F$2</f>
        <v>217.52133700000002</v>
      </c>
      <c r="U447" s="1018">
        <f>R447*Tabellen!$G$2</f>
        <v>0</v>
      </c>
      <c r="V447" s="1018">
        <f>T447*Tabellen!$H$2</f>
        <v>45.679480770000005</v>
      </c>
      <c r="W447" s="1018">
        <f t="shared" si="117"/>
        <v>45.679480770000005</v>
      </c>
      <c r="X447" s="1018">
        <f t="shared" si="118"/>
        <v>263.20081777000001</v>
      </c>
      <c r="Y447" s="1026"/>
      <c r="Z447" s="967"/>
      <c r="AA447" s="967"/>
      <c r="AB447" s="967"/>
      <c r="AC447" s="967"/>
      <c r="AD447" s="967"/>
      <c r="AE447" s="967"/>
      <c r="AF447" s="967"/>
      <c r="AG447" s="967"/>
      <c r="AH447" s="967"/>
      <c r="AI447" s="967"/>
      <c r="AJ447" s="967"/>
      <c r="AK447" s="967"/>
      <c r="AL447" s="967"/>
      <c r="AM447" s="967"/>
      <c r="AN447" s="967"/>
      <c r="AO447" s="967"/>
      <c r="AP447" s="967"/>
      <c r="AQ447" s="967"/>
      <c r="AR447" s="967"/>
      <c r="AS447" s="967"/>
      <c r="AT447" s="967"/>
      <c r="AU447" s="967"/>
      <c r="AV447" s="967"/>
      <c r="AW447" s="967"/>
      <c r="AX447" s="967"/>
      <c r="AY447" s="967"/>
      <c r="AZ447" s="967"/>
      <c r="BA447" s="967"/>
      <c r="BB447" s="967"/>
      <c r="BC447" s="967"/>
      <c r="BD447" s="967"/>
      <c r="BE447" s="967"/>
      <c r="BF447" s="967"/>
      <c r="BG447" s="967"/>
      <c r="BH447" s="967"/>
      <c r="BI447" s="967"/>
      <c r="BJ447" s="967"/>
      <c r="BK447" s="967"/>
      <c r="BL447" s="967"/>
      <c r="BM447" s="967"/>
      <c r="BN447" s="967"/>
      <c r="BO447" s="967"/>
      <c r="BP447" s="967"/>
      <c r="BQ447" s="967"/>
      <c r="BR447" s="967"/>
      <c r="BS447" s="967"/>
    </row>
    <row r="448" spans="1:71" s="656" customFormat="1" ht="15.65" customHeight="1" outlineLevel="2" x14ac:dyDescent="0.25">
      <c r="A448" s="934"/>
      <c r="B448" s="659"/>
      <c r="C448" s="786"/>
      <c r="D448" s="657" t="s">
        <v>1491</v>
      </c>
      <c r="E448" s="660">
        <f>E436</f>
        <v>91.3</v>
      </c>
      <c r="F448" s="657" t="s">
        <v>74</v>
      </c>
      <c r="G448" s="661">
        <v>0.03</v>
      </c>
      <c r="H448" s="661">
        <f t="shared" si="113"/>
        <v>2.7389999999999999</v>
      </c>
      <c r="I448" s="891">
        <v>0</v>
      </c>
      <c r="J448" s="891">
        <f t="shared" si="114"/>
        <v>0</v>
      </c>
      <c r="K448" s="891"/>
      <c r="L448" s="891">
        <f t="shared" si="115"/>
        <v>0</v>
      </c>
      <c r="M448" s="891">
        <f>J448+H448*Tabellen!$K$2+L448</f>
        <v>164.34</v>
      </c>
      <c r="N448" s="796"/>
      <c r="O448" s="1018">
        <f t="shared" si="116"/>
        <v>198.85140000000001</v>
      </c>
      <c r="P448" s="1031"/>
      <c r="Q448" s="1023" t="s">
        <v>1025</v>
      </c>
      <c r="R448" s="1018">
        <f>H448*Tabellen!$K$2*Tabellen!$F$2</f>
        <v>198.85140000000001</v>
      </c>
      <c r="S448" s="1024" t="s">
        <v>1116</v>
      </c>
      <c r="T448" s="1018">
        <f>J448*Tabellen!$F$2</f>
        <v>0</v>
      </c>
      <c r="U448" s="1018">
        <f>R448*Tabellen!$G$2</f>
        <v>17.896626000000001</v>
      </c>
      <c r="V448" s="1018">
        <f>T448*Tabellen!$H$2</f>
        <v>0</v>
      </c>
      <c r="W448" s="1018">
        <f t="shared" si="117"/>
        <v>17.896626000000001</v>
      </c>
      <c r="X448" s="1018">
        <f t="shared" si="118"/>
        <v>216.74802600000001</v>
      </c>
      <c r="Y448" s="1017"/>
      <c r="Z448" s="967"/>
      <c r="AA448" s="967"/>
      <c r="AB448" s="967"/>
      <c r="AC448" s="967"/>
      <c r="AD448" s="967"/>
      <c r="AE448" s="967"/>
      <c r="AF448" s="967"/>
      <c r="AG448" s="967"/>
      <c r="AH448" s="967"/>
      <c r="AI448" s="967"/>
      <c r="AJ448" s="967"/>
      <c r="AK448" s="967"/>
      <c r="AL448" s="967"/>
      <c r="AM448" s="967"/>
      <c r="AN448" s="967"/>
      <c r="AO448" s="967"/>
      <c r="AP448" s="967"/>
      <c r="AQ448" s="967"/>
      <c r="AR448" s="967"/>
      <c r="AS448" s="967"/>
      <c r="AT448" s="967"/>
      <c r="AU448" s="967"/>
      <c r="AV448" s="967"/>
      <c r="AW448" s="967"/>
      <c r="AX448" s="967"/>
      <c r="AY448" s="967"/>
      <c r="AZ448" s="967"/>
      <c r="BA448" s="967"/>
      <c r="BB448" s="967"/>
      <c r="BC448" s="967"/>
      <c r="BD448" s="967"/>
      <c r="BE448" s="967"/>
      <c r="BF448" s="967"/>
      <c r="BG448" s="967"/>
      <c r="BH448" s="967"/>
      <c r="BI448" s="967"/>
      <c r="BJ448" s="967"/>
      <c r="BK448" s="967"/>
      <c r="BL448" s="967"/>
      <c r="BM448" s="967"/>
      <c r="BN448" s="967"/>
      <c r="BO448" s="967"/>
      <c r="BP448" s="967"/>
      <c r="BQ448" s="967"/>
      <c r="BR448" s="967"/>
      <c r="BS448" s="967"/>
    </row>
    <row r="449" spans="1:71" s="656" customFormat="1" ht="15.65" customHeight="1" outlineLevel="2" x14ac:dyDescent="0.25">
      <c r="A449" s="934"/>
      <c r="B449" s="659"/>
      <c r="C449" s="786"/>
      <c r="D449" s="657" t="s">
        <v>1492</v>
      </c>
      <c r="E449" s="660">
        <f>E436*1.1</f>
        <v>100.43</v>
      </c>
      <c r="F449" s="657" t="s">
        <v>74</v>
      </c>
      <c r="G449" s="661"/>
      <c r="H449" s="661">
        <f t="shared" si="113"/>
        <v>0</v>
      </c>
      <c r="I449" s="891">
        <v>3.97</v>
      </c>
      <c r="J449" s="891">
        <f t="shared" si="114"/>
        <v>398.70710000000003</v>
      </c>
      <c r="K449" s="891"/>
      <c r="L449" s="891">
        <f t="shared" si="115"/>
        <v>0</v>
      </c>
      <c r="M449" s="891">
        <f>J449+H449*Tabellen!$K$2+L449</f>
        <v>398.70710000000003</v>
      </c>
      <c r="N449" s="796"/>
      <c r="O449" s="1018">
        <f t="shared" si="116"/>
        <v>482.43559100000004</v>
      </c>
      <c r="P449" s="1031"/>
      <c r="Q449" s="1023" t="s">
        <v>1025</v>
      </c>
      <c r="R449" s="1018">
        <f>H449*Tabellen!$K$2*Tabellen!$F$2</f>
        <v>0</v>
      </c>
      <c r="S449" s="1024" t="s">
        <v>1116</v>
      </c>
      <c r="T449" s="1018">
        <f>J449*Tabellen!$F$2</f>
        <v>482.43559100000004</v>
      </c>
      <c r="U449" s="1018">
        <f>R449*Tabellen!$G$2</f>
        <v>0</v>
      </c>
      <c r="V449" s="1018">
        <f>T449*Tabellen!$H$2</f>
        <v>101.31147411000001</v>
      </c>
      <c r="W449" s="1018">
        <f t="shared" si="117"/>
        <v>101.31147411000001</v>
      </c>
      <c r="X449" s="1018">
        <f t="shared" si="118"/>
        <v>583.74706510999999</v>
      </c>
      <c r="Y449" s="1034"/>
      <c r="Z449" s="967"/>
      <c r="AA449" s="967"/>
      <c r="AB449" s="967"/>
      <c r="AC449" s="967"/>
      <c r="AD449" s="967"/>
      <c r="AE449" s="967"/>
      <c r="AF449" s="967"/>
      <c r="AG449" s="967"/>
      <c r="AH449" s="967"/>
      <c r="AI449" s="967"/>
      <c r="AJ449" s="967"/>
      <c r="AK449" s="967"/>
      <c r="AL449" s="967"/>
      <c r="AM449" s="967"/>
      <c r="AN449" s="967"/>
      <c r="AO449" s="967"/>
      <c r="AP449" s="967"/>
      <c r="AQ449" s="967"/>
      <c r="AR449" s="967"/>
      <c r="AS449" s="967"/>
      <c r="AT449" s="967"/>
      <c r="AU449" s="967"/>
      <c r="AV449" s="967"/>
      <c r="AW449" s="967"/>
      <c r="AX449" s="967"/>
      <c r="AY449" s="967"/>
      <c r="AZ449" s="967"/>
      <c r="BA449" s="967"/>
      <c r="BB449" s="967"/>
      <c r="BC449" s="967"/>
      <c r="BD449" s="967"/>
      <c r="BE449" s="967"/>
      <c r="BF449" s="967"/>
      <c r="BG449" s="967"/>
      <c r="BH449" s="967"/>
      <c r="BI449" s="967"/>
      <c r="BJ449" s="967"/>
      <c r="BK449" s="967"/>
      <c r="BL449" s="967"/>
      <c r="BM449" s="967"/>
      <c r="BN449" s="967"/>
      <c r="BO449" s="967"/>
      <c r="BP449" s="967"/>
      <c r="BQ449" s="967"/>
      <c r="BR449" s="967"/>
      <c r="BS449" s="967"/>
    </row>
    <row r="450" spans="1:71" s="656" customFormat="1" ht="15.65" customHeight="1" outlineLevel="2" x14ac:dyDescent="0.25">
      <c r="A450" s="934"/>
      <c r="B450" s="659"/>
      <c r="C450" s="786"/>
      <c r="D450" s="657" t="s">
        <v>1492</v>
      </c>
      <c r="E450" s="660">
        <f>E436</f>
        <v>91.3</v>
      </c>
      <c r="F450" s="657" t="s">
        <v>74</v>
      </c>
      <c r="G450" s="661">
        <v>0.3</v>
      </c>
      <c r="H450" s="661">
        <f t="shared" si="113"/>
        <v>27.389999999999997</v>
      </c>
      <c r="I450" s="891"/>
      <c r="J450" s="891">
        <f t="shared" si="114"/>
        <v>0</v>
      </c>
      <c r="K450" s="891"/>
      <c r="L450" s="891">
        <f t="shared" si="115"/>
        <v>0</v>
      </c>
      <c r="M450" s="891">
        <f>J450+H450*Tabellen!$K$2+L450</f>
        <v>1643.3999999999999</v>
      </c>
      <c r="N450" s="796"/>
      <c r="O450" s="1018">
        <f t="shared" si="116"/>
        <v>1988.5139999999997</v>
      </c>
      <c r="P450" s="1031"/>
      <c r="Q450" s="1023" t="s">
        <v>1025</v>
      </c>
      <c r="R450" s="1018">
        <f>H450*Tabellen!$K$2*Tabellen!$F$2</f>
        <v>1988.5139999999997</v>
      </c>
      <c r="S450" s="1024" t="s">
        <v>1116</v>
      </c>
      <c r="T450" s="1018">
        <f>J450*Tabellen!$F$2</f>
        <v>0</v>
      </c>
      <c r="U450" s="1018">
        <f>R450*Tabellen!$G$2</f>
        <v>178.96625999999998</v>
      </c>
      <c r="V450" s="1018">
        <f>T450*Tabellen!$H$2</f>
        <v>0</v>
      </c>
      <c r="W450" s="1018">
        <f t="shared" si="117"/>
        <v>178.96625999999998</v>
      </c>
      <c r="X450" s="1018">
        <f t="shared" si="118"/>
        <v>2167.4802599999998</v>
      </c>
      <c r="Y450" s="1017"/>
      <c r="Z450" s="967"/>
      <c r="AA450" s="967"/>
      <c r="AB450" s="967"/>
      <c r="AC450" s="967"/>
      <c r="AD450" s="967"/>
      <c r="AE450" s="967"/>
      <c r="AF450" s="967"/>
      <c r="AG450" s="967"/>
      <c r="AH450" s="967"/>
      <c r="AI450" s="967"/>
      <c r="AJ450" s="967"/>
      <c r="AK450" s="967"/>
      <c r="AL450" s="967"/>
      <c r="AM450" s="967"/>
      <c r="AN450" s="967"/>
      <c r="AO450" s="967"/>
      <c r="AP450" s="967"/>
      <c r="AQ450" s="967"/>
      <c r="AR450" s="967"/>
      <c r="AS450" s="967"/>
      <c r="AT450" s="967"/>
      <c r="AU450" s="967"/>
      <c r="AV450" s="967"/>
      <c r="AW450" s="967"/>
      <c r="AX450" s="967"/>
      <c r="AY450" s="967"/>
      <c r="AZ450" s="967"/>
      <c r="BA450" s="967"/>
      <c r="BB450" s="967"/>
      <c r="BC450" s="967"/>
      <c r="BD450" s="967"/>
      <c r="BE450" s="967"/>
      <c r="BF450" s="967"/>
      <c r="BG450" s="967"/>
      <c r="BH450" s="967"/>
      <c r="BI450" s="967"/>
      <c r="BJ450" s="967"/>
      <c r="BK450" s="967"/>
      <c r="BL450" s="967"/>
      <c r="BM450" s="967"/>
      <c r="BN450" s="967"/>
      <c r="BO450" s="967"/>
      <c r="BP450" s="967"/>
      <c r="BQ450" s="967"/>
      <c r="BR450" s="967"/>
      <c r="BS450" s="967"/>
    </row>
    <row r="451" spans="1:71" s="656" customFormat="1" ht="15.65" customHeight="1" outlineLevel="2" x14ac:dyDescent="0.25">
      <c r="A451" s="934"/>
      <c r="B451" s="659"/>
      <c r="C451" s="786"/>
      <c r="D451" s="659" t="s">
        <v>1493</v>
      </c>
      <c r="E451" s="660">
        <f>E436</f>
        <v>91.3</v>
      </c>
      <c r="F451" s="657" t="s">
        <v>74</v>
      </c>
      <c r="G451" s="660"/>
      <c r="H451" s="661">
        <f t="shared" si="113"/>
        <v>0</v>
      </c>
      <c r="I451" s="891">
        <v>5.5</v>
      </c>
      <c r="J451" s="891">
        <f t="shared" si="114"/>
        <v>502.15</v>
      </c>
      <c r="K451" s="891"/>
      <c r="L451" s="891">
        <f t="shared" si="115"/>
        <v>0</v>
      </c>
      <c r="M451" s="891">
        <f>J451+H451*Tabellen!$K$2+L451</f>
        <v>502.15</v>
      </c>
      <c r="N451" s="796"/>
      <c r="O451" s="1018">
        <f t="shared" si="116"/>
        <v>607.60149999999999</v>
      </c>
      <c r="P451" s="1031"/>
      <c r="Q451" s="1023" t="s">
        <v>1025</v>
      </c>
      <c r="R451" s="1018">
        <f>H451*Tabellen!$K$2*Tabellen!$F$2</f>
        <v>0</v>
      </c>
      <c r="S451" s="1024" t="s">
        <v>1116</v>
      </c>
      <c r="T451" s="1018">
        <f>J451*Tabellen!$F$2</f>
        <v>607.60149999999999</v>
      </c>
      <c r="U451" s="1018">
        <f>R451*Tabellen!$G$2</f>
        <v>0</v>
      </c>
      <c r="V451" s="1018">
        <f>T451*Tabellen!$H$2</f>
        <v>127.59631499999999</v>
      </c>
      <c r="W451" s="1018">
        <f t="shared" si="117"/>
        <v>127.59631499999999</v>
      </c>
      <c r="X451" s="1018">
        <f t="shared" si="118"/>
        <v>735.19781499999999</v>
      </c>
      <c r="Y451" s="1017"/>
      <c r="Z451" s="967"/>
      <c r="AA451" s="967"/>
      <c r="AB451" s="967"/>
      <c r="AC451" s="967"/>
      <c r="AD451" s="967"/>
      <c r="AE451" s="967"/>
      <c r="AF451" s="967"/>
      <c r="AG451" s="967"/>
      <c r="AH451" s="967"/>
      <c r="AI451" s="967"/>
      <c r="AJ451" s="967"/>
      <c r="AK451" s="967"/>
      <c r="AL451" s="967"/>
      <c r="AM451" s="967"/>
      <c r="AN451" s="967"/>
      <c r="AO451" s="967"/>
      <c r="AP451" s="967"/>
      <c r="AQ451" s="967"/>
      <c r="AR451" s="967"/>
      <c r="AS451" s="967"/>
      <c r="AT451" s="967"/>
      <c r="AU451" s="967"/>
      <c r="AV451" s="967"/>
      <c r="AW451" s="967"/>
      <c r="AX451" s="967"/>
      <c r="AY451" s="967"/>
      <c r="AZ451" s="967"/>
      <c r="BA451" s="967"/>
      <c r="BB451" s="967"/>
      <c r="BC451" s="967"/>
      <c r="BD451" s="967"/>
      <c r="BE451" s="967"/>
      <c r="BF451" s="967"/>
      <c r="BG451" s="967"/>
      <c r="BH451" s="967"/>
      <c r="BI451" s="967"/>
      <c r="BJ451" s="967"/>
      <c r="BK451" s="967"/>
      <c r="BL451" s="967"/>
      <c r="BM451" s="967"/>
      <c r="BN451" s="967"/>
      <c r="BO451" s="967"/>
      <c r="BP451" s="967"/>
      <c r="BQ451" s="967"/>
      <c r="BR451" s="967"/>
      <c r="BS451" s="967"/>
    </row>
    <row r="452" spans="1:71" s="656" customFormat="1" ht="15.65" customHeight="1" outlineLevel="2" x14ac:dyDescent="0.25">
      <c r="A452" s="934"/>
      <c r="B452" s="659"/>
      <c r="C452" s="786"/>
      <c r="D452" s="659" t="s">
        <v>1483</v>
      </c>
      <c r="E452" s="660">
        <v>1</v>
      </c>
      <c r="F452" s="657" t="s">
        <v>846</v>
      </c>
      <c r="G452" s="660">
        <v>4</v>
      </c>
      <c r="H452" s="661">
        <f t="shared" si="113"/>
        <v>4</v>
      </c>
      <c r="I452" s="891"/>
      <c r="J452" s="891">
        <f t="shared" si="114"/>
        <v>0</v>
      </c>
      <c r="K452" s="891"/>
      <c r="L452" s="891">
        <f t="shared" si="115"/>
        <v>0</v>
      </c>
      <c r="M452" s="891">
        <f>J452+H452*Tabellen!$K$2+L452</f>
        <v>240</v>
      </c>
      <c r="N452" s="796"/>
      <c r="O452" s="1018">
        <f t="shared" si="116"/>
        <v>290.39999999999998</v>
      </c>
      <c r="P452" s="1031"/>
      <c r="Q452" s="1023" t="s">
        <v>1025</v>
      </c>
      <c r="R452" s="1018">
        <f>H452*Tabellen!$K$2*Tabellen!$F$2</f>
        <v>290.39999999999998</v>
      </c>
      <c r="S452" s="1024" t="s">
        <v>1116</v>
      </c>
      <c r="T452" s="1018">
        <f>J452*Tabellen!$F$2</f>
        <v>0</v>
      </c>
      <c r="U452" s="1018">
        <f>R452*Tabellen!$G$2</f>
        <v>26.135999999999996</v>
      </c>
      <c r="V452" s="1018">
        <f>T452*Tabellen!$H$2</f>
        <v>0</v>
      </c>
      <c r="W452" s="1018">
        <f t="shared" si="117"/>
        <v>26.135999999999996</v>
      </c>
      <c r="X452" s="1018">
        <f t="shared" si="118"/>
        <v>316.53599999999994</v>
      </c>
      <c r="Y452" s="1017"/>
      <c r="Z452" s="967"/>
      <c r="AA452" s="967"/>
      <c r="AB452" s="967"/>
      <c r="AC452" s="967"/>
      <c r="AD452" s="967"/>
      <c r="AE452" s="967"/>
      <c r="AF452" s="967"/>
      <c r="AG452" s="967"/>
      <c r="AH452" s="967"/>
      <c r="AI452" s="967"/>
      <c r="AJ452" s="967"/>
      <c r="AK452" s="967"/>
      <c r="AL452" s="967"/>
      <c r="AM452" s="967"/>
      <c r="AN452" s="967"/>
      <c r="AO452" s="967"/>
      <c r="AP452" s="967"/>
      <c r="AQ452" s="967"/>
      <c r="AR452" s="967"/>
      <c r="AS452" s="967"/>
      <c r="AT452" s="967"/>
      <c r="AU452" s="967"/>
      <c r="AV452" s="967"/>
      <c r="AW452" s="967"/>
      <c r="AX452" s="967"/>
      <c r="AY452" s="967"/>
      <c r="AZ452" s="967"/>
      <c r="BA452" s="967"/>
      <c r="BB452" s="967"/>
      <c r="BC452" s="967"/>
      <c r="BD452" s="967"/>
      <c r="BE452" s="967"/>
      <c r="BF452" s="967"/>
      <c r="BG452" s="967"/>
      <c r="BH452" s="967"/>
      <c r="BI452" s="967"/>
      <c r="BJ452" s="967"/>
      <c r="BK452" s="967"/>
      <c r="BL452" s="967"/>
      <c r="BM452" s="967"/>
      <c r="BN452" s="967"/>
      <c r="BO452" s="967"/>
      <c r="BP452" s="967"/>
      <c r="BQ452" s="967"/>
      <c r="BR452" s="967"/>
      <c r="BS452" s="967"/>
    </row>
    <row r="453" spans="1:71" s="830" customFormat="1" ht="15.65" customHeight="1" outlineLevel="2" x14ac:dyDescent="0.25">
      <c r="A453" s="936"/>
      <c r="B453" s="659" t="s">
        <v>1223</v>
      </c>
      <c r="C453" s="786" t="s">
        <v>1074</v>
      </c>
      <c r="D453" s="657" t="s">
        <v>1226</v>
      </c>
      <c r="E453" s="831"/>
      <c r="G453" s="832"/>
      <c r="H453" s="832"/>
      <c r="I453" s="905"/>
      <c r="J453" s="905"/>
      <c r="K453" s="905"/>
      <c r="L453" s="905"/>
      <c r="M453" s="905"/>
      <c r="N453" s="833"/>
      <c r="O453" s="1017"/>
      <c r="P453" s="1031"/>
      <c r="Q453" s="1023"/>
      <c r="R453" s="1018"/>
      <c r="S453" s="1024"/>
      <c r="T453" s="1018"/>
      <c r="U453" s="1018"/>
      <c r="V453" s="1018"/>
      <c r="W453" s="1018"/>
      <c r="X453" s="1018"/>
      <c r="Y453" s="1034"/>
      <c r="Z453" s="970"/>
      <c r="AA453" s="970"/>
      <c r="AB453" s="970"/>
      <c r="AC453" s="970"/>
      <c r="AD453" s="970"/>
      <c r="AE453" s="970"/>
      <c r="AF453" s="970"/>
      <c r="AG453" s="970"/>
      <c r="AH453" s="970"/>
      <c r="AI453" s="970"/>
      <c r="AJ453" s="970"/>
      <c r="AK453" s="970"/>
      <c r="AL453" s="970"/>
      <c r="AM453" s="970"/>
      <c r="AN453" s="970"/>
      <c r="AO453" s="970"/>
      <c r="AP453" s="970"/>
      <c r="AQ453" s="970"/>
      <c r="AR453" s="970"/>
      <c r="AS453" s="970"/>
      <c r="AT453" s="970"/>
      <c r="AU453" s="970"/>
      <c r="AV453" s="970"/>
      <c r="AW453" s="970"/>
      <c r="AX453" s="970"/>
      <c r="AY453" s="970"/>
      <c r="AZ453" s="970"/>
      <c r="BA453" s="970"/>
      <c r="BB453" s="970"/>
      <c r="BC453" s="970"/>
      <c r="BD453" s="970"/>
      <c r="BE453" s="970"/>
      <c r="BF453" s="970"/>
      <c r="BG453" s="970"/>
      <c r="BH453" s="970"/>
      <c r="BI453" s="970"/>
      <c r="BJ453" s="970"/>
      <c r="BK453" s="970"/>
      <c r="BL453" s="970"/>
      <c r="BM453" s="970"/>
      <c r="BN453" s="970"/>
      <c r="BO453" s="970"/>
      <c r="BP453" s="970"/>
      <c r="BQ453" s="970"/>
      <c r="BR453" s="970"/>
      <c r="BS453" s="970"/>
    </row>
    <row r="454" spans="1:71" ht="15.65" customHeight="1" outlineLevel="2" x14ac:dyDescent="0.25">
      <c r="B454" s="659"/>
      <c r="E454" s="660"/>
      <c r="G454" s="661"/>
      <c r="H454" s="661"/>
      <c r="K454" s="906"/>
      <c r="N454" s="795"/>
      <c r="O454" s="1017"/>
      <c r="P454" s="1017"/>
      <c r="Q454" s="1017"/>
    </row>
    <row r="455" spans="1:71" ht="9" customHeight="1" outlineLevel="1" x14ac:dyDescent="0.25">
      <c r="B455" s="663"/>
      <c r="D455" s="664"/>
      <c r="E455" s="666"/>
      <c r="F455" s="664"/>
      <c r="G455" s="665"/>
      <c r="H455" s="665"/>
      <c r="I455" s="892"/>
      <c r="J455" s="892"/>
      <c r="K455" s="892"/>
      <c r="L455" s="892"/>
      <c r="M455" s="892"/>
      <c r="N455" s="786"/>
      <c r="O455" s="1021"/>
      <c r="P455" s="1021"/>
      <c r="Q455" s="1021"/>
      <c r="R455" s="1022"/>
      <c r="S455" s="1022"/>
      <c r="T455" s="1022"/>
      <c r="U455" s="1022"/>
      <c r="V455" s="1022"/>
      <c r="W455" s="1022"/>
      <c r="X455" s="1022"/>
      <c r="Y455" s="1021"/>
      <c r="Z455" s="965"/>
      <c r="AA455" s="966"/>
      <c r="AG455" s="963"/>
      <c r="AH455" s="963"/>
    </row>
    <row r="456" spans="1:71" s="912" customFormat="1" ht="15.65" customHeight="1" outlineLevel="1" x14ac:dyDescent="0.25">
      <c r="B456" s="650" t="s">
        <v>1010</v>
      </c>
      <c r="C456" s="937"/>
      <c r="D456" s="651" t="s">
        <v>1680</v>
      </c>
      <c r="E456" s="658">
        <v>91.3</v>
      </c>
      <c r="F456" s="651" t="s">
        <v>74</v>
      </c>
      <c r="G456" s="652"/>
      <c r="H456" s="652">
        <f>SUM(H457:H474)/E456</f>
        <v>1.1872359336335241</v>
      </c>
      <c r="I456" s="890"/>
      <c r="J456" s="890">
        <f>SUM(J457:J474)/E456</f>
        <v>31.3919675</v>
      </c>
      <c r="K456" s="890"/>
      <c r="L456" s="890">
        <f>SUM(L457:L474)</f>
        <v>0</v>
      </c>
      <c r="M456" s="890">
        <f>SUM(M457:M474)/E456</f>
        <v>102.62612351801143</v>
      </c>
      <c r="N456" s="937"/>
      <c r="O456" s="1015">
        <f>SUM(O457:O474)/E456</f>
        <v>124.17760945679383</v>
      </c>
      <c r="P456" s="1014" t="str">
        <f>B456</f>
        <v>V1-3-D2</v>
      </c>
      <c r="Q456" s="1014"/>
      <c r="R456" s="1015"/>
      <c r="S456" s="1015"/>
      <c r="T456" s="1015"/>
      <c r="U456" s="1028"/>
      <c r="V456" s="1015"/>
      <c r="W456" s="1015"/>
      <c r="X456" s="1015">
        <f>SUM(X457:X474)/E456</f>
        <v>139.91170798890525</v>
      </c>
      <c r="Y456" s="1016"/>
      <c r="Z456" s="960"/>
      <c r="AA456" s="960"/>
      <c r="AB456" s="960"/>
      <c r="AC456" s="960"/>
      <c r="AD456" s="960"/>
      <c r="AE456" s="960"/>
      <c r="AF456" s="960"/>
      <c r="AG456" s="960"/>
      <c r="AH456" s="960"/>
      <c r="AI456" s="960"/>
      <c r="AJ456" s="960"/>
      <c r="AK456" s="960"/>
      <c r="AL456" s="960"/>
      <c r="AM456" s="960"/>
      <c r="AN456" s="960"/>
      <c r="AO456" s="960"/>
      <c r="AP456" s="960"/>
      <c r="AQ456" s="960"/>
      <c r="AR456" s="960"/>
      <c r="AS456" s="960"/>
      <c r="AT456" s="960"/>
      <c r="AU456" s="960"/>
      <c r="AV456" s="960"/>
      <c r="AW456" s="960"/>
      <c r="AX456" s="960"/>
      <c r="AY456" s="960"/>
      <c r="AZ456" s="960"/>
      <c r="BA456" s="960"/>
      <c r="BB456" s="960"/>
      <c r="BC456" s="960"/>
      <c r="BD456" s="960"/>
      <c r="BE456" s="960"/>
      <c r="BF456" s="960"/>
      <c r="BG456" s="960"/>
      <c r="BH456" s="960"/>
      <c r="BI456" s="960"/>
      <c r="BJ456" s="960"/>
      <c r="BK456" s="960"/>
      <c r="BL456" s="960"/>
      <c r="BM456" s="960"/>
      <c r="BN456" s="960"/>
      <c r="BO456" s="960"/>
      <c r="BP456" s="960"/>
      <c r="BQ456" s="960"/>
      <c r="BR456" s="960"/>
      <c r="BS456" s="960"/>
    </row>
    <row r="457" spans="1:71" ht="15.65" customHeight="1" outlineLevel="2" x14ac:dyDescent="0.25">
      <c r="B457" s="659"/>
      <c r="D457" s="668" t="s">
        <v>1245</v>
      </c>
      <c r="E457" s="660"/>
      <c r="G457" s="661"/>
      <c r="H457" s="661"/>
      <c r="K457" s="906"/>
      <c r="N457" s="795"/>
      <c r="O457" s="1017" t="str">
        <f>R457</f>
        <v>incl. opslagen</v>
      </c>
      <c r="P457" s="1017"/>
      <c r="Q457" s="1023"/>
      <c r="R457" s="1030" t="str">
        <f>Tabellen!$C$2</f>
        <v>incl. opslagen</v>
      </c>
      <c r="S457" s="1024"/>
      <c r="T457" s="1030" t="str">
        <f>Tabellen!$C$2</f>
        <v>incl. opslagen</v>
      </c>
    </row>
    <row r="458" spans="1:71" s="656" customFormat="1" ht="15.65" customHeight="1" outlineLevel="2" x14ac:dyDescent="0.25">
      <c r="A458" s="934"/>
      <c r="B458" s="659"/>
      <c r="C458" s="786"/>
      <c r="D458" s="657" t="s">
        <v>1433</v>
      </c>
      <c r="E458" s="660">
        <v>1</v>
      </c>
      <c r="F458" s="657" t="s">
        <v>846</v>
      </c>
      <c r="G458" s="661">
        <v>2</v>
      </c>
      <c r="H458" s="661">
        <f t="shared" ref="H458:H472" si="119">E458*G458</f>
        <v>2</v>
      </c>
      <c r="I458" s="891"/>
      <c r="J458" s="891">
        <f t="shared" ref="J458:J472" si="120">E458*I458</f>
        <v>0</v>
      </c>
      <c r="K458" s="891"/>
      <c r="L458" s="891">
        <f t="shared" ref="L458:L472" si="121">E458*K458</f>
        <v>0</v>
      </c>
      <c r="M458" s="891">
        <f>J458+H458*Tabellen!$K$2+L458</f>
        <v>120</v>
      </c>
      <c r="N458" s="796"/>
      <c r="O458" s="1018">
        <f t="shared" ref="O458:O472" si="122">R458+T458</f>
        <v>145.19999999999999</v>
      </c>
      <c r="P458" s="1031"/>
      <c r="Q458" s="1023" t="s">
        <v>1025</v>
      </c>
      <c r="R458" s="1018">
        <f>H458*Tabellen!$K$2*Tabellen!$F$2</f>
        <v>145.19999999999999</v>
      </c>
      <c r="S458" s="1024" t="s">
        <v>1116</v>
      </c>
      <c r="T458" s="1018">
        <f>J458*Tabellen!$F$2</f>
        <v>0</v>
      </c>
      <c r="U458" s="1018">
        <f>R458*Tabellen!$G$2</f>
        <v>13.067999999999998</v>
      </c>
      <c r="V458" s="1018">
        <f>T458*Tabellen!$H$2</f>
        <v>0</v>
      </c>
      <c r="W458" s="1018">
        <f t="shared" ref="W458:W472" si="123">U458+V458</f>
        <v>13.067999999999998</v>
      </c>
      <c r="X458" s="1018">
        <f t="shared" ref="X458:X472" si="124">O458+W458</f>
        <v>158.26799999999997</v>
      </c>
      <c r="Y458" s="1019"/>
      <c r="Z458" s="967"/>
      <c r="AA458" s="967"/>
      <c r="AB458" s="967"/>
      <c r="AC458" s="967"/>
      <c r="AD458" s="967"/>
      <c r="AE458" s="967"/>
      <c r="AF458" s="967"/>
      <c r="AG458" s="967"/>
      <c r="AH458" s="967"/>
      <c r="AI458" s="967"/>
      <c r="AJ458" s="967"/>
      <c r="AK458" s="967"/>
      <c r="AL458" s="967"/>
      <c r="AM458" s="967"/>
      <c r="AN458" s="967"/>
      <c r="AO458" s="967"/>
      <c r="AP458" s="967"/>
      <c r="AQ458" s="967"/>
      <c r="AR458" s="967"/>
      <c r="AS458" s="967"/>
      <c r="AT458" s="967"/>
      <c r="AU458" s="967"/>
      <c r="AV458" s="967"/>
      <c r="AW458" s="967"/>
      <c r="AX458" s="967"/>
      <c r="AY458" s="967"/>
      <c r="AZ458" s="967"/>
      <c r="BA458" s="967"/>
      <c r="BB458" s="967"/>
      <c r="BC458" s="967"/>
      <c r="BD458" s="967"/>
      <c r="BE458" s="967"/>
      <c r="BF458" s="967"/>
      <c r="BG458" s="967"/>
      <c r="BH458" s="967"/>
      <c r="BI458" s="967"/>
      <c r="BJ458" s="967"/>
      <c r="BK458" s="967"/>
      <c r="BL458" s="967"/>
      <c r="BM458" s="967"/>
      <c r="BN458" s="967"/>
      <c r="BO458" s="967"/>
      <c r="BP458" s="967"/>
      <c r="BQ458" s="967"/>
      <c r="BR458" s="967"/>
      <c r="BS458" s="967"/>
    </row>
    <row r="459" spans="1:71" s="656" customFormat="1" ht="15.65" customHeight="1" outlineLevel="2" x14ac:dyDescent="0.25">
      <c r="A459" s="934"/>
      <c r="B459" s="659"/>
      <c r="C459" s="786"/>
      <c r="D459" s="657" t="s">
        <v>1484</v>
      </c>
      <c r="E459" s="660">
        <f>91.3/2.7</f>
        <v>33.81481481481481</v>
      </c>
      <c r="F459" s="657" t="s">
        <v>71</v>
      </c>
      <c r="G459" s="661">
        <v>0.05</v>
      </c>
      <c r="H459" s="661">
        <f t="shared" si="119"/>
        <v>1.6907407407407407</v>
      </c>
      <c r="I459" s="891"/>
      <c r="J459" s="891">
        <f t="shared" si="120"/>
        <v>0</v>
      </c>
      <c r="K459" s="891"/>
      <c r="L459" s="891">
        <f t="shared" si="121"/>
        <v>0</v>
      </c>
      <c r="M459" s="891">
        <f>J459+H459*Tabellen!$K$2+L459</f>
        <v>101.44444444444444</v>
      </c>
      <c r="N459" s="796"/>
      <c r="O459" s="1018">
        <f t="shared" si="122"/>
        <v>122.74777777777777</v>
      </c>
      <c r="P459" s="1031"/>
      <c r="Q459" s="1023" t="s">
        <v>1025</v>
      </c>
      <c r="R459" s="1018">
        <f>H459*Tabellen!$K$2*Tabellen!$F$2</f>
        <v>122.74777777777777</v>
      </c>
      <c r="S459" s="1024" t="s">
        <v>1116</v>
      </c>
      <c r="T459" s="1018">
        <f>J459*Tabellen!$F$2</f>
        <v>0</v>
      </c>
      <c r="U459" s="1018">
        <f>R459*Tabellen!$G$2</f>
        <v>11.047299999999998</v>
      </c>
      <c r="V459" s="1018">
        <f>T459*Tabellen!$H$2</f>
        <v>0</v>
      </c>
      <c r="W459" s="1018">
        <f t="shared" si="123"/>
        <v>11.047299999999998</v>
      </c>
      <c r="X459" s="1018">
        <f t="shared" si="124"/>
        <v>133.79507777777778</v>
      </c>
      <c r="Y459" s="1019"/>
      <c r="Z459" s="967"/>
      <c r="AA459" s="967"/>
      <c r="AB459" s="967"/>
      <c r="AC459" s="967"/>
      <c r="AD459" s="967"/>
      <c r="AE459" s="967"/>
      <c r="AF459" s="967"/>
      <c r="AG459" s="967"/>
      <c r="AH459" s="967"/>
      <c r="AI459" s="967"/>
      <c r="AJ459" s="967"/>
      <c r="AK459" s="967"/>
      <c r="AL459" s="967"/>
      <c r="AM459" s="967"/>
      <c r="AN459" s="967"/>
      <c r="AO459" s="967"/>
      <c r="AP459" s="967"/>
      <c r="AQ459" s="967"/>
      <c r="AR459" s="967"/>
      <c r="AS459" s="967"/>
      <c r="AT459" s="967"/>
      <c r="AU459" s="967"/>
      <c r="AV459" s="967"/>
      <c r="AW459" s="967"/>
      <c r="AX459" s="967"/>
      <c r="AY459" s="967"/>
      <c r="AZ459" s="967"/>
      <c r="BA459" s="967"/>
      <c r="BB459" s="967"/>
      <c r="BC459" s="967"/>
      <c r="BD459" s="967"/>
      <c r="BE459" s="967"/>
      <c r="BF459" s="967"/>
      <c r="BG459" s="967"/>
      <c r="BH459" s="967"/>
      <c r="BI459" s="967"/>
      <c r="BJ459" s="967"/>
      <c r="BK459" s="967"/>
      <c r="BL459" s="967"/>
      <c r="BM459" s="967"/>
      <c r="BN459" s="967"/>
      <c r="BO459" s="967"/>
      <c r="BP459" s="967"/>
      <c r="BQ459" s="967"/>
      <c r="BR459" s="967"/>
      <c r="BS459" s="967"/>
    </row>
    <row r="460" spans="1:71" s="656" customFormat="1" ht="15.65" customHeight="1" outlineLevel="2" x14ac:dyDescent="0.25">
      <c r="A460" s="934"/>
      <c r="B460" s="659"/>
      <c r="C460" s="786"/>
      <c r="D460" s="657" t="s">
        <v>1228</v>
      </c>
      <c r="E460" s="660">
        <f>E456*1.7</f>
        <v>155.20999999999998</v>
      </c>
      <c r="F460" s="657" t="s">
        <v>71</v>
      </c>
      <c r="G460" s="661">
        <v>0</v>
      </c>
      <c r="H460" s="661">
        <f t="shared" si="119"/>
        <v>0</v>
      </c>
      <c r="I460" s="891">
        <v>1.73</v>
      </c>
      <c r="J460" s="891">
        <f t="shared" si="120"/>
        <v>268.51329999999996</v>
      </c>
      <c r="K460" s="891"/>
      <c r="L460" s="891">
        <f t="shared" si="121"/>
        <v>0</v>
      </c>
      <c r="M460" s="891">
        <f>J460+H460*Tabellen!$K$2+L460</f>
        <v>268.51329999999996</v>
      </c>
      <c r="N460" s="796"/>
      <c r="O460" s="1018">
        <f t="shared" si="122"/>
        <v>324.90109299999995</v>
      </c>
      <c r="P460" s="1031"/>
      <c r="Q460" s="1023" t="s">
        <v>1025</v>
      </c>
      <c r="R460" s="1018">
        <f>H460*Tabellen!$K$2*Tabellen!$F$2</f>
        <v>0</v>
      </c>
      <c r="S460" s="1024" t="s">
        <v>1116</v>
      </c>
      <c r="T460" s="1018">
        <f>J460*Tabellen!$F$2</f>
        <v>324.90109299999995</v>
      </c>
      <c r="U460" s="1018">
        <f>R460*Tabellen!$G$2</f>
        <v>0</v>
      </c>
      <c r="V460" s="1018">
        <f>T460*Tabellen!$H$2</f>
        <v>68.229229529999984</v>
      </c>
      <c r="W460" s="1018">
        <f t="shared" si="123"/>
        <v>68.229229529999984</v>
      </c>
      <c r="X460" s="1018">
        <f t="shared" si="124"/>
        <v>393.13032252999994</v>
      </c>
      <c r="Y460" s="1019"/>
      <c r="Z460" s="967"/>
      <c r="AA460" s="967"/>
      <c r="AB460" s="967"/>
      <c r="AC460" s="967"/>
      <c r="AD460" s="967"/>
      <c r="AE460" s="967"/>
      <c r="AF460" s="967"/>
      <c r="AG460" s="967"/>
      <c r="AH460" s="967"/>
      <c r="AI460" s="967"/>
      <c r="AJ460" s="967"/>
      <c r="AK460" s="967"/>
      <c r="AL460" s="967"/>
      <c r="AM460" s="967"/>
      <c r="AN460" s="967"/>
      <c r="AO460" s="967"/>
      <c r="AP460" s="967"/>
      <c r="AQ460" s="967"/>
      <c r="AR460" s="967"/>
      <c r="AS460" s="967"/>
      <c r="AT460" s="967"/>
      <c r="AU460" s="967"/>
      <c r="AV460" s="967"/>
      <c r="AW460" s="967"/>
      <c r="AX460" s="967"/>
      <c r="AY460" s="967"/>
      <c r="AZ460" s="967"/>
      <c r="BA460" s="967"/>
      <c r="BB460" s="967"/>
      <c r="BC460" s="967"/>
      <c r="BD460" s="967"/>
      <c r="BE460" s="967"/>
      <c r="BF460" s="967"/>
      <c r="BG460" s="967"/>
      <c r="BH460" s="967"/>
      <c r="BI460" s="967"/>
      <c r="BJ460" s="967"/>
      <c r="BK460" s="967"/>
      <c r="BL460" s="967"/>
      <c r="BM460" s="967"/>
      <c r="BN460" s="967"/>
      <c r="BO460" s="967"/>
      <c r="BP460" s="967"/>
      <c r="BQ460" s="967"/>
      <c r="BR460" s="967"/>
      <c r="BS460" s="967"/>
    </row>
    <row r="461" spans="1:71" s="656" customFormat="1" ht="15.65" customHeight="1" outlineLevel="2" x14ac:dyDescent="0.25">
      <c r="A461" s="934"/>
      <c r="B461" s="659"/>
      <c r="C461" s="786"/>
      <c r="D461" s="657" t="s">
        <v>1486</v>
      </c>
      <c r="E461" s="660">
        <f>E456*1.7*2</f>
        <v>310.41999999999996</v>
      </c>
      <c r="F461" s="657" t="s">
        <v>71</v>
      </c>
      <c r="G461" s="661">
        <v>0</v>
      </c>
      <c r="H461" s="661">
        <f t="shared" si="119"/>
        <v>0</v>
      </c>
      <c r="I461" s="891">
        <v>0.44</v>
      </c>
      <c r="J461" s="891">
        <f t="shared" si="120"/>
        <v>136.58479999999997</v>
      </c>
      <c r="K461" s="891"/>
      <c r="L461" s="891">
        <f t="shared" si="121"/>
        <v>0</v>
      </c>
      <c r="M461" s="891">
        <f>J461+H461*Tabellen!$K$2+L461</f>
        <v>136.58479999999997</v>
      </c>
      <c r="N461" s="796"/>
      <c r="O461" s="1018">
        <f t="shared" si="122"/>
        <v>165.26760799999997</v>
      </c>
      <c r="P461" s="1031"/>
      <c r="Q461" s="1023" t="s">
        <v>1025</v>
      </c>
      <c r="R461" s="1018">
        <f>H461*Tabellen!$K$2*Tabellen!$F$2</f>
        <v>0</v>
      </c>
      <c r="S461" s="1024" t="s">
        <v>1116</v>
      </c>
      <c r="T461" s="1018">
        <f>J461*Tabellen!$F$2</f>
        <v>165.26760799999997</v>
      </c>
      <c r="U461" s="1018">
        <f>R461*Tabellen!$G$2</f>
        <v>0</v>
      </c>
      <c r="V461" s="1018">
        <f>T461*Tabellen!$H$2</f>
        <v>34.706197679999988</v>
      </c>
      <c r="W461" s="1018">
        <f t="shared" si="123"/>
        <v>34.706197679999988</v>
      </c>
      <c r="X461" s="1018">
        <f t="shared" si="124"/>
        <v>199.97380567999994</v>
      </c>
      <c r="Y461" s="1019"/>
      <c r="Z461" s="967"/>
      <c r="AA461" s="967"/>
      <c r="AB461" s="967"/>
      <c r="AC461" s="967"/>
      <c r="AD461" s="967"/>
      <c r="AE461" s="967"/>
      <c r="AF461" s="967"/>
      <c r="AG461" s="967"/>
      <c r="AH461" s="967"/>
      <c r="AI461" s="967"/>
      <c r="AJ461" s="967"/>
      <c r="AK461" s="967"/>
      <c r="AL461" s="967"/>
      <c r="AM461" s="967"/>
      <c r="AN461" s="967"/>
      <c r="AO461" s="967"/>
      <c r="AP461" s="967"/>
      <c r="AQ461" s="967"/>
      <c r="AR461" s="967"/>
      <c r="AS461" s="967"/>
      <c r="AT461" s="967"/>
      <c r="AU461" s="967"/>
      <c r="AV461" s="967"/>
      <c r="AW461" s="967"/>
      <c r="AX461" s="967"/>
      <c r="AY461" s="967"/>
      <c r="AZ461" s="967"/>
      <c r="BA461" s="967"/>
      <c r="BB461" s="967"/>
      <c r="BC461" s="967"/>
      <c r="BD461" s="967"/>
      <c r="BE461" s="967"/>
      <c r="BF461" s="967"/>
      <c r="BG461" s="967"/>
      <c r="BH461" s="967"/>
      <c r="BI461" s="967"/>
      <c r="BJ461" s="967"/>
      <c r="BK461" s="967"/>
      <c r="BL461" s="967"/>
      <c r="BM461" s="967"/>
      <c r="BN461" s="967"/>
      <c r="BO461" s="967"/>
      <c r="BP461" s="967"/>
      <c r="BQ461" s="967"/>
      <c r="BR461" s="967"/>
      <c r="BS461" s="967"/>
    </row>
    <row r="462" spans="1:71" s="656" customFormat="1" ht="15.65" customHeight="1" outlineLevel="2" x14ac:dyDescent="0.25">
      <c r="A462" s="934"/>
      <c r="B462" s="659"/>
      <c r="C462" s="786"/>
      <c r="D462" s="657" t="s">
        <v>1487</v>
      </c>
      <c r="E462" s="660">
        <f>E461+E460</f>
        <v>465.62999999999994</v>
      </c>
      <c r="F462" s="657" t="s">
        <v>71</v>
      </c>
      <c r="G462" s="661">
        <v>0.13</v>
      </c>
      <c r="H462" s="661">
        <f t="shared" si="119"/>
        <v>60.531899999999993</v>
      </c>
      <c r="I462" s="891">
        <v>0</v>
      </c>
      <c r="J462" s="891">
        <f t="shared" si="120"/>
        <v>0</v>
      </c>
      <c r="K462" s="891"/>
      <c r="L462" s="891">
        <f t="shared" si="121"/>
        <v>0</v>
      </c>
      <c r="M462" s="891">
        <f>J462+H462*Tabellen!$K$2+L462</f>
        <v>3631.9139999999998</v>
      </c>
      <c r="N462" s="796"/>
      <c r="O462" s="1018">
        <f t="shared" si="122"/>
        <v>4394.6159399999997</v>
      </c>
      <c r="P462" s="1031"/>
      <c r="Q462" s="1023" t="s">
        <v>1025</v>
      </c>
      <c r="R462" s="1018">
        <f>H462*Tabellen!$K$2*Tabellen!$F$2</f>
        <v>4394.6159399999997</v>
      </c>
      <c r="S462" s="1024" t="s">
        <v>1116</v>
      </c>
      <c r="T462" s="1018">
        <f>J462*Tabellen!$F$2</f>
        <v>0</v>
      </c>
      <c r="U462" s="1018">
        <f>R462*Tabellen!$G$2</f>
        <v>395.51543459999994</v>
      </c>
      <c r="V462" s="1018">
        <f>T462*Tabellen!$H$2</f>
        <v>0</v>
      </c>
      <c r="W462" s="1018">
        <f t="shared" si="123"/>
        <v>395.51543459999994</v>
      </c>
      <c r="X462" s="1018">
        <f t="shared" si="124"/>
        <v>4790.1313745999996</v>
      </c>
      <c r="Y462" s="1033"/>
      <c r="Z462" s="967"/>
      <c r="AA462" s="967"/>
      <c r="AB462" s="967"/>
      <c r="AC462" s="967"/>
      <c r="AD462" s="967"/>
      <c r="AE462" s="967"/>
      <c r="AF462" s="967"/>
      <c r="AG462" s="967"/>
      <c r="AH462" s="967"/>
      <c r="AI462" s="967"/>
      <c r="AJ462" s="967"/>
      <c r="AK462" s="967"/>
      <c r="AL462" s="967"/>
      <c r="AM462" s="967"/>
      <c r="AN462" s="967"/>
      <c r="AO462" s="967"/>
      <c r="AP462" s="967"/>
      <c r="AQ462" s="967"/>
      <c r="AR462" s="967"/>
      <c r="AS462" s="967"/>
      <c r="AT462" s="967"/>
      <c r="AU462" s="967"/>
      <c r="AV462" s="967"/>
      <c r="AW462" s="967"/>
      <c r="AX462" s="967"/>
      <c r="AY462" s="967"/>
      <c r="AZ462" s="967"/>
      <c r="BA462" s="967"/>
      <c r="BB462" s="967"/>
      <c r="BC462" s="967"/>
      <c r="BD462" s="967"/>
      <c r="BE462" s="967"/>
      <c r="BF462" s="967"/>
      <c r="BG462" s="967"/>
      <c r="BH462" s="967"/>
      <c r="BI462" s="967"/>
      <c r="BJ462" s="967"/>
      <c r="BK462" s="967"/>
      <c r="BL462" s="967"/>
      <c r="BM462" s="967"/>
      <c r="BN462" s="967"/>
      <c r="BO462" s="967"/>
      <c r="BP462" s="967"/>
      <c r="BQ462" s="967"/>
      <c r="BR462" s="967"/>
      <c r="BS462" s="967"/>
    </row>
    <row r="463" spans="1:71" s="656" customFormat="1" ht="15.65" customHeight="1" outlineLevel="2" x14ac:dyDescent="0.25">
      <c r="A463" s="934"/>
      <c r="B463" s="659"/>
      <c r="C463" s="786"/>
      <c r="D463" s="657" t="s">
        <v>1504</v>
      </c>
      <c r="E463" s="660">
        <f>E456*1.05</f>
        <v>95.864999999999995</v>
      </c>
      <c r="F463" s="657" t="s">
        <v>74</v>
      </c>
      <c r="G463" s="661">
        <v>0</v>
      </c>
      <c r="H463" s="661">
        <f t="shared" si="119"/>
        <v>0</v>
      </c>
      <c r="I463" s="891">
        <v>12.12</v>
      </c>
      <c r="J463" s="891">
        <f t="shared" si="120"/>
        <v>1161.8837999999998</v>
      </c>
      <c r="K463" s="891"/>
      <c r="L463" s="891">
        <f t="shared" si="121"/>
        <v>0</v>
      </c>
      <c r="M463" s="891">
        <f>J463+H463*Tabellen!$K$2+L463</f>
        <v>1161.8837999999998</v>
      </c>
      <c r="N463" s="796"/>
      <c r="O463" s="1018">
        <f t="shared" si="122"/>
        <v>1405.8793979999998</v>
      </c>
      <c r="P463" s="1031"/>
      <c r="Q463" s="1023" t="s">
        <v>1025</v>
      </c>
      <c r="R463" s="1018">
        <f>H463*Tabellen!$K$2*Tabellen!$F$2</f>
        <v>0</v>
      </c>
      <c r="S463" s="1024" t="s">
        <v>1116</v>
      </c>
      <c r="T463" s="1018">
        <f>J463*Tabellen!$F$2</f>
        <v>1405.8793979999998</v>
      </c>
      <c r="U463" s="1018">
        <f>R463*Tabellen!$G$2</f>
        <v>0</v>
      </c>
      <c r="V463" s="1018">
        <f>T463*Tabellen!$H$2</f>
        <v>295.23467357999994</v>
      </c>
      <c r="W463" s="1018">
        <f t="shared" si="123"/>
        <v>295.23467357999994</v>
      </c>
      <c r="X463" s="1018">
        <f t="shared" si="124"/>
        <v>1701.1140715799997</v>
      </c>
      <c r="Y463" s="1017"/>
      <c r="Z463" s="967"/>
      <c r="AA463" s="967"/>
      <c r="AB463" s="967"/>
      <c r="AC463" s="967"/>
      <c r="AD463" s="967"/>
      <c r="AE463" s="967"/>
      <c r="AF463" s="967"/>
      <c r="AG463" s="967"/>
      <c r="AH463" s="967"/>
      <c r="AI463" s="967"/>
      <c r="AJ463" s="967"/>
      <c r="AK463" s="967"/>
      <c r="AL463" s="967"/>
      <c r="AM463" s="967"/>
      <c r="AN463" s="967"/>
      <c r="AO463" s="967"/>
      <c r="AP463" s="967"/>
      <c r="AQ463" s="967"/>
      <c r="AR463" s="967"/>
      <c r="AS463" s="967"/>
      <c r="AT463" s="967"/>
      <c r="AU463" s="967"/>
      <c r="AV463" s="967"/>
      <c r="AW463" s="967"/>
      <c r="AX463" s="967"/>
      <c r="AY463" s="967"/>
      <c r="AZ463" s="967"/>
      <c r="BA463" s="967"/>
      <c r="BB463" s="967"/>
      <c r="BC463" s="967"/>
      <c r="BD463" s="967"/>
      <c r="BE463" s="967"/>
      <c r="BF463" s="967"/>
      <c r="BG463" s="967"/>
      <c r="BH463" s="967"/>
      <c r="BI463" s="967"/>
      <c r="BJ463" s="967"/>
      <c r="BK463" s="967"/>
      <c r="BL463" s="967"/>
      <c r="BM463" s="967"/>
      <c r="BN463" s="967"/>
      <c r="BO463" s="967"/>
      <c r="BP463" s="967"/>
      <c r="BQ463" s="967"/>
      <c r="BR463" s="967"/>
      <c r="BS463" s="967"/>
    </row>
    <row r="464" spans="1:71" s="656" customFormat="1" ht="15.65" customHeight="1" outlineLevel="2" x14ac:dyDescent="0.25">
      <c r="A464" s="934"/>
      <c r="B464" s="659"/>
      <c r="C464" s="786"/>
      <c r="D464" s="657" t="str">
        <f>D463</f>
        <v xml:space="preserve">Isolatie in binnenwanden en voorzetwanden d=80 mm n.t.b. </v>
      </c>
      <c r="E464" s="660">
        <f>E456</f>
        <v>91.3</v>
      </c>
      <c r="F464" s="657" t="s">
        <v>74</v>
      </c>
      <c r="G464" s="661">
        <v>0.08</v>
      </c>
      <c r="H464" s="661">
        <f t="shared" si="119"/>
        <v>7.3040000000000003</v>
      </c>
      <c r="I464" s="891"/>
      <c r="J464" s="891">
        <f t="shared" si="120"/>
        <v>0</v>
      </c>
      <c r="K464" s="891"/>
      <c r="L464" s="891">
        <f t="shared" si="121"/>
        <v>0</v>
      </c>
      <c r="M464" s="891">
        <f>J464+H464*Tabellen!$K$2+L464</f>
        <v>438.24</v>
      </c>
      <c r="N464" s="796"/>
      <c r="O464" s="1018">
        <f t="shared" si="122"/>
        <v>530.2704</v>
      </c>
      <c r="P464" s="1031"/>
      <c r="Q464" s="1023" t="s">
        <v>1025</v>
      </c>
      <c r="R464" s="1018">
        <f>H464*Tabellen!$K$2*Tabellen!$F$2</f>
        <v>530.2704</v>
      </c>
      <c r="S464" s="1024" t="s">
        <v>1116</v>
      </c>
      <c r="T464" s="1018">
        <f>J464*Tabellen!$F$2</f>
        <v>0</v>
      </c>
      <c r="U464" s="1018">
        <f>R464*Tabellen!$G$2</f>
        <v>47.724336000000001</v>
      </c>
      <c r="V464" s="1018">
        <f>T464*Tabellen!$H$2</f>
        <v>0</v>
      </c>
      <c r="W464" s="1018">
        <f t="shared" si="123"/>
        <v>47.724336000000001</v>
      </c>
      <c r="X464" s="1018">
        <f t="shared" si="124"/>
        <v>577.99473599999999</v>
      </c>
      <c r="Y464" s="1017"/>
      <c r="Z464" s="967"/>
      <c r="AA464" s="967"/>
      <c r="AB464" s="967"/>
      <c r="AC464" s="967"/>
      <c r="AD464" s="967"/>
      <c r="AE464" s="967"/>
      <c r="AF464" s="967"/>
      <c r="AG464" s="967"/>
      <c r="AH464" s="967"/>
      <c r="AI464" s="967"/>
      <c r="AJ464" s="967"/>
      <c r="AK464" s="967"/>
      <c r="AL464" s="967"/>
      <c r="AM464" s="967"/>
      <c r="AN464" s="967"/>
      <c r="AO464" s="967"/>
      <c r="AP464" s="967"/>
      <c r="AQ464" s="967"/>
      <c r="AR464" s="967"/>
      <c r="AS464" s="967"/>
      <c r="AT464" s="967"/>
      <c r="AU464" s="967"/>
      <c r="AV464" s="967"/>
      <c r="AW464" s="967"/>
      <c r="AX464" s="967"/>
      <c r="AY464" s="967"/>
      <c r="AZ464" s="967"/>
      <c r="BA464" s="967"/>
      <c r="BB464" s="967"/>
      <c r="BC464" s="967"/>
      <c r="BD464" s="967"/>
      <c r="BE464" s="967"/>
      <c r="BF464" s="967"/>
      <c r="BG464" s="967"/>
      <c r="BH464" s="967"/>
      <c r="BI464" s="967"/>
      <c r="BJ464" s="967"/>
      <c r="BK464" s="967"/>
      <c r="BL464" s="967"/>
      <c r="BM464" s="967"/>
      <c r="BN464" s="967"/>
      <c r="BO464" s="967"/>
      <c r="BP464" s="967"/>
      <c r="BQ464" s="967"/>
      <c r="BR464" s="967"/>
      <c r="BS464" s="967"/>
    </row>
    <row r="465" spans="1:71" s="656" customFormat="1" ht="15.65" customHeight="1" outlineLevel="2" x14ac:dyDescent="0.25">
      <c r="A465" s="934"/>
      <c r="B465" s="659"/>
      <c r="C465" s="786"/>
      <c r="D465" s="657" t="s">
        <v>1490</v>
      </c>
      <c r="E465" s="660">
        <f>E456*1.1</f>
        <v>100.43</v>
      </c>
      <c r="F465" s="659" t="s">
        <v>74</v>
      </c>
      <c r="G465" s="660">
        <v>0</v>
      </c>
      <c r="H465" s="661">
        <f t="shared" si="119"/>
        <v>0</v>
      </c>
      <c r="I465" s="904">
        <v>2.1754249999999997</v>
      </c>
      <c r="J465" s="891">
        <f t="shared" si="120"/>
        <v>218.47793274999998</v>
      </c>
      <c r="K465" s="891"/>
      <c r="L465" s="891">
        <f t="shared" si="121"/>
        <v>0</v>
      </c>
      <c r="M465" s="891">
        <f>J465+H465*Tabellen!$K$2+L465</f>
        <v>218.47793274999998</v>
      </c>
      <c r="N465" s="796"/>
      <c r="O465" s="1018">
        <f t="shared" si="122"/>
        <v>264.35829862749995</v>
      </c>
      <c r="P465" s="1031"/>
      <c r="Q465" s="1023" t="s">
        <v>1025</v>
      </c>
      <c r="R465" s="1018">
        <f>H465*Tabellen!$K$2*Tabellen!$F$2</f>
        <v>0</v>
      </c>
      <c r="S465" s="1024" t="s">
        <v>1116</v>
      </c>
      <c r="T465" s="1018">
        <f>J465*Tabellen!$F$2</f>
        <v>264.35829862749995</v>
      </c>
      <c r="U465" s="1018">
        <f>R465*Tabellen!$G$2</f>
        <v>0</v>
      </c>
      <c r="V465" s="1018">
        <f>T465*Tabellen!$H$2</f>
        <v>55.515242711774988</v>
      </c>
      <c r="W465" s="1018">
        <f t="shared" si="123"/>
        <v>55.515242711774988</v>
      </c>
      <c r="X465" s="1018">
        <f t="shared" si="124"/>
        <v>319.87354133927494</v>
      </c>
      <c r="Y465" s="1026"/>
      <c r="Z465" s="967"/>
      <c r="AA465" s="967"/>
      <c r="AB465" s="967"/>
      <c r="AC465" s="967"/>
      <c r="AD465" s="967"/>
      <c r="AE465" s="967"/>
      <c r="AF465" s="967"/>
      <c r="AG465" s="967"/>
      <c r="AH465" s="967"/>
      <c r="AI465" s="967"/>
      <c r="AJ465" s="967"/>
      <c r="AK465" s="967"/>
      <c r="AL465" s="967"/>
      <c r="AM465" s="967"/>
      <c r="AN465" s="967"/>
      <c r="AO465" s="967"/>
      <c r="AP465" s="967"/>
      <c r="AQ465" s="967"/>
      <c r="AR465" s="967"/>
      <c r="AS465" s="967"/>
      <c r="AT465" s="967"/>
      <c r="AU465" s="967"/>
      <c r="AV465" s="967"/>
      <c r="AW465" s="967"/>
      <c r="AX465" s="967"/>
      <c r="AY465" s="967"/>
      <c r="AZ465" s="967"/>
      <c r="BA465" s="967"/>
      <c r="BB465" s="967"/>
      <c r="BC465" s="967"/>
      <c r="BD465" s="967"/>
      <c r="BE465" s="967"/>
      <c r="BF465" s="967"/>
      <c r="BG465" s="967"/>
      <c r="BH465" s="967"/>
      <c r="BI465" s="967"/>
      <c r="BJ465" s="967"/>
      <c r="BK465" s="967"/>
      <c r="BL465" s="967"/>
      <c r="BM465" s="967"/>
      <c r="BN465" s="967"/>
      <c r="BO465" s="967"/>
      <c r="BP465" s="967"/>
      <c r="BQ465" s="967"/>
      <c r="BR465" s="967"/>
      <c r="BS465" s="967"/>
    </row>
    <row r="466" spans="1:71" s="656" customFormat="1" ht="15.65" customHeight="1" outlineLevel="2" x14ac:dyDescent="0.25">
      <c r="A466" s="934"/>
      <c r="B466" s="659"/>
      <c r="C466" s="786"/>
      <c r="D466" s="657" t="s">
        <v>1490</v>
      </c>
      <c r="E466" s="660">
        <f>E456</f>
        <v>91.3</v>
      </c>
      <c r="F466" s="657" t="s">
        <v>74</v>
      </c>
      <c r="G466" s="661">
        <v>0.03</v>
      </c>
      <c r="H466" s="661">
        <f t="shared" si="119"/>
        <v>2.7389999999999999</v>
      </c>
      <c r="I466" s="891">
        <v>0</v>
      </c>
      <c r="J466" s="891">
        <f t="shared" si="120"/>
        <v>0</v>
      </c>
      <c r="K466" s="891"/>
      <c r="L466" s="891">
        <f t="shared" si="121"/>
        <v>0</v>
      </c>
      <c r="M466" s="891">
        <f>J466+H466*Tabellen!$K$2+L466</f>
        <v>164.34</v>
      </c>
      <c r="N466" s="796"/>
      <c r="O466" s="1018">
        <f t="shared" si="122"/>
        <v>198.85140000000001</v>
      </c>
      <c r="P466" s="1031"/>
      <c r="Q466" s="1023" t="s">
        <v>1025</v>
      </c>
      <c r="R466" s="1018">
        <f>H466*Tabellen!$K$2*Tabellen!$F$2</f>
        <v>198.85140000000001</v>
      </c>
      <c r="S466" s="1024" t="s">
        <v>1116</v>
      </c>
      <c r="T466" s="1018">
        <f>J466*Tabellen!$F$2</f>
        <v>0</v>
      </c>
      <c r="U466" s="1018">
        <f>R466*Tabellen!$G$2</f>
        <v>17.896626000000001</v>
      </c>
      <c r="V466" s="1018">
        <f>T466*Tabellen!$H$2</f>
        <v>0</v>
      </c>
      <c r="W466" s="1018">
        <f t="shared" si="123"/>
        <v>17.896626000000001</v>
      </c>
      <c r="X466" s="1018">
        <f t="shared" si="124"/>
        <v>216.74802600000001</v>
      </c>
      <c r="Y466" s="1017"/>
      <c r="Z466" s="967"/>
      <c r="AA466" s="967"/>
      <c r="AB466" s="967"/>
      <c r="AC466" s="967"/>
      <c r="AD466" s="967"/>
      <c r="AE466" s="967"/>
      <c r="AF466" s="967"/>
      <c r="AG466" s="967"/>
      <c r="AH466" s="967"/>
      <c r="AI466" s="967"/>
      <c r="AJ466" s="967"/>
      <c r="AK466" s="967"/>
      <c r="AL466" s="967"/>
      <c r="AM466" s="967"/>
      <c r="AN466" s="967"/>
      <c r="AO466" s="967"/>
      <c r="AP466" s="967"/>
      <c r="AQ466" s="967"/>
      <c r="AR466" s="967"/>
      <c r="AS466" s="967"/>
      <c r="AT466" s="967"/>
      <c r="AU466" s="967"/>
      <c r="AV466" s="967"/>
      <c r="AW466" s="967"/>
      <c r="AX466" s="967"/>
      <c r="AY466" s="967"/>
      <c r="AZ466" s="967"/>
      <c r="BA466" s="967"/>
      <c r="BB466" s="967"/>
      <c r="BC466" s="967"/>
      <c r="BD466" s="967"/>
      <c r="BE466" s="967"/>
      <c r="BF466" s="967"/>
      <c r="BG466" s="967"/>
      <c r="BH466" s="967"/>
      <c r="BI466" s="967"/>
      <c r="BJ466" s="967"/>
      <c r="BK466" s="967"/>
      <c r="BL466" s="967"/>
      <c r="BM466" s="967"/>
      <c r="BN466" s="967"/>
      <c r="BO466" s="967"/>
      <c r="BP466" s="967"/>
      <c r="BQ466" s="967"/>
      <c r="BR466" s="967"/>
      <c r="BS466" s="967"/>
    </row>
    <row r="467" spans="1:71" s="656" customFormat="1" ht="15.65" customHeight="1" outlineLevel="2" x14ac:dyDescent="0.25">
      <c r="A467" s="934"/>
      <c r="B467" s="659"/>
      <c r="C467" s="786"/>
      <c r="D467" s="657" t="s">
        <v>1491</v>
      </c>
      <c r="E467" s="660">
        <f>E456*1.1</f>
        <v>100.43</v>
      </c>
      <c r="F467" s="659" t="s">
        <v>74</v>
      </c>
      <c r="G467" s="660">
        <v>0</v>
      </c>
      <c r="H467" s="661">
        <f t="shared" si="119"/>
        <v>0</v>
      </c>
      <c r="I467" s="904">
        <v>1.79</v>
      </c>
      <c r="J467" s="891">
        <f t="shared" si="120"/>
        <v>179.76970000000003</v>
      </c>
      <c r="K467" s="891"/>
      <c r="L467" s="891">
        <f t="shared" si="121"/>
        <v>0</v>
      </c>
      <c r="M467" s="891">
        <f>J467+H467*Tabellen!$K$2+L467</f>
        <v>179.76970000000003</v>
      </c>
      <c r="N467" s="796"/>
      <c r="O467" s="1018">
        <f t="shared" si="122"/>
        <v>217.52133700000002</v>
      </c>
      <c r="P467" s="1031"/>
      <c r="Q467" s="1023" t="s">
        <v>1025</v>
      </c>
      <c r="R467" s="1018">
        <f>H467*Tabellen!$K$2*Tabellen!$F$2</f>
        <v>0</v>
      </c>
      <c r="S467" s="1024" t="s">
        <v>1116</v>
      </c>
      <c r="T467" s="1018">
        <f>J467*Tabellen!$F$2</f>
        <v>217.52133700000002</v>
      </c>
      <c r="U467" s="1018">
        <f>R467*Tabellen!$G$2</f>
        <v>0</v>
      </c>
      <c r="V467" s="1018">
        <f>T467*Tabellen!$H$2</f>
        <v>45.679480770000005</v>
      </c>
      <c r="W467" s="1018">
        <f t="shared" si="123"/>
        <v>45.679480770000005</v>
      </c>
      <c r="X467" s="1018">
        <f t="shared" si="124"/>
        <v>263.20081777000001</v>
      </c>
      <c r="Y467" s="1026"/>
      <c r="Z467" s="967"/>
      <c r="AA467" s="967"/>
      <c r="AB467" s="967"/>
      <c r="AC467" s="967"/>
      <c r="AD467" s="967"/>
      <c r="AE467" s="967"/>
      <c r="AF467" s="967"/>
      <c r="AG467" s="967"/>
      <c r="AH467" s="967"/>
      <c r="AI467" s="967"/>
      <c r="AJ467" s="967"/>
      <c r="AK467" s="967"/>
      <c r="AL467" s="967"/>
      <c r="AM467" s="967"/>
      <c r="AN467" s="967"/>
      <c r="AO467" s="967"/>
      <c r="AP467" s="967"/>
      <c r="AQ467" s="967"/>
      <c r="AR467" s="967"/>
      <c r="AS467" s="967"/>
      <c r="AT467" s="967"/>
      <c r="AU467" s="967"/>
      <c r="AV467" s="967"/>
      <c r="AW467" s="967"/>
      <c r="AX467" s="967"/>
      <c r="AY467" s="967"/>
      <c r="AZ467" s="967"/>
      <c r="BA467" s="967"/>
      <c r="BB467" s="967"/>
      <c r="BC467" s="967"/>
      <c r="BD467" s="967"/>
      <c r="BE467" s="967"/>
      <c r="BF467" s="967"/>
      <c r="BG467" s="967"/>
      <c r="BH467" s="967"/>
      <c r="BI467" s="967"/>
      <c r="BJ467" s="967"/>
      <c r="BK467" s="967"/>
      <c r="BL467" s="967"/>
      <c r="BM467" s="967"/>
      <c r="BN467" s="967"/>
      <c r="BO467" s="967"/>
      <c r="BP467" s="967"/>
      <c r="BQ467" s="967"/>
      <c r="BR467" s="967"/>
      <c r="BS467" s="967"/>
    </row>
    <row r="468" spans="1:71" s="656" customFormat="1" ht="15.65" customHeight="1" outlineLevel="2" x14ac:dyDescent="0.25">
      <c r="A468" s="934"/>
      <c r="B468" s="659"/>
      <c r="C468" s="786"/>
      <c r="D468" s="657" t="s">
        <v>1491</v>
      </c>
      <c r="E468" s="660">
        <f>E456</f>
        <v>91.3</v>
      </c>
      <c r="F468" s="657" t="s">
        <v>74</v>
      </c>
      <c r="G468" s="661">
        <v>0.03</v>
      </c>
      <c r="H468" s="661">
        <f t="shared" si="119"/>
        <v>2.7389999999999999</v>
      </c>
      <c r="I468" s="891">
        <v>0</v>
      </c>
      <c r="J468" s="891">
        <f t="shared" si="120"/>
        <v>0</v>
      </c>
      <c r="K468" s="891"/>
      <c r="L468" s="891">
        <f t="shared" si="121"/>
        <v>0</v>
      </c>
      <c r="M468" s="891">
        <f>J468+H468*Tabellen!$K$2+L468</f>
        <v>164.34</v>
      </c>
      <c r="N468" s="796"/>
      <c r="O468" s="1018">
        <f t="shared" si="122"/>
        <v>198.85140000000001</v>
      </c>
      <c r="P468" s="1031"/>
      <c r="Q468" s="1023" t="s">
        <v>1025</v>
      </c>
      <c r="R468" s="1018">
        <f>H468*Tabellen!$K$2*Tabellen!$F$2</f>
        <v>198.85140000000001</v>
      </c>
      <c r="S468" s="1024" t="s">
        <v>1116</v>
      </c>
      <c r="T468" s="1018">
        <f>J468*Tabellen!$F$2</f>
        <v>0</v>
      </c>
      <c r="U468" s="1018">
        <f>R468*Tabellen!$G$2</f>
        <v>17.896626000000001</v>
      </c>
      <c r="V468" s="1018">
        <f>T468*Tabellen!$H$2</f>
        <v>0</v>
      </c>
      <c r="W468" s="1018">
        <f t="shared" si="123"/>
        <v>17.896626000000001</v>
      </c>
      <c r="X468" s="1018">
        <f t="shared" si="124"/>
        <v>216.74802600000001</v>
      </c>
      <c r="Y468" s="1017"/>
      <c r="Z468" s="967"/>
      <c r="AA468" s="967"/>
      <c r="AB468" s="967"/>
      <c r="AC468" s="967"/>
      <c r="AD468" s="967"/>
      <c r="AE468" s="967"/>
      <c r="AF468" s="967"/>
      <c r="AG468" s="967"/>
      <c r="AH468" s="967"/>
      <c r="AI468" s="967"/>
      <c r="AJ468" s="967"/>
      <c r="AK468" s="967"/>
      <c r="AL468" s="967"/>
      <c r="AM468" s="967"/>
      <c r="AN468" s="967"/>
      <c r="AO468" s="967"/>
      <c r="AP468" s="967"/>
      <c r="AQ468" s="967"/>
      <c r="AR468" s="967"/>
      <c r="AS468" s="967"/>
      <c r="AT468" s="967"/>
      <c r="AU468" s="967"/>
      <c r="AV468" s="967"/>
      <c r="AW468" s="967"/>
      <c r="AX468" s="967"/>
      <c r="AY468" s="967"/>
      <c r="AZ468" s="967"/>
      <c r="BA468" s="967"/>
      <c r="BB468" s="967"/>
      <c r="BC468" s="967"/>
      <c r="BD468" s="967"/>
      <c r="BE468" s="967"/>
      <c r="BF468" s="967"/>
      <c r="BG468" s="967"/>
      <c r="BH468" s="967"/>
      <c r="BI468" s="967"/>
      <c r="BJ468" s="967"/>
      <c r="BK468" s="967"/>
      <c r="BL468" s="967"/>
      <c r="BM468" s="967"/>
      <c r="BN468" s="967"/>
      <c r="BO468" s="967"/>
      <c r="BP468" s="967"/>
      <c r="BQ468" s="967"/>
      <c r="BR468" s="967"/>
      <c r="BS468" s="967"/>
    </row>
    <row r="469" spans="1:71" s="656" customFormat="1" ht="15.65" customHeight="1" outlineLevel="2" x14ac:dyDescent="0.25">
      <c r="A469" s="934"/>
      <c r="B469" s="659"/>
      <c r="C469" s="786"/>
      <c r="D469" s="657" t="s">
        <v>1492</v>
      </c>
      <c r="E469" s="660">
        <f>E456*1.1</f>
        <v>100.43</v>
      </c>
      <c r="F469" s="657" t="s">
        <v>74</v>
      </c>
      <c r="G469" s="661"/>
      <c r="H469" s="661">
        <f t="shared" si="119"/>
        <v>0</v>
      </c>
      <c r="I469" s="891">
        <v>3.97</v>
      </c>
      <c r="J469" s="891">
        <f t="shared" si="120"/>
        <v>398.70710000000003</v>
      </c>
      <c r="K469" s="891"/>
      <c r="L469" s="891">
        <f t="shared" si="121"/>
        <v>0</v>
      </c>
      <c r="M469" s="891">
        <f>J469+H469*Tabellen!$K$2+L469</f>
        <v>398.70710000000003</v>
      </c>
      <c r="N469" s="796"/>
      <c r="O469" s="1018">
        <f t="shared" si="122"/>
        <v>482.43559100000004</v>
      </c>
      <c r="P469" s="1031"/>
      <c r="Q469" s="1023" t="s">
        <v>1025</v>
      </c>
      <c r="R469" s="1018">
        <f>H469*Tabellen!$K$2*Tabellen!$F$2</f>
        <v>0</v>
      </c>
      <c r="S469" s="1024" t="s">
        <v>1116</v>
      </c>
      <c r="T469" s="1018">
        <f>J469*Tabellen!$F$2</f>
        <v>482.43559100000004</v>
      </c>
      <c r="U469" s="1018">
        <f>R469*Tabellen!$G$2</f>
        <v>0</v>
      </c>
      <c r="V469" s="1018">
        <f>T469*Tabellen!$H$2</f>
        <v>101.31147411000001</v>
      </c>
      <c r="W469" s="1018">
        <f t="shared" si="123"/>
        <v>101.31147411000001</v>
      </c>
      <c r="X469" s="1018">
        <f t="shared" si="124"/>
        <v>583.74706510999999</v>
      </c>
      <c r="Y469" s="1034"/>
      <c r="Z469" s="967"/>
      <c r="AA469" s="967"/>
      <c r="AB469" s="967"/>
      <c r="AC469" s="967"/>
      <c r="AD469" s="967"/>
      <c r="AE469" s="967"/>
      <c r="AF469" s="967"/>
      <c r="AG469" s="967"/>
      <c r="AH469" s="967"/>
      <c r="AI469" s="967"/>
      <c r="AJ469" s="967"/>
      <c r="AK469" s="967"/>
      <c r="AL469" s="967"/>
      <c r="AM469" s="967"/>
      <c r="AN469" s="967"/>
      <c r="AO469" s="967"/>
      <c r="AP469" s="967"/>
      <c r="AQ469" s="967"/>
      <c r="AR469" s="967"/>
      <c r="AS469" s="967"/>
      <c r="AT469" s="967"/>
      <c r="AU469" s="967"/>
      <c r="AV469" s="967"/>
      <c r="AW469" s="967"/>
      <c r="AX469" s="967"/>
      <c r="AY469" s="967"/>
      <c r="AZ469" s="967"/>
      <c r="BA469" s="967"/>
      <c r="BB469" s="967"/>
      <c r="BC469" s="967"/>
      <c r="BD469" s="967"/>
      <c r="BE469" s="967"/>
      <c r="BF469" s="967"/>
      <c r="BG469" s="967"/>
      <c r="BH469" s="967"/>
      <c r="BI469" s="967"/>
      <c r="BJ469" s="967"/>
      <c r="BK469" s="967"/>
      <c r="BL469" s="967"/>
      <c r="BM469" s="967"/>
      <c r="BN469" s="967"/>
      <c r="BO469" s="967"/>
      <c r="BP469" s="967"/>
      <c r="BQ469" s="967"/>
      <c r="BR469" s="967"/>
      <c r="BS469" s="967"/>
    </row>
    <row r="470" spans="1:71" s="656" customFormat="1" ht="15.65" customHeight="1" outlineLevel="2" x14ac:dyDescent="0.25">
      <c r="A470" s="934"/>
      <c r="B470" s="659"/>
      <c r="C470" s="786"/>
      <c r="D470" s="657" t="s">
        <v>1492</v>
      </c>
      <c r="E470" s="660">
        <f>E456</f>
        <v>91.3</v>
      </c>
      <c r="F470" s="657" t="s">
        <v>74</v>
      </c>
      <c r="G470" s="661">
        <v>0.3</v>
      </c>
      <c r="H470" s="661">
        <f t="shared" si="119"/>
        <v>27.389999999999997</v>
      </c>
      <c r="I470" s="891"/>
      <c r="J470" s="891">
        <f t="shared" si="120"/>
        <v>0</v>
      </c>
      <c r="K470" s="891"/>
      <c r="L470" s="891">
        <f t="shared" si="121"/>
        <v>0</v>
      </c>
      <c r="M470" s="891">
        <f>J470+H470*Tabellen!$K$2+L470</f>
        <v>1643.3999999999999</v>
      </c>
      <c r="N470" s="796"/>
      <c r="O470" s="1018">
        <f t="shared" si="122"/>
        <v>1988.5139999999997</v>
      </c>
      <c r="P470" s="1031"/>
      <c r="Q470" s="1023" t="s">
        <v>1025</v>
      </c>
      <c r="R470" s="1018">
        <f>H470*Tabellen!$K$2*Tabellen!$F$2</f>
        <v>1988.5139999999997</v>
      </c>
      <c r="S470" s="1024" t="s">
        <v>1116</v>
      </c>
      <c r="T470" s="1018">
        <f>J470*Tabellen!$F$2</f>
        <v>0</v>
      </c>
      <c r="U470" s="1018">
        <f>R470*Tabellen!$G$2</f>
        <v>178.96625999999998</v>
      </c>
      <c r="V470" s="1018">
        <f>T470*Tabellen!$H$2</f>
        <v>0</v>
      </c>
      <c r="W470" s="1018">
        <f t="shared" si="123"/>
        <v>178.96625999999998</v>
      </c>
      <c r="X470" s="1018">
        <f t="shared" si="124"/>
        <v>2167.4802599999998</v>
      </c>
      <c r="Y470" s="1017"/>
      <c r="Z470" s="967"/>
      <c r="AA470" s="967"/>
      <c r="AB470" s="967"/>
      <c r="AC470" s="967"/>
      <c r="AD470" s="967"/>
      <c r="AE470" s="967"/>
      <c r="AF470" s="967"/>
      <c r="AG470" s="967"/>
      <c r="AH470" s="967"/>
      <c r="AI470" s="967"/>
      <c r="AJ470" s="967"/>
      <c r="AK470" s="967"/>
      <c r="AL470" s="967"/>
      <c r="AM470" s="967"/>
      <c r="AN470" s="967"/>
      <c r="AO470" s="967"/>
      <c r="AP470" s="967"/>
      <c r="AQ470" s="967"/>
      <c r="AR470" s="967"/>
      <c r="AS470" s="967"/>
      <c r="AT470" s="967"/>
      <c r="AU470" s="967"/>
      <c r="AV470" s="967"/>
      <c r="AW470" s="967"/>
      <c r="AX470" s="967"/>
      <c r="AY470" s="967"/>
      <c r="AZ470" s="967"/>
      <c r="BA470" s="967"/>
      <c r="BB470" s="967"/>
      <c r="BC470" s="967"/>
      <c r="BD470" s="967"/>
      <c r="BE470" s="967"/>
      <c r="BF470" s="967"/>
      <c r="BG470" s="967"/>
      <c r="BH470" s="967"/>
      <c r="BI470" s="967"/>
      <c r="BJ470" s="967"/>
      <c r="BK470" s="967"/>
      <c r="BL470" s="967"/>
      <c r="BM470" s="967"/>
      <c r="BN470" s="967"/>
      <c r="BO470" s="967"/>
      <c r="BP470" s="967"/>
      <c r="BQ470" s="967"/>
      <c r="BR470" s="967"/>
      <c r="BS470" s="967"/>
    </row>
    <row r="471" spans="1:71" s="656" customFormat="1" ht="15.65" customHeight="1" outlineLevel="2" x14ac:dyDescent="0.25">
      <c r="A471" s="934"/>
      <c r="B471" s="659"/>
      <c r="C471" s="786"/>
      <c r="D471" s="659" t="s">
        <v>1493</v>
      </c>
      <c r="E471" s="660">
        <f>E456</f>
        <v>91.3</v>
      </c>
      <c r="F471" s="657" t="s">
        <v>74</v>
      </c>
      <c r="G471" s="660"/>
      <c r="H471" s="661">
        <f t="shared" si="119"/>
        <v>0</v>
      </c>
      <c r="I471" s="891">
        <v>5.5</v>
      </c>
      <c r="J471" s="891">
        <f t="shared" si="120"/>
        <v>502.15</v>
      </c>
      <c r="K471" s="891"/>
      <c r="L471" s="891">
        <f t="shared" si="121"/>
        <v>0</v>
      </c>
      <c r="M471" s="891">
        <f>J471+H471*Tabellen!$K$2+L471</f>
        <v>502.15</v>
      </c>
      <c r="N471" s="796"/>
      <c r="O471" s="1018">
        <f t="shared" si="122"/>
        <v>607.60149999999999</v>
      </c>
      <c r="P471" s="1031"/>
      <c r="Q471" s="1023" t="s">
        <v>1025</v>
      </c>
      <c r="R471" s="1018">
        <f>H471*Tabellen!$K$2*Tabellen!$F$2</f>
        <v>0</v>
      </c>
      <c r="S471" s="1024" t="s">
        <v>1116</v>
      </c>
      <c r="T471" s="1018">
        <f>J471*Tabellen!$F$2</f>
        <v>607.60149999999999</v>
      </c>
      <c r="U471" s="1018">
        <f>R471*Tabellen!$G$2</f>
        <v>0</v>
      </c>
      <c r="V471" s="1018">
        <f>T471*Tabellen!$H$2</f>
        <v>127.59631499999999</v>
      </c>
      <c r="W471" s="1018">
        <f t="shared" si="123"/>
        <v>127.59631499999999</v>
      </c>
      <c r="X471" s="1018">
        <f t="shared" si="124"/>
        <v>735.19781499999999</v>
      </c>
      <c r="Y471" s="1017"/>
      <c r="Z471" s="967"/>
      <c r="AA471" s="967"/>
      <c r="AB471" s="967"/>
      <c r="AC471" s="967"/>
      <c r="AD471" s="967"/>
      <c r="AE471" s="967"/>
      <c r="AF471" s="967"/>
      <c r="AG471" s="967"/>
      <c r="AH471" s="967"/>
      <c r="AI471" s="967"/>
      <c r="AJ471" s="967"/>
      <c r="AK471" s="967"/>
      <c r="AL471" s="967"/>
      <c r="AM471" s="967"/>
      <c r="AN471" s="967"/>
      <c r="AO471" s="967"/>
      <c r="AP471" s="967"/>
      <c r="AQ471" s="967"/>
      <c r="AR471" s="967"/>
      <c r="AS471" s="967"/>
      <c r="AT471" s="967"/>
      <c r="AU471" s="967"/>
      <c r="AV471" s="967"/>
      <c r="AW471" s="967"/>
      <c r="AX471" s="967"/>
      <c r="AY471" s="967"/>
      <c r="AZ471" s="967"/>
      <c r="BA471" s="967"/>
      <c r="BB471" s="967"/>
      <c r="BC471" s="967"/>
      <c r="BD471" s="967"/>
      <c r="BE471" s="967"/>
      <c r="BF471" s="967"/>
      <c r="BG471" s="967"/>
      <c r="BH471" s="967"/>
      <c r="BI471" s="967"/>
      <c r="BJ471" s="967"/>
      <c r="BK471" s="967"/>
      <c r="BL471" s="967"/>
      <c r="BM471" s="967"/>
      <c r="BN471" s="967"/>
      <c r="BO471" s="967"/>
      <c r="BP471" s="967"/>
      <c r="BQ471" s="967"/>
      <c r="BR471" s="967"/>
      <c r="BS471" s="967"/>
    </row>
    <row r="472" spans="1:71" s="656" customFormat="1" ht="15.65" customHeight="1" outlineLevel="2" x14ac:dyDescent="0.25">
      <c r="A472" s="934"/>
      <c r="B472" s="659"/>
      <c r="C472" s="786"/>
      <c r="D472" s="659" t="s">
        <v>1483</v>
      </c>
      <c r="E472" s="660">
        <v>1</v>
      </c>
      <c r="F472" s="657" t="s">
        <v>846</v>
      </c>
      <c r="G472" s="660">
        <v>4</v>
      </c>
      <c r="H472" s="661">
        <f t="shared" si="119"/>
        <v>4</v>
      </c>
      <c r="I472" s="891"/>
      <c r="J472" s="891">
        <f t="shared" si="120"/>
        <v>0</v>
      </c>
      <c r="K472" s="891"/>
      <c r="L472" s="891">
        <f t="shared" si="121"/>
        <v>0</v>
      </c>
      <c r="M472" s="891">
        <f>J472+H472*Tabellen!$K$2+L472</f>
        <v>240</v>
      </c>
      <c r="N472" s="796"/>
      <c r="O472" s="1018">
        <f t="shared" si="122"/>
        <v>290.39999999999998</v>
      </c>
      <c r="P472" s="1031"/>
      <c r="Q472" s="1023" t="s">
        <v>1025</v>
      </c>
      <c r="R472" s="1018">
        <f>H472*Tabellen!$K$2*Tabellen!$F$2</f>
        <v>290.39999999999998</v>
      </c>
      <c r="S472" s="1024" t="s">
        <v>1116</v>
      </c>
      <c r="T472" s="1018">
        <f>J472*Tabellen!$F$2</f>
        <v>0</v>
      </c>
      <c r="U472" s="1018">
        <f>R472*Tabellen!$G$2</f>
        <v>26.135999999999996</v>
      </c>
      <c r="V472" s="1018">
        <f>T472*Tabellen!$H$2</f>
        <v>0</v>
      </c>
      <c r="W472" s="1018">
        <f t="shared" si="123"/>
        <v>26.135999999999996</v>
      </c>
      <c r="X472" s="1018">
        <f t="shared" si="124"/>
        <v>316.53599999999994</v>
      </c>
      <c r="Y472" s="1017"/>
      <c r="Z472" s="967"/>
      <c r="AA472" s="967"/>
      <c r="AB472" s="967"/>
      <c r="AC472" s="967"/>
      <c r="AD472" s="967"/>
      <c r="AE472" s="967"/>
      <c r="AF472" s="967"/>
      <c r="AG472" s="967"/>
      <c r="AH472" s="967"/>
      <c r="AI472" s="967"/>
      <c r="AJ472" s="967"/>
      <c r="AK472" s="967"/>
      <c r="AL472" s="967"/>
      <c r="AM472" s="967"/>
      <c r="AN472" s="967"/>
      <c r="AO472" s="967"/>
      <c r="AP472" s="967"/>
      <c r="AQ472" s="967"/>
      <c r="AR472" s="967"/>
      <c r="AS472" s="967"/>
      <c r="AT472" s="967"/>
      <c r="AU472" s="967"/>
      <c r="AV472" s="967"/>
      <c r="AW472" s="967"/>
      <c r="AX472" s="967"/>
      <c r="AY472" s="967"/>
      <c r="AZ472" s="967"/>
      <c r="BA472" s="967"/>
      <c r="BB472" s="967"/>
      <c r="BC472" s="967"/>
      <c r="BD472" s="967"/>
      <c r="BE472" s="967"/>
      <c r="BF472" s="967"/>
      <c r="BG472" s="967"/>
      <c r="BH472" s="967"/>
      <c r="BI472" s="967"/>
      <c r="BJ472" s="967"/>
      <c r="BK472" s="967"/>
      <c r="BL472" s="967"/>
      <c r="BM472" s="967"/>
      <c r="BN472" s="967"/>
      <c r="BO472" s="967"/>
      <c r="BP472" s="967"/>
      <c r="BQ472" s="967"/>
      <c r="BR472" s="967"/>
      <c r="BS472" s="967"/>
    </row>
    <row r="473" spans="1:71" s="830" customFormat="1" ht="15.65" customHeight="1" outlineLevel="2" x14ac:dyDescent="0.25">
      <c r="A473" s="936"/>
      <c r="B473" s="659" t="s">
        <v>1223</v>
      </c>
      <c r="C473" s="786" t="s">
        <v>1074</v>
      </c>
      <c r="D473" s="657" t="s">
        <v>1226</v>
      </c>
      <c r="E473" s="831"/>
      <c r="G473" s="832"/>
      <c r="H473" s="832"/>
      <c r="I473" s="905"/>
      <c r="J473" s="905"/>
      <c r="K473" s="905"/>
      <c r="L473" s="905"/>
      <c r="M473" s="905"/>
      <c r="N473" s="833"/>
      <c r="O473" s="1017"/>
      <c r="P473" s="1031"/>
      <c r="Q473" s="1023"/>
      <c r="R473" s="1018"/>
      <c r="S473" s="1024"/>
      <c r="T473" s="1018"/>
      <c r="U473" s="1018"/>
      <c r="V473" s="1018"/>
      <c r="W473" s="1018"/>
      <c r="X473" s="1018"/>
      <c r="Y473" s="1034"/>
      <c r="Z473" s="970"/>
      <c r="AA473" s="970"/>
      <c r="AB473" s="970"/>
      <c r="AC473" s="970"/>
      <c r="AD473" s="970"/>
      <c r="AE473" s="970"/>
      <c r="AF473" s="970"/>
      <c r="AG473" s="970"/>
      <c r="AH473" s="970"/>
      <c r="AI473" s="970"/>
      <c r="AJ473" s="970"/>
      <c r="AK473" s="970"/>
      <c r="AL473" s="970"/>
      <c r="AM473" s="970"/>
      <c r="AN473" s="970"/>
      <c r="AO473" s="970"/>
      <c r="AP473" s="970"/>
      <c r="AQ473" s="970"/>
      <c r="AR473" s="970"/>
      <c r="AS473" s="970"/>
      <c r="AT473" s="970"/>
      <c r="AU473" s="970"/>
      <c r="AV473" s="970"/>
      <c r="AW473" s="970"/>
      <c r="AX473" s="970"/>
      <c r="AY473" s="970"/>
      <c r="AZ473" s="970"/>
      <c r="BA473" s="970"/>
      <c r="BB473" s="970"/>
      <c r="BC473" s="970"/>
      <c r="BD473" s="970"/>
      <c r="BE473" s="970"/>
      <c r="BF473" s="970"/>
      <c r="BG473" s="970"/>
      <c r="BH473" s="970"/>
      <c r="BI473" s="970"/>
      <c r="BJ473" s="970"/>
      <c r="BK473" s="970"/>
      <c r="BL473" s="970"/>
      <c r="BM473" s="970"/>
      <c r="BN473" s="970"/>
      <c r="BO473" s="970"/>
      <c r="BP473" s="970"/>
      <c r="BQ473" s="970"/>
      <c r="BR473" s="970"/>
      <c r="BS473" s="970"/>
    </row>
    <row r="474" spans="1:71" ht="15.65" customHeight="1" outlineLevel="2" x14ac:dyDescent="0.25">
      <c r="B474" s="659"/>
      <c r="E474" s="660"/>
      <c r="G474" s="661"/>
      <c r="H474" s="661"/>
      <c r="K474" s="906"/>
      <c r="N474" s="795"/>
      <c r="O474" s="1017"/>
      <c r="P474" s="1017"/>
      <c r="Q474" s="1017"/>
      <c r="Y474" s="1017"/>
      <c r="Z474" s="964"/>
    </row>
    <row r="475" spans="1:71" ht="9" customHeight="1" outlineLevel="1" x14ac:dyDescent="0.25">
      <c r="B475" s="663"/>
      <c r="D475" s="664"/>
      <c r="E475" s="666"/>
      <c r="F475" s="664"/>
      <c r="G475" s="665"/>
      <c r="H475" s="665"/>
      <c r="I475" s="892"/>
      <c r="J475" s="892"/>
      <c r="K475" s="892"/>
      <c r="L475" s="892"/>
      <c r="M475" s="892"/>
      <c r="N475" s="786"/>
      <c r="O475" s="1021"/>
      <c r="P475" s="1021"/>
      <c r="Q475" s="1021"/>
      <c r="R475" s="1022"/>
      <c r="S475" s="1022"/>
      <c r="T475" s="1022"/>
      <c r="U475" s="1022"/>
      <c r="V475" s="1022"/>
      <c r="W475" s="1022"/>
      <c r="X475" s="1022"/>
      <c r="Y475" s="1021"/>
      <c r="Z475" s="965"/>
      <c r="AA475" s="966"/>
      <c r="AG475" s="963"/>
      <c r="AH475" s="963"/>
    </row>
    <row r="476" spans="1:71" s="912" customFormat="1" ht="15.65" customHeight="1" outlineLevel="1" x14ac:dyDescent="0.25">
      <c r="B476" s="650" t="s">
        <v>1011</v>
      </c>
      <c r="C476" s="937"/>
      <c r="D476" s="651" t="s">
        <v>1681</v>
      </c>
      <c r="E476" s="658">
        <v>91.3</v>
      </c>
      <c r="F476" s="651" t="s">
        <v>74</v>
      </c>
      <c r="G476" s="652"/>
      <c r="H476" s="652">
        <f>SUM(H477:H494)/E476</f>
        <v>1.1872359336335241</v>
      </c>
      <c r="I476" s="890"/>
      <c r="J476" s="890">
        <f>SUM(J477:J494)/E476</f>
        <v>38.110467499999999</v>
      </c>
      <c r="K476" s="890"/>
      <c r="L476" s="890">
        <f>SUM(L477:L494)/E476</f>
        <v>0</v>
      </c>
      <c r="M476" s="890">
        <f>SUM(M477:M494)/E476</f>
        <v>109.34462351801145</v>
      </c>
      <c r="N476" s="937"/>
      <c r="O476" s="1015">
        <f>SUM(O477:O494)/E476</f>
        <v>132.30699445679383</v>
      </c>
      <c r="P476" s="1014" t="str">
        <f>B476</f>
        <v>V1-3-D3</v>
      </c>
      <c r="Q476" s="1014"/>
      <c r="R476" s="1015"/>
      <c r="S476" s="1015"/>
      <c r="T476" s="1015"/>
      <c r="U476" s="1028"/>
      <c r="V476" s="1015"/>
      <c r="W476" s="1015"/>
      <c r="X476" s="1015">
        <f>SUM(X477:X494)/E476</f>
        <v>149.74826383890527</v>
      </c>
      <c r="Y476" s="1016"/>
      <c r="Z476" s="960"/>
      <c r="AA476" s="960"/>
      <c r="AB476" s="960"/>
      <c r="AC476" s="960"/>
      <c r="AD476" s="960"/>
      <c r="AE476" s="960"/>
      <c r="AF476" s="960"/>
      <c r="AG476" s="960"/>
      <c r="AH476" s="960"/>
      <c r="AI476" s="960"/>
      <c r="AJ476" s="960"/>
      <c r="AK476" s="960"/>
      <c r="AL476" s="960"/>
      <c r="AM476" s="960"/>
      <c r="AN476" s="960"/>
      <c r="AO476" s="960"/>
      <c r="AP476" s="960"/>
      <c r="AQ476" s="960"/>
      <c r="AR476" s="960"/>
      <c r="AS476" s="960"/>
      <c r="AT476" s="960"/>
      <c r="AU476" s="960"/>
      <c r="AV476" s="960"/>
      <c r="AW476" s="960"/>
      <c r="AX476" s="960"/>
      <c r="AY476" s="960"/>
      <c r="AZ476" s="960"/>
      <c r="BA476" s="960"/>
      <c r="BB476" s="960"/>
      <c r="BC476" s="960"/>
      <c r="BD476" s="960"/>
      <c r="BE476" s="960"/>
      <c r="BF476" s="960"/>
      <c r="BG476" s="960"/>
      <c r="BH476" s="960"/>
      <c r="BI476" s="960"/>
      <c r="BJ476" s="960"/>
      <c r="BK476" s="960"/>
      <c r="BL476" s="960"/>
      <c r="BM476" s="960"/>
      <c r="BN476" s="960"/>
      <c r="BO476" s="960"/>
      <c r="BP476" s="960"/>
      <c r="BQ476" s="960"/>
      <c r="BR476" s="960"/>
      <c r="BS476" s="960"/>
    </row>
    <row r="477" spans="1:71" ht="15.65" customHeight="1" outlineLevel="2" x14ac:dyDescent="0.25">
      <c r="B477" s="659"/>
      <c r="D477" s="668" t="s">
        <v>1246</v>
      </c>
      <c r="E477" s="660"/>
      <c r="G477" s="661"/>
      <c r="H477" s="661"/>
      <c r="K477" s="906"/>
      <c r="N477" s="795"/>
      <c r="O477" s="1017" t="str">
        <f>R477</f>
        <v>incl. opslagen</v>
      </c>
      <c r="P477" s="1017"/>
      <c r="Q477" s="1023"/>
      <c r="R477" s="1030" t="str">
        <f>Tabellen!$C$2</f>
        <v>incl. opslagen</v>
      </c>
      <c r="S477" s="1024"/>
      <c r="T477" s="1030" t="str">
        <f>Tabellen!$C$2</f>
        <v>incl. opslagen</v>
      </c>
    </row>
    <row r="478" spans="1:71" s="656" customFormat="1" ht="15.65" customHeight="1" outlineLevel="2" x14ac:dyDescent="0.25">
      <c r="A478" s="934"/>
      <c r="B478" s="659"/>
      <c r="C478" s="786"/>
      <c r="D478" s="657" t="s">
        <v>1433</v>
      </c>
      <c r="E478" s="660">
        <v>1</v>
      </c>
      <c r="F478" s="657" t="s">
        <v>846</v>
      </c>
      <c r="G478" s="661">
        <v>2</v>
      </c>
      <c r="H478" s="661">
        <f t="shared" ref="H478:H492" si="125">E478*G478</f>
        <v>2</v>
      </c>
      <c r="I478" s="891"/>
      <c r="J478" s="891">
        <f t="shared" ref="J478:J492" si="126">E478*I478</f>
        <v>0</v>
      </c>
      <c r="K478" s="891"/>
      <c r="L478" s="891">
        <f t="shared" ref="L478:L492" si="127">E478*K478</f>
        <v>0</v>
      </c>
      <c r="M478" s="891">
        <f>J478+H478*Tabellen!$K$2+L478</f>
        <v>120</v>
      </c>
      <c r="N478" s="796"/>
      <c r="O478" s="1018">
        <f t="shared" ref="O478:O492" si="128">R478+T478</f>
        <v>145.19999999999999</v>
      </c>
      <c r="P478" s="1031"/>
      <c r="Q478" s="1023" t="s">
        <v>1025</v>
      </c>
      <c r="R478" s="1018">
        <f>H478*Tabellen!$K$2*Tabellen!$F$2</f>
        <v>145.19999999999999</v>
      </c>
      <c r="S478" s="1024" t="s">
        <v>1116</v>
      </c>
      <c r="T478" s="1018">
        <f>J478*Tabellen!$F$2</f>
        <v>0</v>
      </c>
      <c r="U478" s="1018">
        <f>R478*Tabellen!$G$2</f>
        <v>13.067999999999998</v>
      </c>
      <c r="V478" s="1018">
        <f>T478*Tabellen!$H$2</f>
        <v>0</v>
      </c>
      <c r="W478" s="1018">
        <f t="shared" ref="W478:W492" si="129">U478+V478</f>
        <v>13.067999999999998</v>
      </c>
      <c r="X478" s="1018">
        <f t="shared" ref="X478:X492" si="130">O478+W478</f>
        <v>158.26799999999997</v>
      </c>
      <c r="Y478" s="1019"/>
      <c r="Z478" s="967"/>
      <c r="AA478" s="967"/>
      <c r="AB478" s="967"/>
      <c r="AC478" s="967"/>
      <c r="AD478" s="967"/>
      <c r="AE478" s="967"/>
      <c r="AF478" s="967"/>
      <c r="AG478" s="967"/>
      <c r="AH478" s="967"/>
      <c r="AI478" s="967"/>
      <c r="AJ478" s="967"/>
      <c r="AK478" s="967"/>
      <c r="AL478" s="967"/>
      <c r="AM478" s="967"/>
      <c r="AN478" s="967"/>
      <c r="AO478" s="967"/>
      <c r="AP478" s="967"/>
      <c r="AQ478" s="967"/>
      <c r="AR478" s="967"/>
      <c r="AS478" s="967"/>
      <c r="AT478" s="967"/>
      <c r="AU478" s="967"/>
      <c r="AV478" s="967"/>
      <c r="AW478" s="967"/>
      <c r="AX478" s="967"/>
      <c r="AY478" s="967"/>
      <c r="AZ478" s="967"/>
      <c r="BA478" s="967"/>
      <c r="BB478" s="967"/>
      <c r="BC478" s="967"/>
      <c r="BD478" s="967"/>
      <c r="BE478" s="967"/>
      <c r="BF478" s="967"/>
      <c r="BG478" s="967"/>
      <c r="BH478" s="967"/>
      <c r="BI478" s="967"/>
      <c r="BJ478" s="967"/>
      <c r="BK478" s="967"/>
      <c r="BL478" s="967"/>
      <c r="BM478" s="967"/>
      <c r="BN478" s="967"/>
      <c r="BO478" s="967"/>
      <c r="BP478" s="967"/>
      <c r="BQ478" s="967"/>
      <c r="BR478" s="967"/>
      <c r="BS478" s="967"/>
    </row>
    <row r="479" spans="1:71" s="656" customFormat="1" ht="15.65" customHeight="1" outlineLevel="2" x14ac:dyDescent="0.25">
      <c r="A479" s="934"/>
      <c r="B479" s="659"/>
      <c r="C479" s="786"/>
      <c r="D479" s="657" t="s">
        <v>1484</v>
      </c>
      <c r="E479" s="660">
        <f>91.3/2.7</f>
        <v>33.81481481481481</v>
      </c>
      <c r="F479" s="657" t="s">
        <v>71</v>
      </c>
      <c r="G479" s="661">
        <v>0.05</v>
      </c>
      <c r="H479" s="661">
        <f t="shared" si="125"/>
        <v>1.6907407407407407</v>
      </c>
      <c r="I479" s="891"/>
      <c r="J479" s="891">
        <f t="shared" si="126"/>
        <v>0</v>
      </c>
      <c r="K479" s="891"/>
      <c r="L479" s="891">
        <f t="shared" si="127"/>
        <v>0</v>
      </c>
      <c r="M479" s="891">
        <f>J479+H479*Tabellen!$K$2+L479</f>
        <v>101.44444444444444</v>
      </c>
      <c r="N479" s="796"/>
      <c r="O479" s="1018">
        <f t="shared" si="128"/>
        <v>122.74777777777777</v>
      </c>
      <c r="P479" s="1031"/>
      <c r="Q479" s="1023" t="s">
        <v>1025</v>
      </c>
      <c r="R479" s="1018">
        <f>H479*Tabellen!$K$2*Tabellen!$F$2</f>
        <v>122.74777777777777</v>
      </c>
      <c r="S479" s="1024" t="s">
        <v>1116</v>
      </c>
      <c r="T479" s="1018">
        <f>J479*Tabellen!$F$2</f>
        <v>0</v>
      </c>
      <c r="U479" s="1018">
        <f>R479*Tabellen!$G$2</f>
        <v>11.047299999999998</v>
      </c>
      <c r="V479" s="1018">
        <f>T479*Tabellen!$H$2</f>
        <v>0</v>
      </c>
      <c r="W479" s="1018">
        <f t="shared" si="129"/>
        <v>11.047299999999998</v>
      </c>
      <c r="X479" s="1018">
        <f t="shared" si="130"/>
        <v>133.79507777777778</v>
      </c>
      <c r="Y479" s="1019"/>
      <c r="Z479" s="967"/>
      <c r="AA479" s="967"/>
      <c r="AB479" s="967"/>
      <c r="AC479" s="967"/>
      <c r="AD479" s="967"/>
      <c r="AE479" s="967"/>
      <c r="AF479" s="967"/>
      <c r="AG479" s="967"/>
      <c r="AH479" s="967"/>
      <c r="AI479" s="967"/>
      <c r="AJ479" s="967"/>
      <c r="AK479" s="967"/>
      <c r="AL479" s="967"/>
      <c r="AM479" s="967"/>
      <c r="AN479" s="967"/>
      <c r="AO479" s="967"/>
      <c r="AP479" s="967"/>
      <c r="AQ479" s="967"/>
      <c r="AR479" s="967"/>
      <c r="AS479" s="967"/>
      <c r="AT479" s="967"/>
      <c r="AU479" s="967"/>
      <c r="AV479" s="967"/>
      <c r="AW479" s="967"/>
      <c r="AX479" s="967"/>
      <c r="AY479" s="967"/>
      <c r="AZ479" s="967"/>
      <c r="BA479" s="967"/>
      <c r="BB479" s="967"/>
      <c r="BC479" s="967"/>
      <c r="BD479" s="967"/>
      <c r="BE479" s="967"/>
      <c r="BF479" s="967"/>
      <c r="BG479" s="967"/>
      <c r="BH479" s="967"/>
      <c r="BI479" s="967"/>
      <c r="BJ479" s="967"/>
      <c r="BK479" s="967"/>
      <c r="BL479" s="967"/>
      <c r="BM479" s="967"/>
      <c r="BN479" s="967"/>
      <c r="BO479" s="967"/>
      <c r="BP479" s="967"/>
      <c r="BQ479" s="967"/>
      <c r="BR479" s="967"/>
      <c r="BS479" s="967"/>
    </row>
    <row r="480" spans="1:71" s="656" customFormat="1" ht="15.65" customHeight="1" outlineLevel="2" x14ac:dyDescent="0.25">
      <c r="A480" s="934"/>
      <c r="B480" s="659"/>
      <c r="C480" s="786"/>
      <c r="D480" s="657" t="s">
        <v>1044</v>
      </c>
      <c r="E480" s="660">
        <f>E476*1.7</f>
        <v>155.20999999999998</v>
      </c>
      <c r="F480" s="657" t="s">
        <v>71</v>
      </c>
      <c r="G480" s="661">
        <v>0</v>
      </c>
      <c r="H480" s="661">
        <f t="shared" si="125"/>
        <v>0</v>
      </c>
      <c r="I480" s="891">
        <v>2.1800000000000002</v>
      </c>
      <c r="J480" s="891">
        <f t="shared" si="126"/>
        <v>338.3578</v>
      </c>
      <c r="K480" s="891"/>
      <c r="L480" s="891">
        <f t="shared" si="127"/>
        <v>0</v>
      </c>
      <c r="M480" s="891">
        <f>J480+H480*Tabellen!$K$2+L480</f>
        <v>338.3578</v>
      </c>
      <c r="N480" s="796"/>
      <c r="O480" s="1018">
        <f t="shared" si="128"/>
        <v>409.412938</v>
      </c>
      <c r="P480" s="1031"/>
      <c r="Q480" s="1023" t="s">
        <v>1025</v>
      </c>
      <c r="R480" s="1018">
        <f>H480*Tabellen!$K$2*Tabellen!$F$2</f>
        <v>0</v>
      </c>
      <c r="S480" s="1024" t="s">
        <v>1116</v>
      </c>
      <c r="T480" s="1018">
        <f>J480*Tabellen!$F$2</f>
        <v>409.412938</v>
      </c>
      <c r="U480" s="1018">
        <f>R480*Tabellen!$G$2</f>
        <v>0</v>
      </c>
      <c r="V480" s="1018">
        <f>T480*Tabellen!$H$2</f>
        <v>85.976716979999992</v>
      </c>
      <c r="W480" s="1018">
        <f t="shared" si="129"/>
        <v>85.976716979999992</v>
      </c>
      <c r="X480" s="1018">
        <f t="shared" si="130"/>
        <v>495.38965497999999</v>
      </c>
      <c r="Y480" s="1019"/>
      <c r="Z480" s="967"/>
      <c r="AA480" s="967"/>
      <c r="AB480" s="967"/>
      <c r="AC480" s="967"/>
      <c r="AD480" s="967"/>
      <c r="AE480" s="967"/>
      <c r="AF480" s="967"/>
      <c r="AG480" s="967"/>
      <c r="AH480" s="967"/>
      <c r="AI480" s="967"/>
      <c r="AJ480" s="967"/>
      <c r="AK480" s="967"/>
      <c r="AL480" s="967"/>
      <c r="AM480" s="967"/>
      <c r="AN480" s="967"/>
      <c r="AO480" s="967"/>
      <c r="AP480" s="967"/>
      <c r="AQ480" s="967"/>
      <c r="AR480" s="967"/>
      <c r="AS480" s="967"/>
      <c r="AT480" s="967"/>
      <c r="AU480" s="967"/>
      <c r="AV480" s="967"/>
      <c r="AW480" s="967"/>
      <c r="AX480" s="967"/>
      <c r="AY480" s="967"/>
      <c r="AZ480" s="967"/>
      <c r="BA480" s="967"/>
      <c r="BB480" s="967"/>
      <c r="BC480" s="967"/>
      <c r="BD480" s="967"/>
      <c r="BE480" s="967"/>
      <c r="BF480" s="967"/>
      <c r="BG480" s="967"/>
      <c r="BH480" s="967"/>
      <c r="BI480" s="967"/>
      <c r="BJ480" s="967"/>
      <c r="BK480" s="967"/>
      <c r="BL480" s="967"/>
      <c r="BM480" s="967"/>
      <c r="BN480" s="967"/>
      <c r="BO480" s="967"/>
      <c r="BP480" s="967"/>
      <c r="BQ480" s="967"/>
      <c r="BR480" s="967"/>
      <c r="BS480" s="967"/>
    </row>
    <row r="481" spans="1:71" s="656" customFormat="1" ht="15.65" customHeight="1" outlineLevel="2" x14ac:dyDescent="0.25">
      <c r="A481" s="934"/>
      <c r="B481" s="659"/>
      <c r="C481" s="786"/>
      <c r="D481" s="657" t="s">
        <v>1486</v>
      </c>
      <c r="E481" s="660">
        <f>E476*1.7*2</f>
        <v>310.41999999999996</v>
      </c>
      <c r="F481" s="657" t="s">
        <v>71</v>
      </c>
      <c r="G481" s="661">
        <v>0</v>
      </c>
      <c r="H481" s="661">
        <f t="shared" si="125"/>
        <v>0</v>
      </c>
      <c r="I481" s="891">
        <v>0.44</v>
      </c>
      <c r="J481" s="891">
        <f t="shared" si="126"/>
        <v>136.58479999999997</v>
      </c>
      <c r="K481" s="891"/>
      <c r="L481" s="891">
        <f t="shared" si="127"/>
        <v>0</v>
      </c>
      <c r="M481" s="891">
        <f>J481+H481*Tabellen!$K$2+L481</f>
        <v>136.58479999999997</v>
      </c>
      <c r="N481" s="796"/>
      <c r="O481" s="1018">
        <f t="shared" si="128"/>
        <v>165.26760799999997</v>
      </c>
      <c r="P481" s="1031"/>
      <c r="Q481" s="1023" t="s">
        <v>1025</v>
      </c>
      <c r="R481" s="1018">
        <f>H481*Tabellen!$K$2*Tabellen!$F$2</f>
        <v>0</v>
      </c>
      <c r="S481" s="1024" t="s">
        <v>1116</v>
      </c>
      <c r="T481" s="1018">
        <f>J481*Tabellen!$F$2</f>
        <v>165.26760799999997</v>
      </c>
      <c r="U481" s="1018">
        <f>R481*Tabellen!$G$2</f>
        <v>0</v>
      </c>
      <c r="V481" s="1018">
        <f>T481*Tabellen!$H$2</f>
        <v>34.706197679999988</v>
      </c>
      <c r="W481" s="1018">
        <f t="shared" si="129"/>
        <v>34.706197679999988</v>
      </c>
      <c r="X481" s="1018">
        <f t="shared" si="130"/>
        <v>199.97380567999994</v>
      </c>
      <c r="Y481" s="1019"/>
      <c r="Z481" s="967"/>
      <c r="AA481" s="967"/>
      <c r="AB481" s="967"/>
      <c r="AC481" s="967"/>
      <c r="AD481" s="967"/>
      <c r="AE481" s="967"/>
      <c r="AF481" s="967"/>
      <c r="AG481" s="967"/>
      <c r="AH481" s="967"/>
      <c r="AI481" s="967"/>
      <c r="AJ481" s="967"/>
      <c r="AK481" s="967"/>
      <c r="AL481" s="967"/>
      <c r="AM481" s="967"/>
      <c r="AN481" s="967"/>
      <c r="AO481" s="967"/>
      <c r="AP481" s="967"/>
      <c r="AQ481" s="967"/>
      <c r="AR481" s="967"/>
      <c r="AS481" s="967"/>
      <c r="AT481" s="967"/>
      <c r="AU481" s="967"/>
      <c r="AV481" s="967"/>
      <c r="AW481" s="967"/>
      <c r="AX481" s="967"/>
      <c r="AY481" s="967"/>
      <c r="AZ481" s="967"/>
      <c r="BA481" s="967"/>
      <c r="BB481" s="967"/>
      <c r="BC481" s="967"/>
      <c r="BD481" s="967"/>
      <c r="BE481" s="967"/>
      <c r="BF481" s="967"/>
      <c r="BG481" s="967"/>
      <c r="BH481" s="967"/>
      <c r="BI481" s="967"/>
      <c r="BJ481" s="967"/>
      <c r="BK481" s="967"/>
      <c r="BL481" s="967"/>
      <c r="BM481" s="967"/>
      <c r="BN481" s="967"/>
      <c r="BO481" s="967"/>
      <c r="BP481" s="967"/>
      <c r="BQ481" s="967"/>
      <c r="BR481" s="967"/>
      <c r="BS481" s="967"/>
    </row>
    <row r="482" spans="1:71" s="656" customFormat="1" ht="15.65" customHeight="1" outlineLevel="2" x14ac:dyDescent="0.25">
      <c r="A482" s="934"/>
      <c r="B482" s="659"/>
      <c r="C482" s="786"/>
      <c r="D482" s="657" t="s">
        <v>1487</v>
      </c>
      <c r="E482" s="660">
        <f>E481+E480</f>
        <v>465.62999999999994</v>
      </c>
      <c r="F482" s="657" t="s">
        <v>71</v>
      </c>
      <c r="G482" s="661">
        <v>0.13</v>
      </c>
      <c r="H482" s="661">
        <f t="shared" si="125"/>
        <v>60.531899999999993</v>
      </c>
      <c r="I482" s="891">
        <v>0</v>
      </c>
      <c r="J482" s="891">
        <f t="shared" si="126"/>
        <v>0</v>
      </c>
      <c r="K482" s="891"/>
      <c r="L482" s="891">
        <f t="shared" si="127"/>
        <v>0</v>
      </c>
      <c r="M482" s="891">
        <f>J482+H482*Tabellen!$K$2+L482</f>
        <v>3631.9139999999998</v>
      </c>
      <c r="N482" s="796"/>
      <c r="O482" s="1018">
        <f t="shared" si="128"/>
        <v>4394.6159399999997</v>
      </c>
      <c r="P482" s="1031"/>
      <c r="Q482" s="1023" t="s">
        <v>1025</v>
      </c>
      <c r="R482" s="1018">
        <f>H482*Tabellen!$K$2*Tabellen!$F$2</f>
        <v>4394.6159399999997</v>
      </c>
      <c r="S482" s="1024" t="s">
        <v>1116</v>
      </c>
      <c r="T482" s="1018">
        <f>J482*Tabellen!$F$2</f>
        <v>0</v>
      </c>
      <c r="U482" s="1018">
        <f>R482*Tabellen!$G$2</f>
        <v>395.51543459999994</v>
      </c>
      <c r="V482" s="1018">
        <f>T482*Tabellen!$H$2</f>
        <v>0</v>
      </c>
      <c r="W482" s="1018">
        <f t="shared" si="129"/>
        <v>395.51543459999994</v>
      </c>
      <c r="X482" s="1018">
        <f t="shared" si="130"/>
        <v>4790.1313745999996</v>
      </c>
      <c r="Y482" s="1033"/>
      <c r="Z482" s="967"/>
      <c r="AA482" s="967"/>
      <c r="AB482" s="967"/>
      <c r="AC482" s="967"/>
      <c r="AD482" s="967"/>
      <c r="AE482" s="967"/>
      <c r="AF482" s="967"/>
      <c r="AG482" s="967"/>
      <c r="AH482" s="967"/>
      <c r="AI482" s="967"/>
      <c r="AJ482" s="967"/>
      <c r="AK482" s="967"/>
      <c r="AL482" s="967"/>
      <c r="AM482" s="967"/>
      <c r="AN482" s="967"/>
      <c r="AO482" s="967"/>
      <c r="AP482" s="967"/>
      <c r="AQ482" s="967"/>
      <c r="AR482" s="967"/>
      <c r="AS482" s="967"/>
      <c r="AT482" s="967"/>
      <c r="AU482" s="967"/>
      <c r="AV482" s="967"/>
      <c r="AW482" s="967"/>
      <c r="AX482" s="967"/>
      <c r="AY482" s="967"/>
      <c r="AZ482" s="967"/>
      <c r="BA482" s="967"/>
      <c r="BB482" s="967"/>
      <c r="BC482" s="967"/>
      <c r="BD482" s="967"/>
      <c r="BE482" s="967"/>
      <c r="BF482" s="967"/>
      <c r="BG482" s="967"/>
      <c r="BH482" s="967"/>
      <c r="BI482" s="967"/>
      <c r="BJ482" s="967"/>
      <c r="BK482" s="967"/>
      <c r="BL482" s="967"/>
      <c r="BM482" s="967"/>
      <c r="BN482" s="967"/>
      <c r="BO482" s="967"/>
      <c r="BP482" s="967"/>
      <c r="BQ482" s="967"/>
      <c r="BR482" s="967"/>
      <c r="BS482" s="967"/>
    </row>
    <row r="483" spans="1:71" s="656" customFormat="1" ht="15.65" customHeight="1" outlineLevel="2" x14ac:dyDescent="0.25">
      <c r="A483" s="934"/>
      <c r="B483" s="659"/>
      <c r="C483" s="786"/>
      <c r="D483" s="657" t="s">
        <v>1501</v>
      </c>
      <c r="E483" s="660">
        <f>E476*1.05</f>
        <v>95.864999999999995</v>
      </c>
      <c r="F483" s="657" t="s">
        <v>74</v>
      </c>
      <c r="G483" s="661">
        <v>0</v>
      </c>
      <c r="H483" s="661">
        <f t="shared" si="125"/>
        <v>0</v>
      </c>
      <c r="I483" s="891">
        <v>17.79</v>
      </c>
      <c r="J483" s="891">
        <f t="shared" si="126"/>
        <v>1705.4383499999999</v>
      </c>
      <c r="K483" s="891"/>
      <c r="L483" s="891">
        <f t="shared" si="127"/>
        <v>0</v>
      </c>
      <c r="M483" s="891">
        <f>J483+H483*Tabellen!$K$2+L483</f>
        <v>1705.4383499999999</v>
      </c>
      <c r="N483" s="796"/>
      <c r="O483" s="1018">
        <f t="shared" si="128"/>
        <v>2063.5804034999996</v>
      </c>
      <c r="P483" s="1031"/>
      <c r="Q483" s="1023" t="s">
        <v>1025</v>
      </c>
      <c r="R483" s="1018">
        <f>H483*Tabellen!$K$2*Tabellen!$F$2</f>
        <v>0</v>
      </c>
      <c r="S483" s="1024" t="s">
        <v>1116</v>
      </c>
      <c r="T483" s="1018">
        <f>J483*Tabellen!$F$2</f>
        <v>2063.5804034999996</v>
      </c>
      <c r="U483" s="1018">
        <f>R483*Tabellen!$G$2</f>
        <v>0</v>
      </c>
      <c r="V483" s="1018">
        <f>T483*Tabellen!$H$2</f>
        <v>433.35188473499989</v>
      </c>
      <c r="W483" s="1018">
        <f t="shared" si="129"/>
        <v>433.35188473499989</v>
      </c>
      <c r="X483" s="1018">
        <f t="shared" si="130"/>
        <v>2496.9322882349998</v>
      </c>
      <c r="Y483" s="1017"/>
      <c r="Z483" s="967"/>
      <c r="AA483" s="967"/>
      <c r="AB483" s="967"/>
      <c r="AC483" s="967"/>
      <c r="AD483" s="967"/>
      <c r="AE483" s="967"/>
      <c r="AF483" s="967"/>
      <c r="AG483" s="967"/>
      <c r="AH483" s="967"/>
      <c r="AI483" s="967"/>
      <c r="AJ483" s="967"/>
      <c r="AK483" s="967"/>
      <c r="AL483" s="967"/>
      <c r="AM483" s="967"/>
      <c r="AN483" s="967"/>
      <c r="AO483" s="967"/>
      <c r="AP483" s="967"/>
      <c r="AQ483" s="967"/>
      <c r="AR483" s="967"/>
      <c r="AS483" s="967"/>
      <c r="AT483" s="967"/>
      <c r="AU483" s="967"/>
      <c r="AV483" s="967"/>
      <c r="AW483" s="967"/>
      <c r="AX483" s="967"/>
      <c r="AY483" s="967"/>
      <c r="AZ483" s="967"/>
      <c r="BA483" s="967"/>
      <c r="BB483" s="967"/>
      <c r="BC483" s="967"/>
      <c r="BD483" s="967"/>
      <c r="BE483" s="967"/>
      <c r="BF483" s="967"/>
      <c r="BG483" s="967"/>
      <c r="BH483" s="967"/>
      <c r="BI483" s="967"/>
      <c r="BJ483" s="967"/>
      <c r="BK483" s="967"/>
      <c r="BL483" s="967"/>
      <c r="BM483" s="967"/>
      <c r="BN483" s="967"/>
      <c r="BO483" s="967"/>
      <c r="BP483" s="967"/>
      <c r="BQ483" s="967"/>
      <c r="BR483" s="967"/>
      <c r="BS483" s="967"/>
    </row>
    <row r="484" spans="1:71" s="656" customFormat="1" ht="15.65" customHeight="1" outlineLevel="2" x14ac:dyDescent="0.25">
      <c r="A484" s="934"/>
      <c r="B484" s="659"/>
      <c r="C484" s="786"/>
      <c r="D484" s="657" t="str">
        <f>D483</f>
        <v xml:space="preserve">Isolatie in binnenwanden en voorzetwanden d=120 mm n.t.b. </v>
      </c>
      <c r="E484" s="660">
        <f>E476</f>
        <v>91.3</v>
      </c>
      <c r="F484" s="657" t="s">
        <v>74</v>
      </c>
      <c r="G484" s="661">
        <v>0.08</v>
      </c>
      <c r="H484" s="661">
        <f t="shared" si="125"/>
        <v>7.3040000000000003</v>
      </c>
      <c r="I484" s="891"/>
      <c r="J484" s="891">
        <f t="shared" si="126"/>
        <v>0</v>
      </c>
      <c r="K484" s="891"/>
      <c r="L484" s="891">
        <f t="shared" si="127"/>
        <v>0</v>
      </c>
      <c r="M484" s="891">
        <f>J484+H484*Tabellen!$K$2+L484</f>
        <v>438.24</v>
      </c>
      <c r="N484" s="796"/>
      <c r="O484" s="1018">
        <f t="shared" si="128"/>
        <v>530.2704</v>
      </c>
      <c r="P484" s="1031"/>
      <c r="Q484" s="1023" t="s">
        <v>1025</v>
      </c>
      <c r="R484" s="1018">
        <f>H484*Tabellen!$K$2*Tabellen!$F$2</f>
        <v>530.2704</v>
      </c>
      <c r="S484" s="1024" t="s">
        <v>1116</v>
      </c>
      <c r="T484" s="1018">
        <f>J484*Tabellen!$F$2</f>
        <v>0</v>
      </c>
      <c r="U484" s="1018">
        <f>R484*Tabellen!$G$2</f>
        <v>47.724336000000001</v>
      </c>
      <c r="V484" s="1018">
        <f>T484*Tabellen!$H$2</f>
        <v>0</v>
      </c>
      <c r="W484" s="1018">
        <f t="shared" si="129"/>
        <v>47.724336000000001</v>
      </c>
      <c r="X484" s="1018">
        <f t="shared" si="130"/>
        <v>577.99473599999999</v>
      </c>
      <c r="Y484" s="1017"/>
      <c r="Z484" s="967"/>
      <c r="AA484" s="967"/>
      <c r="AB484" s="967"/>
      <c r="AC484" s="967"/>
      <c r="AD484" s="967"/>
      <c r="AE484" s="967"/>
      <c r="AF484" s="967"/>
      <c r="AG484" s="967"/>
      <c r="AH484" s="967"/>
      <c r="AI484" s="967"/>
      <c r="AJ484" s="967"/>
      <c r="AK484" s="967"/>
      <c r="AL484" s="967"/>
      <c r="AM484" s="967"/>
      <c r="AN484" s="967"/>
      <c r="AO484" s="967"/>
      <c r="AP484" s="967"/>
      <c r="AQ484" s="967"/>
      <c r="AR484" s="967"/>
      <c r="AS484" s="967"/>
      <c r="AT484" s="967"/>
      <c r="AU484" s="967"/>
      <c r="AV484" s="967"/>
      <c r="AW484" s="967"/>
      <c r="AX484" s="967"/>
      <c r="AY484" s="967"/>
      <c r="AZ484" s="967"/>
      <c r="BA484" s="967"/>
      <c r="BB484" s="967"/>
      <c r="BC484" s="967"/>
      <c r="BD484" s="967"/>
      <c r="BE484" s="967"/>
      <c r="BF484" s="967"/>
      <c r="BG484" s="967"/>
      <c r="BH484" s="967"/>
      <c r="BI484" s="967"/>
      <c r="BJ484" s="967"/>
      <c r="BK484" s="967"/>
      <c r="BL484" s="967"/>
      <c r="BM484" s="967"/>
      <c r="BN484" s="967"/>
      <c r="BO484" s="967"/>
      <c r="BP484" s="967"/>
      <c r="BQ484" s="967"/>
      <c r="BR484" s="967"/>
      <c r="BS484" s="967"/>
    </row>
    <row r="485" spans="1:71" s="656" customFormat="1" ht="15.65" customHeight="1" outlineLevel="2" x14ac:dyDescent="0.25">
      <c r="A485" s="934"/>
      <c r="B485" s="659"/>
      <c r="C485" s="786"/>
      <c r="D485" s="657" t="s">
        <v>1490</v>
      </c>
      <c r="E485" s="660">
        <f>E476*1.1</f>
        <v>100.43</v>
      </c>
      <c r="F485" s="659" t="s">
        <v>74</v>
      </c>
      <c r="G485" s="660">
        <v>0</v>
      </c>
      <c r="H485" s="661">
        <f t="shared" si="125"/>
        <v>0</v>
      </c>
      <c r="I485" s="904">
        <v>2.1754249999999997</v>
      </c>
      <c r="J485" s="891">
        <f t="shared" si="126"/>
        <v>218.47793274999998</v>
      </c>
      <c r="K485" s="891"/>
      <c r="L485" s="891">
        <f t="shared" si="127"/>
        <v>0</v>
      </c>
      <c r="M485" s="891">
        <f>J485+H485*Tabellen!$K$2+L485</f>
        <v>218.47793274999998</v>
      </c>
      <c r="N485" s="796"/>
      <c r="O485" s="1018">
        <f t="shared" si="128"/>
        <v>264.35829862749995</v>
      </c>
      <c r="P485" s="1031"/>
      <c r="Q485" s="1023" t="s">
        <v>1025</v>
      </c>
      <c r="R485" s="1018">
        <f>H485*Tabellen!$K$2*Tabellen!$F$2</f>
        <v>0</v>
      </c>
      <c r="S485" s="1024" t="s">
        <v>1116</v>
      </c>
      <c r="T485" s="1018">
        <f>J485*Tabellen!$F$2</f>
        <v>264.35829862749995</v>
      </c>
      <c r="U485" s="1018">
        <f>R485*Tabellen!$G$2</f>
        <v>0</v>
      </c>
      <c r="V485" s="1018">
        <f>T485*Tabellen!$H$2</f>
        <v>55.515242711774988</v>
      </c>
      <c r="W485" s="1018">
        <f t="shared" si="129"/>
        <v>55.515242711774988</v>
      </c>
      <c r="X485" s="1018">
        <f t="shared" si="130"/>
        <v>319.87354133927494</v>
      </c>
      <c r="Y485" s="1026"/>
      <c r="Z485" s="967"/>
      <c r="AA485" s="967"/>
      <c r="AB485" s="967"/>
      <c r="AC485" s="967"/>
      <c r="AD485" s="967"/>
      <c r="AE485" s="967"/>
      <c r="AF485" s="967"/>
      <c r="AG485" s="967"/>
      <c r="AH485" s="967"/>
      <c r="AI485" s="967"/>
      <c r="AJ485" s="967"/>
      <c r="AK485" s="967"/>
      <c r="AL485" s="967"/>
      <c r="AM485" s="967"/>
      <c r="AN485" s="967"/>
      <c r="AO485" s="967"/>
      <c r="AP485" s="967"/>
      <c r="AQ485" s="967"/>
      <c r="AR485" s="967"/>
      <c r="AS485" s="967"/>
      <c r="AT485" s="967"/>
      <c r="AU485" s="967"/>
      <c r="AV485" s="967"/>
      <c r="AW485" s="967"/>
      <c r="AX485" s="967"/>
      <c r="AY485" s="967"/>
      <c r="AZ485" s="967"/>
      <c r="BA485" s="967"/>
      <c r="BB485" s="967"/>
      <c r="BC485" s="967"/>
      <c r="BD485" s="967"/>
      <c r="BE485" s="967"/>
      <c r="BF485" s="967"/>
      <c r="BG485" s="967"/>
      <c r="BH485" s="967"/>
      <c r="BI485" s="967"/>
      <c r="BJ485" s="967"/>
      <c r="BK485" s="967"/>
      <c r="BL485" s="967"/>
      <c r="BM485" s="967"/>
      <c r="BN485" s="967"/>
      <c r="BO485" s="967"/>
      <c r="BP485" s="967"/>
      <c r="BQ485" s="967"/>
      <c r="BR485" s="967"/>
      <c r="BS485" s="967"/>
    </row>
    <row r="486" spans="1:71" s="656" customFormat="1" ht="15.65" customHeight="1" outlineLevel="2" x14ac:dyDescent="0.25">
      <c r="A486" s="934"/>
      <c r="B486" s="659"/>
      <c r="C486" s="786"/>
      <c r="D486" s="657" t="s">
        <v>1490</v>
      </c>
      <c r="E486" s="660">
        <f>E476</f>
        <v>91.3</v>
      </c>
      <c r="F486" s="657" t="s">
        <v>74</v>
      </c>
      <c r="G486" s="661">
        <v>0.03</v>
      </c>
      <c r="H486" s="661">
        <f t="shared" si="125"/>
        <v>2.7389999999999999</v>
      </c>
      <c r="I486" s="891">
        <v>0</v>
      </c>
      <c r="J486" s="891">
        <f t="shared" si="126"/>
        <v>0</v>
      </c>
      <c r="K486" s="891"/>
      <c r="L486" s="891">
        <f t="shared" si="127"/>
        <v>0</v>
      </c>
      <c r="M486" s="891">
        <f>J486+H486*Tabellen!$K$2+L486</f>
        <v>164.34</v>
      </c>
      <c r="N486" s="796"/>
      <c r="O486" s="1018">
        <f t="shared" si="128"/>
        <v>198.85140000000001</v>
      </c>
      <c r="P486" s="1031"/>
      <c r="Q486" s="1023" t="s">
        <v>1025</v>
      </c>
      <c r="R486" s="1018">
        <f>H486*Tabellen!$K$2*Tabellen!$F$2</f>
        <v>198.85140000000001</v>
      </c>
      <c r="S486" s="1024" t="s">
        <v>1116</v>
      </c>
      <c r="T486" s="1018">
        <f>J486*Tabellen!$F$2</f>
        <v>0</v>
      </c>
      <c r="U486" s="1018">
        <f>R486*Tabellen!$G$2</f>
        <v>17.896626000000001</v>
      </c>
      <c r="V486" s="1018">
        <f>T486*Tabellen!$H$2</f>
        <v>0</v>
      </c>
      <c r="W486" s="1018">
        <f t="shared" si="129"/>
        <v>17.896626000000001</v>
      </c>
      <c r="X486" s="1018">
        <f t="shared" si="130"/>
        <v>216.74802600000001</v>
      </c>
      <c r="Y486" s="1017"/>
      <c r="Z486" s="967"/>
      <c r="AA486" s="967"/>
      <c r="AB486" s="967"/>
      <c r="AC486" s="967"/>
      <c r="AD486" s="967"/>
      <c r="AE486" s="967"/>
      <c r="AF486" s="967"/>
      <c r="AG486" s="967"/>
      <c r="AH486" s="967"/>
      <c r="AI486" s="967"/>
      <c r="AJ486" s="967"/>
      <c r="AK486" s="967"/>
      <c r="AL486" s="967"/>
      <c r="AM486" s="967"/>
      <c r="AN486" s="967"/>
      <c r="AO486" s="967"/>
      <c r="AP486" s="967"/>
      <c r="AQ486" s="967"/>
      <c r="AR486" s="967"/>
      <c r="AS486" s="967"/>
      <c r="AT486" s="967"/>
      <c r="AU486" s="967"/>
      <c r="AV486" s="967"/>
      <c r="AW486" s="967"/>
      <c r="AX486" s="967"/>
      <c r="AY486" s="967"/>
      <c r="AZ486" s="967"/>
      <c r="BA486" s="967"/>
      <c r="BB486" s="967"/>
      <c r="BC486" s="967"/>
      <c r="BD486" s="967"/>
      <c r="BE486" s="967"/>
      <c r="BF486" s="967"/>
      <c r="BG486" s="967"/>
      <c r="BH486" s="967"/>
      <c r="BI486" s="967"/>
      <c r="BJ486" s="967"/>
      <c r="BK486" s="967"/>
      <c r="BL486" s="967"/>
      <c r="BM486" s="967"/>
      <c r="BN486" s="967"/>
      <c r="BO486" s="967"/>
      <c r="BP486" s="967"/>
      <c r="BQ486" s="967"/>
      <c r="BR486" s="967"/>
      <c r="BS486" s="967"/>
    </row>
    <row r="487" spans="1:71" s="656" customFormat="1" ht="15.65" customHeight="1" outlineLevel="2" x14ac:dyDescent="0.25">
      <c r="A487" s="934"/>
      <c r="B487" s="659"/>
      <c r="C487" s="786"/>
      <c r="D487" s="657" t="s">
        <v>1491</v>
      </c>
      <c r="E487" s="660">
        <f>E476*1.1</f>
        <v>100.43</v>
      </c>
      <c r="F487" s="659" t="s">
        <v>74</v>
      </c>
      <c r="G487" s="660">
        <v>0</v>
      </c>
      <c r="H487" s="661">
        <f t="shared" si="125"/>
        <v>0</v>
      </c>
      <c r="I487" s="904">
        <v>1.79</v>
      </c>
      <c r="J487" s="891">
        <f t="shared" si="126"/>
        <v>179.76970000000003</v>
      </c>
      <c r="K487" s="891"/>
      <c r="L487" s="891">
        <f t="shared" si="127"/>
        <v>0</v>
      </c>
      <c r="M487" s="891">
        <f>J487+H487*Tabellen!$K$2+L487</f>
        <v>179.76970000000003</v>
      </c>
      <c r="N487" s="796"/>
      <c r="O487" s="1018">
        <f t="shared" si="128"/>
        <v>217.52133700000002</v>
      </c>
      <c r="P487" s="1031"/>
      <c r="Q487" s="1023" t="s">
        <v>1025</v>
      </c>
      <c r="R487" s="1018">
        <f>H487*Tabellen!$K$2*Tabellen!$F$2</f>
        <v>0</v>
      </c>
      <c r="S487" s="1024" t="s">
        <v>1116</v>
      </c>
      <c r="T487" s="1018">
        <f>J487*Tabellen!$F$2</f>
        <v>217.52133700000002</v>
      </c>
      <c r="U487" s="1018">
        <f>R487*Tabellen!$G$2</f>
        <v>0</v>
      </c>
      <c r="V487" s="1018">
        <f>T487*Tabellen!$H$2</f>
        <v>45.679480770000005</v>
      </c>
      <c r="W487" s="1018">
        <f t="shared" si="129"/>
        <v>45.679480770000005</v>
      </c>
      <c r="X487" s="1018">
        <f t="shared" si="130"/>
        <v>263.20081777000001</v>
      </c>
      <c r="Y487" s="1026"/>
      <c r="Z487" s="967"/>
      <c r="AA487" s="967"/>
      <c r="AB487" s="967"/>
      <c r="AC487" s="967"/>
      <c r="AD487" s="967"/>
      <c r="AE487" s="967"/>
      <c r="AF487" s="967"/>
      <c r="AG487" s="967"/>
      <c r="AH487" s="967"/>
      <c r="AI487" s="967"/>
      <c r="AJ487" s="967"/>
      <c r="AK487" s="967"/>
      <c r="AL487" s="967"/>
      <c r="AM487" s="967"/>
      <c r="AN487" s="967"/>
      <c r="AO487" s="967"/>
      <c r="AP487" s="967"/>
      <c r="AQ487" s="967"/>
      <c r="AR487" s="967"/>
      <c r="AS487" s="967"/>
      <c r="AT487" s="967"/>
      <c r="AU487" s="967"/>
      <c r="AV487" s="967"/>
      <c r="AW487" s="967"/>
      <c r="AX487" s="967"/>
      <c r="AY487" s="967"/>
      <c r="AZ487" s="967"/>
      <c r="BA487" s="967"/>
      <c r="BB487" s="967"/>
      <c r="BC487" s="967"/>
      <c r="BD487" s="967"/>
      <c r="BE487" s="967"/>
      <c r="BF487" s="967"/>
      <c r="BG487" s="967"/>
      <c r="BH487" s="967"/>
      <c r="BI487" s="967"/>
      <c r="BJ487" s="967"/>
      <c r="BK487" s="967"/>
      <c r="BL487" s="967"/>
      <c r="BM487" s="967"/>
      <c r="BN487" s="967"/>
      <c r="BO487" s="967"/>
      <c r="BP487" s="967"/>
      <c r="BQ487" s="967"/>
      <c r="BR487" s="967"/>
      <c r="BS487" s="967"/>
    </row>
    <row r="488" spans="1:71" s="656" customFormat="1" ht="15.65" customHeight="1" outlineLevel="2" x14ac:dyDescent="0.25">
      <c r="A488" s="934"/>
      <c r="B488" s="659"/>
      <c r="C488" s="786"/>
      <c r="D488" s="657" t="s">
        <v>1491</v>
      </c>
      <c r="E488" s="660">
        <f>E476</f>
        <v>91.3</v>
      </c>
      <c r="F488" s="657" t="s">
        <v>74</v>
      </c>
      <c r="G488" s="661">
        <v>0.03</v>
      </c>
      <c r="H488" s="661">
        <f t="shared" si="125"/>
        <v>2.7389999999999999</v>
      </c>
      <c r="I488" s="891">
        <v>0</v>
      </c>
      <c r="J488" s="891">
        <f t="shared" si="126"/>
        <v>0</v>
      </c>
      <c r="K488" s="891"/>
      <c r="L488" s="891">
        <f t="shared" si="127"/>
        <v>0</v>
      </c>
      <c r="M488" s="891">
        <f>J488+H488*Tabellen!$K$2+L488</f>
        <v>164.34</v>
      </c>
      <c r="N488" s="796"/>
      <c r="O488" s="1018">
        <f t="shared" si="128"/>
        <v>198.85140000000001</v>
      </c>
      <c r="P488" s="1031"/>
      <c r="Q488" s="1023" t="s">
        <v>1025</v>
      </c>
      <c r="R488" s="1018">
        <f>H488*Tabellen!$K$2*Tabellen!$F$2</f>
        <v>198.85140000000001</v>
      </c>
      <c r="S488" s="1024" t="s">
        <v>1116</v>
      </c>
      <c r="T488" s="1018">
        <f>J488*Tabellen!$F$2</f>
        <v>0</v>
      </c>
      <c r="U488" s="1018">
        <f>R488*Tabellen!$G$2</f>
        <v>17.896626000000001</v>
      </c>
      <c r="V488" s="1018">
        <f>T488*Tabellen!$H$2</f>
        <v>0</v>
      </c>
      <c r="W488" s="1018">
        <f t="shared" si="129"/>
        <v>17.896626000000001</v>
      </c>
      <c r="X488" s="1018">
        <f t="shared" si="130"/>
        <v>216.74802600000001</v>
      </c>
      <c r="Y488" s="1017"/>
      <c r="Z488" s="967"/>
      <c r="AA488" s="967"/>
      <c r="AB488" s="967"/>
      <c r="AC488" s="967"/>
      <c r="AD488" s="967"/>
      <c r="AE488" s="967"/>
      <c r="AF488" s="967"/>
      <c r="AG488" s="967"/>
      <c r="AH488" s="967"/>
      <c r="AI488" s="967"/>
      <c r="AJ488" s="967"/>
      <c r="AK488" s="967"/>
      <c r="AL488" s="967"/>
      <c r="AM488" s="967"/>
      <c r="AN488" s="967"/>
      <c r="AO488" s="967"/>
      <c r="AP488" s="967"/>
      <c r="AQ488" s="967"/>
      <c r="AR488" s="967"/>
      <c r="AS488" s="967"/>
      <c r="AT488" s="967"/>
      <c r="AU488" s="967"/>
      <c r="AV488" s="967"/>
      <c r="AW488" s="967"/>
      <c r="AX488" s="967"/>
      <c r="AY488" s="967"/>
      <c r="AZ488" s="967"/>
      <c r="BA488" s="967"/>
      <c r="BB488" s="967"/>
      <c r="BC488" s="967"/>
      <c r="BD488" s="967"/>
      <c r="BE488" s="967"/>
      <c r="BF488" s="967"/>
      <c r="BG488" s="967"/>
      <c r="BH488" s="967"/>
      <c r="BI488" s="967"/>
      <c r="BJ488" s="967"/>
      <c r="BK488" s="967"/>
      <c r="BL488" s="967"/>
      <c r="BM488" s="967"/>
      <c r="BN488" s="967"/>
      <c r="BO488" s="967"/>
      <c r="BP488" s="967"/>
      <c r="BQ488" s="967"/>
      <c r="BR488" s="967"/>
      <c r="BS488" s="967"/>
    </row>
    <row r="489" spans="1:71" s="656" customFormat="1" ht="15.65" customHeight="1" outlineLevel="2" x14ac:dyDescent="0.25">
      <c r="A489" s="934"/>
      <c r="B489" s="659"/>
      <c r="C489" s="786"/>
      <c r="D489" s="657" t="s">
        <v>1492</v>
      </c>
      <c r="E489" s="660">
        <f>E476*1.1</f>
        <v>100.43</v>
      </c>
      <c r="F489" s="657" t="s">
        <v>74</v>
      </c>
      <c r="G489" s="661"/>
      <c r="H489" s="661">
        <f t="shared" si="125"/>
        <v>0</v>
      </c>
      <c r="I489" s="891">
        <v>3.97</v>
      </c>
      <c r="J489" s="891">
        <f t="shared" si="126"/>
        <v>398.70710000000003</v>
      </c>
      <c r="K489" s="891"/>
      <c r="L489" s="891">
        <f t="shared" si="127"/>
        <v>0</v>
      </c>
      <c r="M489" s="891">
        <f>J489+H489*Tabellen!$K$2+L489</f>
        <v>398.70710000000003</v>
      </c>
      <c r="N489" s="796"/>
      <c r="O489" s="1018">
        <f t="shared" si="128"/>
        <v>482.43559100000004</v>
      </c>
      <c r="P489" s="1031"/>
      <c r="Q489" s="1023" t="s">
        <v>1025</v>
      </c>
      <c r="R489" s="1018">
        <f>H489*Tabellen!$K$2*Tabellen!$F$2</f>
        <v>0</v>
      </c>
      <c r="S489" s="1024" t="s">
        <v>1116</v>
      </c>
      <c r="T489" s="1018">
        <f>J489*Tabellen!$F$2</f>
        <v>482.43559100000004</v>
      </c>
      <c r="U489" s="1018">
        <f>R489*Tabellen!$G$2</f>
        <v>0</v>
      </c>
      <c r="V489" s="1018">
        <f>T489*Tabellen!$H$2</f>
        <v>101.31147411000001</v>
      </c>
      <c r="W489" s="1018">
        <f t="shared" si="129"/>
        <v>101.31147411000001</v>
      </c>
      <c r="X489" s="1018">
        <f t="shared" si="130"/>
        <v>583.74706510999999</v>
      </c>
      <c r="Y489" s="1034"/>
      <c r="Z489" s="967"/>
      <c r="AA489" s="967"/>
      <c r="AB489" s="967"/>
      <c r="AC489" s="967"/>
      <c r="AD489" s="967"/>
      <c r="AE489" s="967"/>
      <c r="AF489" s="967"/>
      <c r="AG489" s="967"/>
      <c r="AH489" s="967"/>
      <c r="AI489" s="967"/>
      <c r="AJ489" s="967"/>
      <c r="AK489" s="967"/>
      <c r="AL489" s="967"/>
      <c r="AM489" s="967"/>
      <c r="AN489" s="967"/>
      <c r="AO489" s="967"/>
      <c r="AP489" s="967"/>
      <c r="AQ489" s="967"/>
      <c r="AR489" s="967"/>
      <c r="AS489" s="967"/>
      <c r="AT489" s="967"/>
      <c r="AU489" s="967"/>
      <c r="AV489" s="967"/>
      <c r="AW489" s="967"/>
      <c r="AX489" s="967"/>
      <c r="AY489" s="967"/>
      <c r="AZ489" s="967"/>
      <c r="BA489" s="967"/>
      <c r="BB489" s="967"/>
      <c r="BC489" s="967"/>
      <c r="BD489" s="967"/>
      <c r="BE489" s="967"/>
      <c r="BF489" s="967"/>
      <c r="BG489" s="967"/>
      <c r="BH489" s="967"/>
      <c r="BI489" s="967"/>
      <c r="BJ489" s="967"/>
      <c r="BK489" s="967"/>
      <c r="BL489" s="967"/>
      <c r="BM489" s="967"/>
      <c r="BN489" s="967"/>
      <c r="BO489" s="967"/>
      <c r="BP489" s="967"/>
      <c r="BQ489" s="967"/>
      <c r="BR489" s="967"/>
      <c r="BS489" s="967"/>
    </row>
    <row r="490" spans="1:71" s="656" customFormat="1" ht="15.65" customHeight="1" outlineLevel="2" x14ac:dyDescent="0.25">
      <c r="A490" s="934"/>
      <c r="B490" s="659"/>
      <c r="C490" s="786"/>
      <c r="D490" s="657" t="s">
        <v>1492</v>
      </c>
      <c r="E490" s="660">
        <f>E476</f>
        <v>91.3</v>
      </c>
      <c r="F490" s="657" t="s">
        <v>74</v>
      </c>
      <c r="G490" s="661">
        <v>0.3</v>
      </c>
      <c r="H490" s="661">
        <f t="shared" si="125"/>
        <v>27.389999999999997</v>
      </c>
      <c r="I490" s="891"/>
      <c r="J490" s="891">
        <f t="shared" si="126"/>
        <v>0</v>
      </c>
      <c r="K490" s="891"/>
      <c r="L490" s="891">
        <f t="shared" si="127"/>
        <v>0</v>
      </c>
      <c r="M490" s="891">
        <f>J490+H490*Tabellen!$K$2+L490</f>
        <v>1643.3999999999999</v>
      </c>
      <c r="N490" s="796"/>
      <c r="O490" s="1018">
        <f t="shared" si="128"/>
        <v>1988.5139999999997</v>
      </c>
      <c r="P490" s="1031"/>
      <c r="Q490" s="1023" t="s">
        <v>1025</v>
      </c>
      <c r="R490" s="1018">
        <f>H490*Tabellen!$K$2*Tabellen!$F$2</f>
        <v>1988.5139999999997</v>
      </c>
      <c r="S490" s="1024" t="s">
        <v>1116</v>
      </c>
      <c r="T490" s="1018">
        <f>J490*Tabellen!$F$2</f>
        <v>0</v>
      </c>
      <c r="U490" s="1018">
        <f>R490*Tabellen!$G$2</f>
        <v>178.96625999999998</v>
      </c>
      <c r="V490" s="1018">
        <f>T490*Tabellen!$H$2</f>
        <v>0</v>
      </c>
      <c r="W490" s="1018">
        <f t="shared" si="129"/>
        <v>178.96625999999998</v>
      </c>
      <c r="X490" s="1018">
        <f t="shared" si="130"/>
        <v>2167.4802599999998</v>
      </c>
      <c r="Y490" s="1017"/>
      <c r="Z490" s="967"/>
      <c r="AA490" s="967"/>
      <c r="AB490" s="967"/>
      <c r="AC490" s="967"/>
      <c r="AD490" s="967"/>
      <c r="AE490" s="967"/>
      <c r="AF490" s="967"/>
      <c r="AG490" s="967"/>
      <c r="AH490" s="967"/>
      <c r="AI490" s="967"/>
      <c r="AJ490" s="967"/>
      <c r="AK490" s="967"/>
      <c r="AL490" s="967"/>
      <c r="AM490" s="967"/>
      <c r="AN490" s="967"/>
      <c r="AO490" s="967"/>
      <c r="AP490" s="967"/>
      <c r="AQ490" s="967"/>
      <c r="AR490" s="967"/>
      <c r="AS490" s="967"/>
      <c r="AT490" s="967"/>
      <c r="AU490" s="967"/>
      <c r="AV490" s="967"/>
      <c r="AW490" s="967"/>
      <c r="AX490" s="967"/>
      <c r="AY490" s="967"/>
      <c r="AZ490" s="967"/>
      <c r="BA490" s="967"/>
      <c r="BB490" s="967"/>
      <c r="BC490" s="967"/>
      <c r="BD490" s="967"/>
      <c r="BE490" s="967"/>
      <c r="BF490" s="967"/>
      <c r="BG490" s="967"/>
      <c r="BH490" s="967"/>
      <c r="BI490" s="967"/>
      <c r="BJ490" s="967"/>
      <c r="BK490" s="967"/>
      <c r="BL490" s="967"/>
      <c r="BM490" s="967"/>
      <c r="BN490" s="967"/>
      <c r="BO490" s="967"/>
      <c r="BP490" s="967"/>
      <c r="BQ490" s="967"/>
      <c r="BR490" s="967"/>
      <c r="BS490" s="967"/>
    </row>
    <row r="491" spans="1:71" s="656" customFormat="1" ht="15.65" customHeight="1" outlineLevel="2" x14ac:dyDescent="0.25">
      <c r="A491" s="934"/>
      <c r="B491" s="659"/>
      <c r="C491" s="786"/>
      <c r="D491" s="659" t="s">
        <v>1493</v>
      </c>
      <c r="E491" s="660">
        <f>E476</f>
        <v>91.3</v>
      </c>
      <c r="F491" s="657" t="s">
        <v>74</v>
      </c>
      <c r="G491" s="660"/>
      <c r="H491" s="661">
        <f t="shared" si="125"/>
        <v>0</v>
      </c>
      <c r="I491" s="891">
        <v>5.5</v>
      </c>
      <c r="J491" s="891">
        <f t="shared" si="126"/>
        <v>502.15</v>
      </c>
      <c r="K491" s="891"/>
      <c r="L491" s="891">
        <f t="shared" si="127"/>
        <v>0</v>
      </c>
      <c r="M491" s="891">
        <f>J491+H491*Tabellen!$K$2+L491</f>
        <v>502.15</v>
      </c>
      <c r="N491" s="796"/>
      <c r="O491" s="1018">
        <f t="shared" si="128"/>
        <v>607.60149999999999</v>
      </c>
      <c r="P491" s="1031"/>
      <c r="Q491" s="1023" t="s">
        <v>1025</v>
      </c>
      <c r="R491" s="1018">
        <f>H491*Tabellen!$K$2*Tabellen!$F$2</f>
        <v>0</v>
      </c>
      <c r="S491" s="1024" t="s">
        <v>1116</v>
      </c>
      <c r="T491" s="1018">
        <f>J491*Tabellen!$F$2</f>
        <v>607.60149999999999</v>
      </c>
      <c r="U491" s="1018">
        <f>R491*Tabellen!$G$2</f>
        <v>0</v>
      </c>
      <c r="V491" s="1018">
        <f>T491*Tabellen!$H$2</f>
        <v>127.59631499999999</v>
      </c>
      <c r="W491" s="1018">
        <f t="shared" si="129"/>
        <v>127.59631499999999</v>
      </c>
      <c r="X491" s="1018">
        <f t="shared" si="130"/>
        <v>735.19781499999999</v>
      </c>
      <c r="Y491" s="1017"/>
      <c r="Z491" s="967"/>
      <c r="AA491" s="967"/>
      <c r="AB491" s="967"/>
      <c r="AC491" s="967"/>
      <c r="AD491" s="967"/>
      <c r="AE491" s="967"/>
      <c r="AF491" s="967"/>
      <c r="AG491" s="967"/>
      <c r="AH491" s="967"/>
      <c r="AI491" s="967"/>
      <c r="AJ491" s="967"/>
      <c r="AK491" s="967"/>
      <c r="AL491" s="967"/>
      <c r="AM491" s="967"/>
      <c r="AN491" s="967"/>
      <c r="AO491" s="967"/>
      <c r="AP491" s="967"/>
      <c r="AQ491" s="967"/>
      <c r="AR491" s="967"/>
      <c r="AS491" s="967"/>
      <c r="AT491" s="967"/>
      <c r="AU491" s="967"/>
      <c r="AV491" s="967"/>
      <c r="AW491" s="967"/>
      <c r="AX491" s="967"/>
      <c r="AY491" s="967"/>
      <c r="AZ491" s="967"/>
      <c r="BA491" s="967"/>
      <c r="BB491" s="967"/>
      <c r="BC491" s="967"/>
      <c r="BD491" s="967"/>
      <c r="BE491" s="967"/>
      <c r="BF491" s="967"/>
      <c r="BG491" s="967"/>
      <c r="BH491" s="967"/>
      <c r="BI491" s="967"/>
      <c r="BJ491" s="967"/>
      <c r="BK491" s="967"/>
      <c r="BL491" s="967"/>
      <c r="BM491" s="967"/>
      <c r="BN491" s="967"/>
      <c r="BO491" s="967"/>
      <c r="BP491" s="967"/>
      <c r="BQ491" s="967"/>
      <c r="BR491" s="967"/>
      <c r="BS491" s="967"/>
    </row>
    <row r="492" spans="1:71" s="656" customFormat="1" ht="15.65" customHeight="1" outlineLevel="2" x14ac:dyDescent="0.25">
      <c r="A492" s="934"/>
      <c r="B492" s="659"/>
      <c r="C492" s="786"/>
      <c r="D492" s="659" t="s">
        <v>1483</v>
      </c>
      <c r="E492" s="660">
        <v>1</v>
      </c>
      <c r="F492" s="657" t="s">
        <v>846</v>
      </c>
      <c r="G492" s="660">
        <v>4</v>
      </c>
      <c r="H492" s="661">
        <f t="shared" si="125"/>
        <v>4</v>
      </c>
      <c r="I492" s="891"/>
      <c r="J492" s="891">
        <f t="shared" si="126"/>
        <v>0</v>
      </c>
      <c r="K492" s="891"/>
      <c r="L492" s="891">
        <f t="shared" si="127"/>
        <v>0</v>
      </c>
      <c r="M492" s="891">
        <f>J492+H492*Tabellen!$K$2+L492</f>
        <v>240</v>
      </c>
      <c r="N492" s="796"/>
      <c r="O492" s="1018">
        <f t="shared" si="128"/>
        <v>290.39999999999998</v>
      </c>
      <c r="P492" s="1031"/>
      <c r="Q492" s="1023" t="s">
        <v>1025</v>
      </c>
      <c r="R492" s="1018">
        <f>H492*Tabellen!$K$2*Tabellen!$F$2</f>
        <v>290.39999999999998</v>
      </c>
      <c r="S492" s="1024" t="s">
        <v>1116</v>
      </c>
      <c r="T492" s="1018">
        <f>J492*Tabellen!$F$2</f>
        <v>0</v>
      </c>
      <c r="U492" s="1018">
        <f>R492*Tabellen!$G$2</f>
        <v>26.135999999999996</v>
      </c>
      <c r="V492" s="1018">
        <f>T492*Tabellen!$H$2</f>
        <v>0</v>
      </c>
      <c r="W492" s="1018">
        <f t="shared" si="129"/>
        <v>26.135999999999996</v>
      </c>
      <c r="X492" s="1018">
        <f t="shared" si="130"/>
        <v>316.53599999999994</v>
      </c>
      <c r="Y492" s="1017"/>
      <c r="Z492" s="967"/>
      <c r="AA492" s="967"/>
      <c r="AB492" s="967"/>
      <c r="AC492" s="967"/>
      <c r="AD492" s="967"/>
      <c r="AE492" s="967"/>
      <c r="AF492" s="967"/>
      <c r="AG492" s="967"/>
      <c r="AH492" s="967"/>
      <c r="AI492" s="967"/>
      <c r="AJ492" s="967"/>
      <c r="AK492" s="967"/>
      <c r="AL492" s="967"/>
      <c r="AM492" s="967"/>
      <c r="AN492" s="967"/>
      <c r="AO492" s="967"/>
      <c r="AP492" s="967"/>
      <c r="AQ492" s="967"/>
      <c r="AR492" s="967"/>
      <c r="AS492" s="967"/>
      <c r="AT492" s="967"/>
      <c r="AU492" s="967"/>
      <c r="AV492" s="967"/>
      <c r="AW492" s="967"/>
      <c r="AX492" s="967"/>
      <c r="AY492" s="967"/>
      <c r="AZ492" s="967"/>
      <c r="BA492" s="967"/>
      <c r="BB492" s="967"/>
      <c r="BC492" s="967"/>
      <c r="BD492" s="967"/>
      <c r="BE492" s="967"/>
      <c r="BF492" s="967"/>
      <c r="BG492" s="967"/>
      <c r="BH492" s="967"/>
      <c r="BI492" s="967"/>
      <c r="BJ492" s="967"/>
      <c r="BK492" s="967"/>
      <c r="BL492" s="967"/>
      <c r="BM492" s="967"/>
      <c r="BN492" s="967"/>
      <c r="BO492" s="967"/>
      <c r="BP492" s="967"/>
      <c r="BQ492" s="967"/>
      <c r="BR492" s="967"/>
      <c r="BS492" s="967"/>
    </row>
    <row r="493" spans="1:71" s="830" customFormat="1" ht="15.65" customHeight="1" outlineLevel="2" x14ac:dyDescent="0.25">
      <c r="A493" s="936"/>
      <c r="B493" s="659" t="s">
        <v>1223</v>
      </c>
      <c r="C493" s="786" t="s">
        <v>1074</v>
      </c>
      <c r="D493" s="657" t="s">
        <v>1226</v>
      </c>
      <c r="E493" s="831"/>
      <c r="G493" s="832"/>
      <c r="H493" s="832"/>
      <c r="I493" s="905"/>
      <c r="J493" s="905"/>
      <c r="K493" s="905"/>
      <c r="L493" s="905"/>
      <c r="M493" s="905"/>
      <c r="N493" s="833"/>
      <c r="O493" s="1017"/>
      <c r="P493" s="1031"/>
      <c r="Q493" s="1023"/>
      <c r="R493" s="1018"/>
      <c r="S493" s="1024"/>
      <c r="T493" s="1018"/>
      <c r="U493" s="1018"/>
      <c r="V493" s="1018"/>
      <c r="W493" s="1018"/>
      <c r="X493" s="1018"/>
      <c r="Y493" s="1034"/>
      <c r="Z493" s="970"/>
      <c r="AA493" s="970"/>
      <c r="AB493" s="970"/>
      <c r="AC493" s="970"/>
      <c r="AD493" s="970"/>
      <c r="AE493" s="970"/>
      <c r="AF493" s="970"/>
      <c r="AG493" s="970"/>
      <c r="AH493" s="970"/>
      <c r="AI493" s="970"/>
      <c r="AJ493" s="970"/>
      <c r="AK493" s="970"/>
      <c r="AL493" s="970"/>
      <c r="AM493" s="970"/>
      <c r="AN493" s="970"/>
      <c r="AO493" s="970"/>
      <c r="AP493" s="970"/>
      <c r="AQ493" s="970"/>
      <c r="AR493" s="970"/>
      <c r="AS493" s="970"/>
      <c r="AT493" s="970"/>
      <c r="AU493" s="970"/>
      <c r="AV493" s="970"/>
      <c r="AW493" s="970"/>
      <c r="AX493" s="970"/>
      <c r="AY493" s="970"/>
      <c r="AZ493" s="970"/>
      <c r="BA493" s="970"/>
      <c r="BB493" s="970"/>
      <c r="BC493" s="970"/>
      <c r="BD493" s="970"/>
      <c r="BE493" s="970"/>
      <c r="BF493" s="970"/>
      <c r="BG493" s="970"/>
      <c r="BH493" s="970"/>
      <c r="BI493" s="970"/>
      <c r="BJ493" s="970"/>
      <c r="BK493" s="970"/>
      <c r="BL493" s="970"/>
      <c r="BM493" s="970"/>
      <c r="BN493" s="970"/>
      <c r="BO493" s="970"/>
      <c r="BP493" s="970"/>
      <c r="BQ493" s="970"/>
      <c r="BR493" s="970"/>
      <c r="BS493" s="970"/>
    </row>
    <row r="494" spans="1:71" ht="15.65" customHeight="1" outlineLevel="2" x14ac:dyDescent="0.25">
      <c r="B494" s="659"/>
      <c r="E494" s="660"/>
      <c r="G494" s="661"/>
      <c r="H494" s="661"/>
      <c r="K494" s="906"/>
      <c r="N494" s="795"/>
      <c r="O494" s="1017"/>
      <c r="P494" s="1017"/>
      <c r="Q494" s="1017"/>
      <c r="Y494" s="1017"/>
      <c r="Z494" s="964"/>
    </row>
    <row r="495" spans="1:71" ht="9" customHeight="1" outlineLevel="1" x14ac:dyDescent="0.25">
      <c r="B495" s="663"/>
      <c r="D495" s="664"/>
      <c r="E495" s="666"/>
      <c r="F495" s="664"/>
      <c r="G495" s="665"/>
      <c r="H495" s="665"/>
      <c r="I495" s="892"/>
      <c r="J495" s="892"/>
      <c r="K495" s="892"/>
      <c r="L495" s="892"/>
      <c r="M495" s="892"/>
      <c r="N495" s="786"/>
      <c r="O495" s="1021"/>
      <c r="P495" s="1021"/>
      <c r="Q495" s="1021"/>
      <c r="R495" s="1022"/>
      <c r="S495" s="1022"/>
      <c r="T495" s="1022"/>
      <c r="U495" s="1022"/>
      <c r="V495" s="1022"/>
      <c r="W495" s="1022"/>
      <c r="X495" s="1022"/>
      <c r="Y495" s="1021"/>
      <c r="Z495" s="965"/>
      <c r="AA495" s="966"/>
      <c r="AG495" s="963"/>
      <c r="AH495" s="963"/>
    </row>
    <row r="496" spans="1:71" s="912" customFormat="1" ht="15.65" customHeight="1" outlineLevel="1" x14ac:dyDescent="0.25">
      <c r="B496" s="650" t="s">
        <v>1012</v>
      </c>
      <c r="C496" s="937"/>
      <c r="D496" s="651" t="s">
        <v>1682</v>
      </c>
      <c r="E496" s="658">
        <v>91.3</v>
      </c>
      <c r="F496" s="651" t="s">
        <v>74</v>
      </c>
      <c r="G496" s="652"/>
      <c r="H496" s="652">
        <f>SUM(H497:H514)/E496</f>
        <v>1.1872359336335241</v>
      </c>
      <c r="I496" s="890"/>
      <c r="J496" s="890">
        <f>SUM(J497:J514)/E496</f>
        <v>25.879967500000003</v>
      </c>
      <c r="K496" s="890"/>
      <c r="L496" s="890">
        <f>SUM(L497:L514)/E496</f>
        <v>0</v>
      </c>
      <c r="M496" s="890">
        <f>SUM(M497:M514)/E496</f>
        <v>97.114123518011439</v>
      </c>
      <c r="N496" s="937"/>
      <c r="O496" s="1015">
        <f>SUM(O497:O514)/E496</f>
        <v>117.50808945679385</v>
      </c>
      <c r="P496" s="1014" t="str">
        <f>B496</f>
        <v>V1-3-E1</v>
      </c>
      <c r="Q496" s="1014"/>
      <c r="R496" s="1015"/>
      <c r="S496" s="1015"/>
      <c r="T496" s="1015"/>
      <c r="U496" s="1028"/>
      <c r="V496" s="1015"/>
      <c r="W496" s="1015"/>
      <c r="X496" s="1015">
        <f>SUM(X497:X514)/E496</f>
        <v>131.84158878890528</v>
      </c>
      <c r="Y496" s="1016"/>
      <c r="Z496" s="960"/>
      <c r="AA496" s="960"/>
      <c r="AB496" s="960"/>
      <c r="AC496" s="960"/>
      <c r="AD496" s="960"/>
      <c r="AE496" s="960"/>
      <c r="AF496" s="960"/>
      <c r="AG496" s="960"/>
      <c r="AH496" s="960"/>
      <c r="AI496" s="960"/>
      <c r="AJ496" s="960"/>
      <c r="AK496" s="960"/>
      <c r="AL496" s="960"/>
      <c r="AM496" s="960"/>
      <c r="AN496" s="960"/>
      <c r="AO496" s="960"/>
      <c r="AP496" s="960"/>
      <c r="AQ496" s="960"/>
      <c r="AR496" s="960"/>
      <c r="AS496" s="960"/>
      <c r="AT496" s="960"/>
      <c r="AU496" s="960"/>
      <c r="AV496" s="960"/>
      <c r="AW496" s="960"/>
      <c r="AX496" s="960"/>
      <c r="AY496" s="960"/>
      <c r="AZ496" s="960"/>
      <c r="BA496" s="960"/>
      <c r="BB496" s="960"/>
      <c r="BC496" s="960"/>
      <c r="BD496" s="960"/>
      <c r="BE496" s="960"/>
      <c r="BF496" s="960"/>
      <c r="BG496" s="960"/>
      <c r="BH496" s="960"/>
      <c r="BI496" s="960"/>
      <c r="BJ496" s="960"/>
      <c r="BK496" s="960"/>
      <c r="BL496" s="960"/>
      <c r="BM496" s="960"/>
      <c r="BN496" s="960"/>
      <c r="BO496" s="960"/>
      <c r="BP496" s="960"/>
      <c r="BQ496" s="960"/>
      <c r="BR496" s="960"/>
      <c r="BS496" s="960"/>
    </row>
    <row r="497" spans="1:71" ht="15.65" customHeight="1" outlineLevel="2" x14ac:dyDescent="0.25">
      <c r="B497" s="659"/>
      <c r="D497" s="668" t="s">
        <v>1297</v>
      </c>
      <c r="E497" s="660"/>
      <c r="G497" s="661"/>
      <c r="H497" s="661"/>
      <c r="K497" s="906"/>
      <c r="N497" s="795"/>
      <c r="O497" s="1017" t="str">
        <f>R497</f>
        <v>incl. opslagen</v>
      </c>
      <c r="P497" s="1017"/>
      <c r="Q497" s="1023"/>
      <c r="R497" s="1030" t="str">
        <f>Tabellen!$C$2</f>
        <v>incl. opslagen</v>
      </c>
      <c r="S497" s="1024"/>
      <c r="T497" s="1030" t="str">
        <f>Tabellen!$C$2</f>
        <v>incl. opslagen</v>
      </c>
    </row>
    <row r="498" spans="1:71" s="656" customFormat="1" ht="15.65" customHeight="1" outlineLevel="2" x14ac:dyDescent="0.25">
      <c r="A498" s="934"/>
      <c r="B498" s="659"/>
      <c r="C498" s="786"/>
      <c r="D498" s="657" t="s">
        <v>1433</v>
      </c>
      <c r="E498" s="660">
        <v>1</v>
      </c>
      <c r="F498" s="657" t="s">
        <v>846</v>
      </c>
      <c r="G498" s="661">
        <v>2</v>
      </c>
      <c r="H498" s="661">
        <f t="shared" ref="H498:H512" si="131">E498*G498</f>
        <v>2</v>
      </c>
      <c r="I498" s="891"/>
      <c r="J498" s="891">
        <f t="shared" ref="J498:J512" si="132">E498*I498</f>
        <v>0</v>
      </c>
      <c r="K498" s="891"/>
      <c r="L498" s="891">
        <f t="shared" ref="L498:L512" si="133">E498*K498</f>
        <v>0</v>
      </c>
      <c r="M498" s="891">
        <f>J498+H498*Tabellen!$K$2+L498</f>
        <v>120</v>
      </c>
      <c r="N498" s="796"/>
      <c r="O498" s="1018">
        <f t="shared" ref="O498:O512" si="134">R498+T498</f>
        <v>145.19999999999999</v>
      </c>
      <c r="P498" s="1031"/>
      <c r="Q498" s="1023" t="s">
        <v>1025</v>
      </c>
      <c r="R498" s="1018">
        <f>H498*Tabellen!$K$2*Tabellen!$F$2</f>
        <v>145.19999999999999</v>
      </c>
      <c r="S498" s="1024" t="s">
        <v>1116</v>
      </c>
      <c r="T498" s="1018">
        <f>J498*Tabellen!$F$2</f>
        <v>0</v>
      </c>
      <c r="U498" s="1018">
        <f>R498*Tabellen!$G$2</f>
        <v>13.067999999999998</v>
      </c>
      <c r="V498" s="1018">
        <f>T498*Tabellen!$H$2</f>
        <v>0</v>
      </c>
      <c r="W498" s="1018">
        <f t="shared" ref="W498:W512" si="135">U498+V498</f>
        <v>13.067999999999998</v>
      </c>
      <c r="X498" s="1018">
        <f t="shared" ref="X498:X512" si="136">O498+W498</f>
        <v>158.26799999999997</v>
      </c>
      <c r="Y498" s="1019"/>
      <c r="Z498" s="967"/>
      <c r="AA498" s="967"/>
      <c r="AB498" s="967"/>
      <c r="AC498" s="967"/>
      <c r="AD498" s="967"/>
      <c r="AE498" s="967"/>
      <c r="AF498" s="967"/>
      <c r="AG498" s="967"/>
      <c r="AH498" s="967"/>
      <c r="AI498" s="967"/>
      <c r="AJ498" s="967"/>
      <c r="AK498" s="967"/>
      <c r="AL498" s="967"/>
      <c r="AM498" s="967"/>
      <c r="AN498" s="967"/>
      <c r="AO498" s="967"/>
      <c r="AP498" s="967"/>
      <c r="AQ498" s="967"/>
      <c r="AR498" s="967"/>
      <c r="AS498" s="967"/>
      <c r="AT498" s="967"/>
      <c r="AU498" s="967"/>
      <c r="AV498" s="967"/>
      <c r="AW498" s="967"/>
      <c r="AX498" s="967"/>
      <c r="AY498" s="967"/>
      <c r="AZ498" s="967"/>
      <c r="BA498" s="967"/>
      <c r="BB498" s="967"/>
      <c r="BC498" s="967"/>
      <c r="BD498" s="967"/>
      <c r="BE498" s="967"/>
      <c r="BF498" s="967"/>
      <c r="BG498" s="967"/>
      <c r="BH498" s="967"/>
      <c r="BI498" s="967"/>
      <c r="BJ498" s="967"/>
      <c r="BK498" s="967"/>
      <c r="BL498" s="967"/>
      <c r="BM498" s="967"/>
      <c r="BN498" s="967"/>
      <c r="BO498" s="967"/>
      <c r="BP498" s="967"/>
      <c r="BQ498" s="967"/>
      <c r="BR498" s="967"/>
      <c r="BS498" s="967"/>
    </row>
    <row r="499" spans="1:71" s="656" customFormat="1" ht="15.65" customHeight="1" outlineLevel="2" x14ac:dyDescent="0.25">
      <c r="A499" s="934"/>
      <c r="B499" s="659"/>
      <c r="C499" s="786"/>
      <c r="D499" s="657" t="s">
        <v>1484</v>
      </c>
      <c r="E499" s="660">
        <f>91.3/2.7</f>
        <v>33.81481481481481</v>
      </c>
      <c r="F499" s="657" t="s">
        <v>71</v>
      </c>
      <c r="G499" s="661">
        <v>0.05</v>
      </c>
      <c r="H499" s="661">
        <f t="shared" si="131"/>
        <v>1.6907407407407407</v>
      </c>
      <c r="I499" s="891"/>
      <c r="J499" s="891">
        <f t="shared" si="132"/>
        <v>0</v>
      </c>
      <c r="K499" s="891"/>
      <c r="L499" s="891">
        <f t="shared" si="133"/>
        <v>0</v>
      </c>
      <c r="M499" s="891">
        <f>J499+H499*Tabellen!$K$2+L499</f>
        <v>101.44444444444444</v>
      </c>
      <c r="N499" s="796"/>
      <c r="O499" s="1018">
        <f t="shared" si="134"/>
        <v>122.74777777777777</v>
      </c>
      <c r="P499" s="1031"/>
      <c r="Q499" s="1023" t="s">
        <v>1025</v>
      </c>
      <c r="R499" s="1018">
        <f>H499*Tabellen!$K$2*Tabellen!$F$2</f>
        <v>122.74777777777777</v>
      </c>
      <c r="S499" s="1024" t="s">
        <v>1116</v>
      </c>
      <c r="T499" s="1018">
        <f>J499*Tabellen!$F$2</f>
        <v>0</v>
      </c>
      <c r="U499" s="1018">
        <f>R499*Tabellen!$G$2</f>
        <v>11.047299999999998</v>
      </c>
      <c r="V499" s="1018">
        <f>T499*Tabellen!$H$2</f>
        <v>0</v>
      </c>
      <c r="W499" s="1018">
        <f t="shared" si="135"/>
        <v>11.047299999999998</v>
      </c>
      <c r="X499" s="1018">
        <f t="shared" si="136"/>
        <v>133.79507777777778</v>
      </c>
      <c r="Y499" s="1019"/>
      <c r="Z499" s="967"/>
      <c r="AA499" s="967"/>
      <c r="AB499" s="967"/>
      <c r="AC499" s="967"/>
      <c r="AD499" s="967"/>
      <c r="AE499" s="967"/>
      <c r="AF499" s="967"/>
      <c r="AG499" s="967"/>
      <c r="AH499" s="967"/>
      <c r="AI499" s="967"/>
      <c r="AJ499" s="967"/>
      <c r="AK499" s="967"/>
      <c r="AL499" s="967"/>
      <c r="AM499" s="967"/>
      <c r="AN499" s="967"/>
      <c r="AO499" s="967"/>
      <c r="AP499" s="967"/>
      <c r="AQ499" s="967"/>
      <c r="AR499" s="967"/>
      <c r="AS499" s="967"/>
      <c r="AT499" s="967"/>
      <c r="AU499" s="967"/>
      <c r="AV499" s="967"/>
      <c r="AW499" s="967"/>
      <c r="AX499" s="967"/>
      <c r="AY499" s="967"/>
      <c r="AZ499" s="967"/>
      <c r="BA499" s="967"/>
      <c r="BB499" s="967"/>
      <c r="BC499" s="967"/>
      <c r="BD499" s="967"/>
      <c r="BE499" s="967"/>
      <c r="BF499" s="967"/>
      <c r="BG499" s="967"/>
      <c r="BH499" s="967"/>
      <c r="BI499" s="967"/>
      <c r="BJ499" s="967"/>
      <c r="BK499" s="967"/>
      <c r="BL499" s="967"/>
      <c r="BM499" s="967"/>
      <c r="BN499" s="967"/>
      <c r="BO499" s="967"/>
      <c r="BP499" s="967"/>
      <c r="BQ499" s="967"/>
      <c r="BR499" s="967"/>
      <c r="BS499" s="967"/>
    </row>
    <row r="500" spans="1:71" s="656" customFormat="1" ht="15.65" customHeight="1" outlineLevel="2" x14ac:dyDescent="0.25">
      <c r="A500" s="934"/>
      <c r="B500" s="659"/>
      <c r="C500" s="786"/>
      <c r="D500" s="657" t="s">
        <v>1502</v>
      </c>
      <c r="E500" s="660">
        <f>E496*1.7</f>
        <v>155.20999999999998</v>
      </c>
      <c r="F500" s="657" t="s">
        <v>71</v>
      </c>
      <c r="G500" s="661">
        <v>0</v>
      </c>
      <c r="H500" s="661">
        <f t="shared" si="131"/>
        <v>0</v>
      </c>
      <c r="I500" s="891">
        <v>1.65</v>
      </c>
      <c r="J500" s="891">
        <f t="shared" si="132"/>
        <v>256.09649999999993</v>
      </c>
      <c r="K500" s="891"/>
      <c r="L500" s="891">
        <f t="shared" si="133"/>
        <v>0</v>
      </c>
      <c r="M500" s="891">
        <f>J500+H500*Tabellen!$K$2+L500</f>
        <v>256.09649999999993</v>
      </c>
      <c r="N500" s="796"/>
      <c r="O500" s="1018">
        <f t="shared" si="134"/>
        <v>309.87676499999992</v>
      </c>
      <c r="P500" s="1031"/>
      <c r="Q500" s="1023" t="s">
        <v>1025</v>
      </c>
      <c r="R500" s="1018">
        <f>H500*Tabellen!$K$2*Tabellen!$F$2</f>
        <v>0</v>
      </c>
      <c r="S500" s="1024" t="s">
        <v>1116</v>
      </c>
      <c r="T500" s="1018">
        <f>J500*Tabellen!$F$2</f>
        <v>309.87676499999992</v>
      </c>
      <c r="U500" s="1018">
        <f>R500*Tabellen!$G$2</f>
        <v>0</v>
      </c>
      <c r="V500" s="1018">
        <f>T500*Tabellen!$H$2</f>
        <v>65.074120649999983</v>
      </c>
      <c r="W500" s="1018">
        <f t="shared" si="135"/>
        <v>65.074120649999983</v>
      </c>
      <c r="X500" s="1018">
        <f t="shared" si="136"/>
        <v>374.95088564999992</v>
      </c>
      <c r="Y500" s="1019"/>
      <c r="Z500" s="967"/>
      <c r="AA500" s="967"/>
      <c r="AB500" s="967"/>
      <c r="AC500" s="967"/>
      <c r="AD500" s="967"/>
      <c r="AE500" s="967"/>
      <c r="AF500" s="967"/>
      <c r="AG500" s="967"/>
      <c r="AH500" s="967"/>
      <c r="AI500" s="967"/>
      <c r="AJ500" s="967"/>
      <c r="AK500" s="967"/>
      <c r="AL500" s="967"/>
      <c r="AM500" s="967"/>
      <c r="AN500" s="967"/>
      <c r="AO500" s="967"/>
      <c r="AP500" s="967"/>
      <c r="AQ500" s="967"/>
      <c r="AR500" s="967"/>
      <c r="AS500" s="967"/>
      <c r="AT500" s="967"/>
      <c r="AU500" s="967"/>
      <c r="AV500" s="967"/>
      <c r="AW500" s="967"/>
      <c r="AX500" s="967"/>
      <c r="AY500" s="967"/>
      <c r="AZ500" s="967"/>
      <c r="BA500" s="967"/>
      <c r="BB500" s="967"/>
      <c r="BC500" s="967"/>
      <c r="BD500" s="967"/>
      <c r="BE500" s="967"/>
      <c r="BF500" s="967"/>
      <c r="BG500" s="967"/>
      <c r="BH500" s="967"/>
      <c r="BI500" s="967"/>
      <c r="BJ500" s="967"/>
      <c r="BK500" s="967"/>
      <c r="BL500" s="967"/>
      <c r="BM500" s="967"/>
      <c r="BN500" s="967"/>
      <c r="BO500" s="967"/>
      <c r="BP500" s="967"/>
      <c r="BQ500" s="967"/>
      <c r="BR500" s="967"/>
      <c r="BS500" s="967"/>
    </row>
    <row r="501" spans="1:71" s="656" customFormat="1" ht="15.65" customHeight="1" outlineLevel="2" x14ac:dyDescent="0.25">
      <c r="A501" s="934"/>
      <c r="B501" s="659"/>
      <c r="C501" s="786"/>
      <c r="D501" s="657" t="s">
        <v>1486</v>
      </c>
      <c r="E501" s="660">
        <f>E496*1.7*2</f>
        <v>310.41999999999996</v>
      </c>
      <c r="F501" s="657" t="s">
        <v>71</v>
      </c>
      <c r="G501" s="661">
        <v>0</v>
      </c>
      <c r="H501" s="661">
        <f t="shared" si="131"/>
        <v>0</v>
      </c>
      <c r="I501" s="891">
        <v>0.44</v>
      </c>
      <c r="J501" s="891">
        <f t="shared" si="132"/>
        <v>136.58479999999997</v>
      </c>
      <c r="K501" s="891"/>
      <c r="L501" s="891">
        <f t="shared" si="133"/>
        <v>0</v>
      </c>
      <c r="M501" s="891">
        <f>J501+H501*Tabellen!$K$2+L501</f>
        <v>136.58479999999997</v>
      </c>
      <c r="N501" s="796"/>
      <c r="O501" s="1018">
        <f t="shared" si="134"/>
        <v>165.26760799999997</v>
      </c>
      <c r="P501" s="1031"/>
      <c r="Q501" s="1023" t="s">
        <v>1025</v>
      </c>
      <c r="R501" s="1018">
        <f>H501*Tabellen!$K$2*Tabellen!$F$2</f>
        <v>0</v>
      </c>
      <c r="S501" s="1024" t="s">
        <v>1116</v>
      </c>
      <c r="T501" s="1018">
        <f>J501*Tabellen!$F$2</f>
        <v>165.26760799999997</v>
      </c>
      <c r="U501" s="1018">
        <f>R501*Tabellen!$G$2</f>
        <v>0</v>
      </c>
      <c r="V501" s="1018">
        <f>T501*Tabellen!$H$2</f>
        <v>34.706197679999988</v>
      </c>
      <c r="W501" s="1018">
        <f t="shared" si="135"/>
        <v>34.706197679999988</v>
      </c>
      <c r="X501" s="1018">
        <f t="shared" si="136"/>
        <v>199.97380567999994</v>
      </c>
      <c r="Y501" s="1019"/>
      <c r="Z501" s="967"/>
      <c r="AA501" s="967"/>
      <c r="AB501" s="967"/>
      <c r="AC501" s="967"/>
      <c r="AD501" s="967"/>
      <c r="AE501" s="967"/>
      <c r="AF501" s="967"/>
      <c r="AG501" s="967"/>
      <c r="AH501" s="967"/>
      <c r="AI501" s="967"/>
      <c r="AJ501" s="967"/>
      <c r="AK501" s="967"/>
      <c r="AL501" s="967"/>
      <c r="AM501" s="967"/>
      <c r="AN501" s="967"/>
      <c r="AO501" s="967"/>
      <c r="AP501" s="967"/>
      <c r="AQ501" s="967"/>
      <c r="AR501" s="967"/>
      <c r="AS501" s="967"/>
      <c r="AT501" s="967"/>
      <c r="AU501" s="967"/>
      <c r="AV501" s="967"/>
      <c r="AW501" s="967"/>
      <c r="AX501" s="967"/>
      <c r="AY501" s="967"/>
      <c r="AZ501" s="967"/>
      <c r="BA501" s="967"/>
      <c r="BB501" s="967"/>
      <c r="BC501" s="967"/>
      <c r="BD501" s="967"/>
      <c r="BE501" s="967"/>
      <c r="BF501" s="967"/>
      <c r="BG501" s="967"/>
      <c r="BH501" s="967"/>
      <c r="BI501" s="967"/>
      <c r="BJ501" s="967"/>
      <c r="BK501" s="967"/>
      <c r="BL501" s="967"/>
      <c r="BM501" s="967"/>
      <c r="BN501" s="967"/>
      <c r="BO501" s="967"/>
      <c r="BP501" s="967"/>
      <c r="BQ501" s="967"/>
      <c r="BR501" s="967"/>
      <c r="BS501" s="967"/>
    </row>
    <row r="502" spans="1:71" s="656" customFormat="1" ht="15.65" customHeight="1" outlineLevel="2" x14ac:dyDescent="0.25">
      <c r="A502" s="934"/>
      <c r="B502" s="659"/>
      <c r="C502" s="786"/>
      <c r="D502" s="657" t="s">
        <v>1487</v>
      </c>
      <c r="E502" s="660">
        <f>E501+E500</f>
        <v>465.62999999999994</v>
      </c>
      <c r="F502" s="657" t="s">
        <v>71</v>
      </c>
      <c r="G502" s="661">
        <v>0.13</v>
      </c>
      <c r="H502" s="661">
        <f t="shared" si="131"/>
        <v>60.531899999999993</v>
      </c>
      <c r="I502" s="891">
        <v>0</v>
      </c>
      <c r="J502" s="891">
        <f t="shared" si="132"/>
        <v>0</v>
      </c>
      <c r="K502" s="891"/>
      <c r="L502" s="891">
        <f t="shared" si="133"/>
        <v>0</v>
      </c>
      <c r="M502" s="891">
        <f>J502+H502*Tabellen!$K$2+L502</f>
        <v>3631.9139999999998</v>
      </c>
      <c r="N502" s="796"/>
      <c r="O502" s="1018">
        <f t="shared" si="134"/>
        <v>4394.6159399999997</v>
      </c>
      <c r="P502" s="1031"/>
      <c r="Q502" s="1023" t="s">
        <v>1025</v>
      </c>
      <c r="R502" s="1018">
        <f>H502*Tabellen!$K$2*Tabellen!$F$2</f>
        <v>4394.6159399999997</v>
      </c>
      <c r="S502" s="1024" t="s">
        <v>1116</v>
      </c>
      <c r="T502" s="1018">
        <f>J502*Tabellen!$F$2</f>
        <v>0</v>
      </c>
      <c r="U502" s="1018">
        <f>R502*Tabellen!$G$2</f>
        <v>395.51543459999994</v>
      </c>
      <c r="V502" s="1018">
        <f>T502*Tabellen!$H$2</f>
        <v>0</v>
      </c>
      <c r="W502" s="1018">
        <f t="shared" si="135"/>
        <v>395.51543459999994</v>
      </c>
      <c r="X502" s="1018">
        <f t="shared" si="136"/>
        <v>4790.1313745999996</v>
      </c>
      <c r="Y502" s="1033"/>
      <c r="Z502" s="967"/>
      <c r="AA502" s="967"/>
      <c r="AB502" s="967"/>
      <c r="AC502" s="967"/>
      <c r="AD502" s="967"/>
      <c r="AE502" s="967"/>
      <c r="AF502" s="967"/>
      <c r="AG502" s="967"/>
      <c r="AH502" s="967"/>
      <c r="AI502" s="967"/>
      <c r="AJ502" s="967"/>
      <c r="AK502" s="967"/>
      <c r="AL502" s="967"/>
      <c r="AM502" s="967"/>
      <c r="AN502" s="967"/>
      <c r="AO502" s="967"/>
      <c r="AP502" s="967"/>
      <c r="AQ502" s="967"/>
      <c r="AR502" s="967"/>
      <c r="AS502" s="967"/>
      <c r="AT502" s="967"/>
      <c r="AU502" s="967"/>
      <c r="AV502" s="967"/>
      <c r="AW502" s="967"/>
      <c r="AX502" s="967"/>
      <c r="AY502" s="967"/>
      <c r="AZ502" s="967"/>
      <c r="BA502" s="967"/>
      <c r="BB502" s="967"/>
      <c r="BC502" s="967"/>
      <c r="BD502" s="967"/>
      <c r="BE502" s="967"/>
      <c r="BF502" s="967"/>
      <c r="BG502" s="967"/>
      <c r="BH502" s="967"/>
      <c r="BI502" s="967"/>
      <c r="BJ502" s="967"/>
      <c r="BK502" s="967"/>
      <c r="BL502" s="967"/>
      <c r="BM502" s="967"/>
      <c r="BN502" s="967"/>
      <c r="BO502" s="967"/>
      <c r="BP502" s="967"/>
      <c r="BQ502" s="967"/>
      <c r="BR502" s="967"/>
      <c r="BS502" s="967"/>
    </row>
    <row r="503" spans="1:71" s="656" customFormat="1" ht="15.65" customHeight="1" outlineLevel="2" x14ac:dyDescent="0.25">
      <c r="A503" s="934"/>
      <c r="B503" s="659"/>
      <c r="C503" s="786"/>
      <c r="D503" s="657" t="s">
        <v>1503</v>
      </c>
      <c r="E503" s="660">
        <f>E496*1.05</f>
        <v>95.864999999999995</v>
      </c>
      <c r="F503" s="657" t="s">
        <v>74</v>
      </c>
      <c r="G503" s="661">
        <v>0</v>
      </c>
      <c r="H503" s="661">
        <f t="shared" si="131"/>
        <v>0</v>
      </c>
      <c r="I503" s="891">
        <v>7</v>
      </c>
      <c r="J503" s="891">
        <f t="shared" si="132"/>
        <v>671.05499999999995</v>
      </c>
      <c r="K503" s="891"/>
      <c r="L503" s="891">
        <f t="shared" si="133"/>
        <v>0</v>
      </c>
      <c r="M503" s="891">
        <f>J503+H503*Tabellen!$K$2+L503</f>
        <v>671.05499999999995</v>
      </c>
      <c r="N503" s="796"/>
      <c r="O503" s="1018">
        <f t="shared" si="134"/>
        <v>811.97654999999986</v>
      </c>
      <c r="P503" s="1031"/>
      <c r="Q503" s="1023" t="s">
        <v>1025</v>
      </c>
      <c r="R503" s="1018">
        <f>H503*Tabellen!$K$2*Tabellen!$F$2</f>
        <v>0</v>
      </c>
      <c r="S503" s="1024" t="s">
        <v>1116</v>
      </c>
      <c r="T503" s="1018">
        <f>J503*Tabellen!$F$2</f>
        <v>811.97654999999986</v>
      </c>
      <c r="U503" s="1018">
        <f>R503*Tabellen!$G$2</f>
        <v>0</v>
      </c>
      <c r="V503" s="1018">
        <f>T503*Tabellen!$H$2</f>
        <v>170.51507549999997</v>
      </c>
      <c r="W503" s="1018">
        <f t="shared" si="135"/>
        <v>170.51507549999997</v>
      </c>
      <c r="X503" s="1018">
        <f t="shared" si="136"/>
        <v>982.49162549999983</v>
      </c>
      <c r="Y503" s="1017"/>
      <c r="Z503" s="967"/>
      <c r="AA503" s="967"/>
      <c r="AB503" s="967"/>
      <c r="AC503" s="967"/>
      <c r="AD503" s="967"/>
      <c r="AE503" s="967"/>
      <c r="AF503" s="967"/>
      <c r="AG503" s="967"/>
      <c r="AH503" s="967"/>
      <c r="AI503" s="967"/>
      <c r="AJ503" s="967"/>
      <c r="AK503" s="967"/>
      <c r="AL503" s="967"/>
      <c r="AM503" s="967"/>
      <c r="AN503" s="967"/>
      <c r="AO503" s="967"/>
      <c r="AP503" s="967"/>
      <c r="AQ503" s="967"/>
      <c r="AR503" s="967"/>
      <c r="AS503" s="967"/>
      <c r="AT503" s="967"/>
      <c r="AU503" s="967"/>
      <c r="AV503" s="967"/>
      <c r="AW503" s="967"/>
      <c r="AX503" s="967"/>
      <c r="AY503" s="967"/>
      <c r="AZ503" s="967"/>
      <c r="BA503" s="967"/>
      <c r="BB503" s="967"/>
      <c r="BC503" s="967"/>
      <c r="BD503" s="967"/>
      <c r="BE503" s="967"/>
      <c r="BF503" s="967"/>
      <c r="BG503" s="967"/>
      <c r="BH503" s="967"/>
      <c r="BI503" s="967"/>
      <c r="BJ503" s="967"/>
      <c r="BK503" s="967"/>
      <c r="BL503" s="967"/>
      <c r="BM503" s="967"/>
      <c r="BN503" s="967"/>
      <c r="BO503" s="967"/>
      <c r="BP503" s="967"/>
      <c r="BQ503" s="967"/>
      <c r="BR503" s="967"/>
      <c r="BS503" s="967"/>
    </row>
    <row r="504" spans="1:71" s="656" customFormat="1" ht="15.65" customHeight="1" outlineLevel="2" x14ac:dyDescent="0.25">
      <c r="A504" s="934"/>
      <c r="B504" s="659"/>
      <c r="C504" s="786"/>
      <c r="D504" s="657" t="str">
        <f>D503</f>
        <v xml:space="preserve">Isolatie in binnenwanden en voorzetwanden d=60 mm n.t.b. </v>
      </c>
      <c r="E504" s="660">
        <f>E496</f>
        <v>91.3</v>
      </c>
      <c r="F504" s="657" t="s">
        <v>74</v>
      </c>
      <c r="G504" s="661">
        <v>0.08</v>
      </c>
      <c r="H504" s="661">
        <f t="shared" si="131"/>
        <v>7.3040000000000003</v>
      </c>
      <c r="I504" s="891"/>
      <c r="J504" s="891">
        <f t="shared" si="132"/>
        <v>0</v>
      </c>
      <c r="K504" s="891"/>
      <c r="L504" s="891">
        <f t="shared" si="133"/>
        <v>0</v>
      </c>
      <c r="M504" s="891">
        <f>J504+H504*Tabellen!$K$2+L504</f>
        <v>438.24</v>
      </c>
      <c r="N504" s="796"/>
      <c r="O504" s="1018">
        <f t="shared" si="134"/>
        <v>530.2704</v>
      </c>
      <c r="P504" s="1031"/>
      <c r="Q504" s="1023" t="s">
        <v>1025</v>
      </c>
      <c r="R504" s="1018">
        <f>H504*Tabellen!$K$2*Tabellen!$F$2</f>
        <v>530.2704</v>
      </c>
      <c r="S504" s="1024" t="s">
        <v>1116</v>
      </c>
      <c r="T504" s="1018">
        <f>J504*Tabellen!$F$2</f>
        <v>0</v>
      </c>
      <c r="U504" s="1018">
        <f>R504*Tabellen!$G$2</f>
        <v>47.724336000000001</v>
      </c>
      <c r="V504" s="1018">
        <f>T504*Tabellen!$H$2</f>
        <v>0</v>
      </c>
      <c r="W504" s="1018">
        <f t="shared" si="135"/>
        <v>47.724336000000001</v>
      </c>
      <c r="X504" s="1018">
        <f t="shared" si="136"/>
        <v>577.99473599999999</v>
      </c>
      <c r="Y504" s="1017"/>
      <c r="Z504" s="967"/>
      <c r="AA504" s="967"/>
      <c r="AB504" s="967"/>
      <c r="AC504" s="967"/>
      <c r="AD504" s="967"/>
      <c r="AE504" s="967"/>
      <c r="AF504" s="967"/>
      <c r="AG504" s="967"/>
      <c r="AH504" s="967"/>
      <c r="AI504" s="967"/>
      <c r="AJ504" s="967"/>
      <c r="AK504" s="967"/>
      <c r="AL504" s="967"/>
      <c r="AM504" s="967"/>
      <c r="AN504" s="967"/>
      <c r="AO504" s="967"/>
      <c r="AP504" s="967"/>
      <c r="AQ504" s="967"/>
      <c r="AR504" s="967"/>
      <c r="AS504" s="967"/>
      <c r="AT504" s="967"/>
      <c r="AU504" s="967"/>
      <c r="AV504" s="967"/>
      <c r="AW504" s="967"/>
      <c r="AX504" s="967"/>
      <c r="AY504" s="967"/>
      <c r="AZ504" s="967"/>
      <c r="BA504" s="967"/>
      <c r="BB504" s="967"/>
      <c r="BC504" s="967"/>
      <c r="BD504" s="967"/>
      <c r="BE504" s="967"/>
      <c r="BF504" s="967"/>
      <c r="BG504" s="967"/>
      <c r="BH504" s="967"/>
      <c r="BI504" s="967"/>
      <c r="BJ504" s="967"/>
      <c r="BK504" s="967"/>
      <c r="BL504" s="967"/>
      <c r="BM504" s="967"/>
      <c r="BN504" s="967"/>
      <c r="BO504" s="967"/>
      <c r="BP504" s="967"/>
      <c r="BQ504" s="967"/>
      <c r="BR504" s="967"/>
      <c r="BS504" s="967"/>
    </row>
    <row r="505" spans="1:71" s="656" customFormat="1" ht="15.65" customHeight="1" outlineLevel="2" x14ac:dyDescent="0.25">
      <c r="A505" s="934"/>
      <c r="B505" s="659"/>
      <c r="C505" s="786"/>
      <c r="D505" s="657" t="s">
        <v>1490</v>
      </c>
      <c r="E505" s="660">
        <f>E496*1.1</f>
        <v>100.43</v>
      </c>
      <c r="F505" s="659" t="s">
        <v>74</v>
      </c>
      <c r="G505" s="660">
        <v>0</v>
      </c>
      <c r="H505" s="661">
        <f t="shared" si="131"/>
        <v>0</v>
      </c>
      <c r="I505" s="904">
        <v>2.1754249999999997</v>
      </c>
      <c r="J505" s="891">
        <f t="shared" si="132"/>
        <v>218.47793274999998</v>
      </c>
      <c r="K505" s="891"/>
      <c r="L505" s="891">
        <f t="shared" si="133"/>
        <v>0</v>
      </c>
      <c r="M505" s="891">
        <f>J505+H505*Tabellen!$K$2+L505</f>
        <v>218.47793274999998</v>
      </c>
      <c r="N505" s="796"/>
      <c r="O505" s="1018">
        <f t="shared" si="134"/>
        <v>264.35829862749995</v>
      </c>
      <c r="P505" s="1031"/>
      <c r="Q505" s="1023" t="s">
        <v>1025</v>
      </c>
      <c r="R505" s="1018">
        <f>H505*Tabellen!$K$2*Tabellen!$F$2</f>
        <v>0</v>
      </c>
      <c r="S505" s="1024" t="s">
        <v>1116</v>
      </c>
      <c r="T505" s="1018">
        <f>J505*Tabellen!$F$2</f>
        <v>264.35829862749995</v>
      </c>
      <c r="U505" s="1018">
        <f>R505*Tabellen!$G$2</f>
        <v>0</v>
      </c>
      <c r="V505" s="1018">
        <f>T505*Tabellen!$H$2</f>
        <v>55.515242711774988</v>
      </c>
      <c r="W505" s="1018">
        <f t="shared" si="135"/>
        <v>55.515242711774988</v>
      </c>
      <c r="X505" s="1018">
        <f t="shared" si="136"/>
        <v>319.87354133927494</v>
      </c>
      <c r="Y505" s="1026"/>
      <c r="Z505" s="967"/>
      <c r="AA505" s="967"/>
      <c r="AB505" s="967"/>
      <c r="AC505" s="967"/>
      <c r="AD505" s="967"/>
      <c r="AE505" s="967"/>
      <c r="AF505" s="967"/>
      <c r="AG505" s="967"/>
      <c r="AH505" s="967"/>
      <c r="AI505" s="967"/>
      <c r="AJ505" s="967"/>
      <c r="AK505" s="967"/>
      <c r="AL505" s="967"/>
      <c r="AM505" s="967"/>
      <c r="AN505" s="967"/>
      <c r="AO505" s="967"/>
      <c r="AP505" s="967"/>
      <c r="AQ505" s="967"/>
      <c r="AR505" s="967"/>
      <c r="AS505" s="967"/>
      <c r="AT505" s="967"/>
      <c r="AU505" s="967"/>
      <c r="AV505" s="967"/>
      <c r="AW505" s="967"/>
      <c r="AX505" s="967"/>
      <c r="AY505" s="967"/>
      <c r="AZ505" s="967"/>
      <c r="BA505" s="967"/>
      <c r="BB505" s="967"/>
      <c r="BC505" s="967"/>
      <c r="BD505" s="967"/>
      <c r="BE505" s="967"/>
      <c r="BF505" s="967"/>
      <c r="BG505" s="967"/>
      <c r="BH505" s="967"/>
      <c r="BI505" s="967"/>
      <c r="BJ505" s="967"/>
      <c r="BK505" s="967"/>
      <c r="BL505" s="967"/>
      <c r="BM505" s="967"/>
      <c r="BN505" s="967"/>
      <c r="BO505" s="967"/>
      <c r="BP505" s="967"/>
      <c r="BQ505" s="967"/>
      <c r="BR505" s="967"/>
      <c r="BS505" s="967"/>
    </row>
    <row r="506" spans="1:71" s="656" customFormat="1" ht="15.65" customHeight="1" outlineLevel="2" x14ac:dyDescent="0.25">
      <c r="A506" s="934"/>
      <c r="B506" s="659"/>
      <c r="C506" s="786"/>
      <c r="D506" s="657" t="s">
        <v>1490</v>
      </c>
      <c r="E506" s="660">
        <f>E496</f>
        <v>91.3</v>
      </c>
      <c r="F506" s="657" t="s">
        <v>74</v>
      </c>
      <c r="G506" s="661">
        <v>0.03</v>
      </c>
      <c r="H506" s="661">
        <f t="shared" si="131"/>
        <v>2.7389999999999999</v>
      </c>
      <c r="I506" s="891">
        <v>0</v>
      </c>
      <c r="J506" s="891">
        <f t="shared" si="132"/>
        <v>0</v>
      </c>
      <c r="K506" s="891"/>
      <c r="L506" s="891">
        <f t="shared" si="133"/>
        <v>0</v>
      </c>
      <c r="M506" s="891">
        <f>J506+H506*Tabellen!$K$2+L506</f>
        <v>164.34</v>
      </c>
      <c r="N506" s="796"/>
      <c r="O506" s="1018">
        <f t="shared" si="134"/>
        <v>198.85140000000001</v>
      </c>
      <c r="P506" s="1031"/>
      <c r="Q506" s="1023" t="s">
        <v>1025</v>
      </c>
      <c r="R506" s="1018">
        <f>H506*Tabellen!$K$2*Tabellen!$F$2</f>
        <v>198.85140000000001</v>
      </c>
      <c r="S506" s="1024" t="s">
        <v>1116</v>
      </c>
      <c r="T506" s="1018">
        <f>J506*Tabellen!$F$2</f>
        <v>0</v>
      </c>
      <c r="U506" s="1018">
        <f>R506*Tabellen!$G$2</f>
        <v>17.896626000000001</v>
      </c>
      <c r="V506" s="1018">
        <f>T506*Tabellen!$H$2</f>
        <v>0</v>
      </c>
      <c r="W506" s="1018">
        <f t="shared" si="135"/>
        <v>17.896626000000001</v>
      </c>
      <c r="X506" s="1018">
        <f t="shared" si="136"/>
        <v>216.74802600000001</v>
      </c>
      <c r="Y506" s="1017"/>
      <c r="Z506" s="967"/>
      <c r="AA506" s="967"/>
      <c r="AB506" s="967"/>
      <c r="AC506" s="967"/>
      <c r="AD506" s="967"/>
      <c r="AE506" s="967"/>
      <c r="AF506" s="967"/>
      <c r="AG506" s="967"/>
      <c r="AH506" s="967"/>
      <c r="AI506" s="967"/>
      <c r="AJ506" s="967"/>
      <c r="AK506" s="967"/>
      <c r="AL506" s="967"/>
      <c r="AM506" s="967"/>
      <c r="AN506" s="967"/>
      <c r="AO506" s="967"/>
      <c r="AP506" s="967"/>
      <c r="AQ506" s="967"/>
      <c r="AR506" s="967"/>
      <c r="AS506" s="967"/>
      <c r="AT506" s="967"/>
      <c r="AU506" s="967"/>
      <c r="AV506" s="967"/>
      <c r="AW506" s="967"/>
      <c r="AX506" s="967"/>
      <c r="AY506" s="967"/>
      <c r="AZ506" s="967"/>
      <c r="BA506" s="967"/>
      <c r="BB506" s="967"/>
      <c r="BC506" s="967"/>
      <c r="BD506" s="967"/>
      <c r="BE506" s="967"/>
      <c r="BF506" s="967"/>
      <c r="BG506" s="967"/>
      <c r="BH506" s="967"/>
      <c r="BI506" s="967"/>
      <c r="BJ506" s="967"/>
      <c r="BK506" s="967"/>
      <c r="BL506" s="967"/>
      <c r="BM506" s="967"/>
      <c r="BN506" s="967"/>
      <c r="BO506" s="967"/>
      <c r="BP506" s="967"/>
      <c r="BQ506" s="967"/>
      <c r="BR506" s="967"/>
      <c r="BS506" s="967"/>
    </row>
    <row r="507" spans="1:71" s="656" customFormat="1" ht="15.65" customHeight="1" outlineLevel="2" x14ac:dyDescent="0.25">
      <c r="A507" s="934"/>
      <c r="B507" s="659"/>
      <c r="C507" s="786"/>
      <c r="D507" s="657" t="s">
        <v>1491</v>
      </c>
      <c r="E507" s="660">
        <f>E496*1.1</f>
        <v>100.43</v>
      </c>
      <c r="F507" s="659" t="s">
        <v>74</v>
      </c>
      <c r="G507" s="660">
        <v>0</v>
      </c>
      <c r="H507" s="661">
        <f t="shared" si="131"/>
        <v>0</v>
      </c>
      <c r="I507" s="904">
        <v>1.79</v>
      </c>
      <c r="J507" s="891">
        <f t="shared" si="132"/>
        <v>179.76970000000003</v>
      </c>
      <c r="K507" s="891"/>
      <c r="L507" s="891">
        <f t="shared" si="133"/>
        <v>0</v>
      </c>
      <c r="M507" s="891">
        <f>J507+H507*Tabellen!$K$2+L507</f>
        <v>179.76970000000003</v>
      </c>
      <c r="N507" s="796"/>
      <c r="O507" s="1018">
        <f t="shared" si="134"/>
        <v>217.52133700000002</v>
      </c>
      <c r="P507" s="1031"/>
      <c r="Q507" s="1023" t="s">
        <v>1025</v>
      </c>
      <c r="R507" s="1018">
        <f>H507*Tabellen!$K$2*Tabellen!$F$2</f>
        <v>0</v>
      </c>
      <c r="S507" s="1024" t="s">
        <v>1116</v>
      </c>
      <c r="T507" s="1018">
        <f>J507*Tabellen!$F$2</f>
        <v>217.52133700000002</v>
      </c>
      <c r="U507" s="1018">
        <f>R507*Tabellen!$G$2</f>
        <v>0</v>
      </c>
      <c r="V507" s="1018">
        <f>T507*Tabellen!$H$2</f>
        <v>45.679480770000005</v>
      </c>
      <c r="W507" s="1018">
        <f t="shared" si="135"/>
        <v>45.679480770000005</v>
      </c>
      <c r="X507" s="1018">
        <f t="shared" si="136"/>
        <v>263.20081777000001</v>
      </c>
      <c r="Y507" s="1026"/>
      <c r="Z507" s="967"/>
      <c r="AA507" s="967"/>
      <c r="AB507" s="967"/>
      <c r="AC507" s="967"/>
      <c r="AD507" s="967"/>
      <c r="AE507" s="967"/>
      <c r="AF507" s="967"/>
      <c r="AG507" s="967"/>
      <c r="AH507" s="967"/>
      <c r="AI507" s="967"/>
      <c r="AJ507" s="967"/>
      <c r="AK507" s="967"/>
      <c r="AL507" s="967"/>
      <c r="AM507" s="967"/>
      <c r="AN507" s="967"/>
      <c r="AO507" s="967"/>
      <c r="AP507" s="967"/>
      <c r="AQ507" s="967"/>
      <c r="AR507" s="967"/>
      <c r="AS507" s="967"/>
      <c r="AT507" s="967"/>
      <c r="AU507" s="967"/>
      <c r="AV507" s="967"/>
      <c r="AW507" s="967"/>
      <c r="AX507" s="967"/>
      <c r="AY507" s="967"/>
      <c r="AZ507" s="967"/>
      <c r="BA507" s="967"/>
      <c r="BB507" s="967"/>
      <c r="BC507" s="967"/>
      <c r="BD507" s="967"/>
      <c r="BE507" s="967"/>
      <c r="BF507" s="967"/>
      <c r="BG507" s="967"/>
      <c r="BH507" s="967"/>
      <c r="BI507" s="967"/>
      <c r="BJ507" s="967"/>
      <c r="BK507" s="967"/>
      <c r="BL507" s="967"/>
      <c r="BM507" s="967"/>
      <c r="BN507" s="967"/>
      <c r="BO507" s="967"/>
      <c r="BP507" s="967"/>
      <c r="BQ507" s="967"/>
      <c r="BR507" s="967"/>
      <c r="BS507" s="967"/>
    </row>
    <row r="508" spans="1:71" s="656" customFormat="1" ht="15.65" customHeight="1" outlineLevel="2" x14ac:dyDescent="0.25">
      <c r="A508" s="934"/>
      <c r="B508" s="659"/>
      <c r="C508" s="786"/>
      <c r="D508" s="657" t="s">
        <v>1491</v>
      </c>
      <c r="E508" s="660">
        <f>E496</f>
        <v>91.3</v>
      </c>
      <c r="F508" s="657" t="s">
        <v>74</v>
      </c>
      <c r="G508" s="661">
        <v>0.03</v>
      </c>
      <c r="H508" s="661">
        <f t="shared" si="131"/>
        <v>2.7389999999999999</v>
      </c>
      <c r="I508" s="891">
        <v>0</v>
      </c>
      <c r="J508" s="891">
        <f t="shared" si="132"/>
        <v>0</v>
      </c>
      <c r="K508" s="891"/>
      <c r="L508" s="891">
        <f t="shared" si="133"/>
        <v>0</v>
      </c>
      <c r="M508" s="891">
        <f>J508+H508*Tabellen!$K$2+L508</f>
        <v>164.34</v>
      </c>
      <c r="N508" s="796"/>
      <c r="O508" s="1018">
        <f t="shared" si="134"/>
        <v>198.85140000000001</v>
      </c>
      <c r="P508" s="1031"/>
      <c r="Q508" s="1023" t="s">
        <v>1025</v>
      </c>
      <c r="R508" s="1018">
        <f>H508*Tabellen!$K$2*Tabellen!$F$2</f>
        <v>198.85140000000001</v>
      </c>
      <c r="S508" s="1024" t="s">
        <v>1116</v>
      </c>
      <c r="T508" s="1018">
        <f>J508*Tabellen!$F$2</f>
        <v>0</v>
      </c>
      <c r="U508" s="1018">
        <f>R508*Tabellen!$G$2</f>
        <v>17.896626000000001</v>
      </c>
      <c r="V508" s="1018">
        <f>T508*Tabellen!$H$2</f>
        <v>0</v>
      </c>
      <c r="W508" s="1018">
        <f t="shared" si="135"/>
        <v>17.896626000000001</v>
      </c>
      <c r="X508" s="1018">
        <f t="shared" si="136"/>
        <v>216.74802600000001</v>
      </c>
      <c r="Y508" s="1017"/>
      <c r="Z508" s="967"/>
      <c r="AA508" s="967"/>
      <c r="AB508" s="967"/>
      <c r="AC508" s="967"/>
      <c r="AD508" s="967"/>
      <c r="AE508" s="967"/>
      <c r="AF508" s="967"/>
      <c r="AG508" s="967"/>
      <c r="AH508" s="967"/>
      <c r="AI508" s="967"/>
      <c r="AJ508" s="967"/>
      <c r="AK508" s="967"/>
      <c r="AL508" s="967"/>
      <c r="AM508" s="967"/>
      <c r="AN508" s="967"/>
      <c r="AO508" s="967"/>
      <c r="AP508" s="967"/>
      <c r="AQ508" s="967"/>
      <c r="AR508" s="967"/>
      <c r="AS508" s="967"/>
      <c r="AT508" s="967"/>
      <c r="AU508" s="967"/>
      <c r="AV508" s="967"/>
      <c r="AW508" s="967"/>
      <c r="AX508" s="967"/>
      <c r="AY508" s="967"/>
      <c r="AZ508" s="967"/>
      <c r="BA508" s="967"/>
      <c r="BB508" s="967"/>
      <c r="BC508" s="967"/>
      <c r="BD508" s="967"/>
      <c r="BE508" s="967"/>
      <c r="BF508" s="967"/>
      <c r="BG508" s="967"/>
      <c r="BH508" s="967"/>
      <c r="BI508" s="967"/>
      <c r="BJ508" s="967"/>
      <c r="BK508" s="967"/>
      <c r="BL508" s="967"/>
      <c r="BM508" s="967"/>
      <c r="BN508" s="967"/>
      <c r="BO508" s="967"/>
      <c r="BP508" s="967"/>
      <c r="BQ508" s="967"/>
      <c r="BR508" s="967"/>
      <c r="BS508" s="967"/>
    </row>
    <row r="509" spans="1:71" s="656" customFormat="1" ht="15.65" customHeight="1" outlineLevel="2" x14ac:dyDescent="0.25">
      <c r="A509" s="934"/>
      <c r="B509" s="659"/>
      <c r="C509" s="786"/>
      <c r="D509" s="657" t="s">
        <v>1492</v>
      </c>
      <c r="E509" s="660">
        <f>E496*1.1</f>
        <v>100.43</v>
      </c>
      <c r="F509" s="657" t="s">
        <v>74</v>
      </c>
      <c r="G509" s="661"/>
      <c r="H509" s="661">
        <f t="shared" si="131"/>
        <v>0</v>
      </c>
      <c r="I509" s="891">
        <v>3.97</v>
      </c>
      <c r="J509" s="891">
        <f t="shared" si="132"/>
        <v>398.70710000000003</v>
      </c>
      <c r="K509" s="891"/>
      <c r="L509" s="891">
        <f t="shared" si="133"/>
        <v>0</v>
      </c>
      <c r="M509" s="891">
        <f>J509+H509*Tabellen!$K$2+L509</f>
        <v>398.70710000000003</v>
      </c>
      <c r="N509" s="796"/>
      <c r="O509" s="1018">
        <f t="shared" si="134"/>
        <v>482.43559100000004</v>
      </c>
      <c r="P509" s="1031"/>
      <c r="Q509" s="1023" t="s">
        <v>1025</v>
      </c>
      <c r="R509" s="1018">
        <f>H509*Tabellen!$K$2*Tabellen!$F$2</f>
        <v>0</v>
      </c>
      <c r="S509" s="1024" t="s">
        <v>1116</v>
      </c>
      <c r="T509" s="1018">
        <f>J509*Tabellen!$F$2</f>
        <v>482.43559100000004</v>
      </c>
      <c r="U509" s="1018">
        <f>R509*Tabellen!$G$2</f>
        <v>0</v>
      </c>
      <c r="V509" s="1018">
        <f>T509*Tabellen!$H$2</f>
        <v>101.31147411000001</v>
      </c>
      <c r="W509" s="1018">
        <f t="shared" si="135"/>
        <v>101.31147411000001</v>
      </c>
      <c r="X509" s="1018">
        <f t="shared" si="136"/>
        <v>583.74706510999999</v>
      </c>
      <c r="Y509" s="1034"/>
      <c r="Z509" s="967"/>
      <c r="AA509" s="967"/>
      <c r="AB509" s="967"/>
      <c r="AC509" s="967"/>
      <c r="AD509" s="967"/>
      <c r="AE509" s="967"/>
      <c r="AF509" s="967"/>
      <c r="AG509" s="967"/>
      <c r="AH509" s="967"/>
      <c r="AI509" s="967"/>
      <c r="AJ509" s="967"/>
      <c r="AK509" s="967"/>
      <c r="AL509" s="967"/>
      <c r="AM509" s="967"/>
      <c r="AN509" s="967"/>
      <c r="AO509" s="967"/>
      <c r="AP509" s="967"/>
      <c r="AQ509" s="967"/>
      <c r="AR509" s="967"/>
      <c r="AS509" s="967"/>
      <c r="AT509" s="967"/>
      <c r="AU509" s="967"/>
      <c r="AV509" s="967"/>
      <c r="AW509" s="967"/>
      <c r="AX509" s="967"/>
      <c r="AY509" s="967"/>
      <c r="AZ509" s="967"/>
      <c r="BA509" s="967"/>
      <c r="BB509" s="967"/>
      <c r="BC509" s="967"/>
      <c r="BD509" s="967"/>
      <c r="BE509" s="967"/>
      <c r="BF509" s="967"/>
      <c r="BG509" s="967"/>
      <c r="BH509" s="967"/>
      <c r="BI509" s="967"/>
      <c r="BJ509" s="967"/>
      <c r="BK509" s="967"/>
      <c r="BL509" s="967"/>
      <c r="BM509" s="967"/>
      <c r="BN509" s="967"/>
      <c r="BO509" s="967"/>
      <c r="BP509" s="967"/>
      <c r="BQ509" s="967"/>
      <c r="BR509" s="967"/>
      <c r="BS509" s="967"/>
    </row>
    <row r="510" spans="1:71" s="656" customFormat="1" ht="15.65" customHeight="1" outlineLevel="2" x14ac:dyDescent="0.25">
      <c r="A510" s="934"/>
      <c r="B510" s="659"/>
      <c r="C510" s="786"/>
      <c r="D510" s="657" t="s">
        <v>1492</v>
      </c>
      <c r="E510" s="660">
        <f>E496</f>
        <v>91.3</v>
      </c>
      <c r="F510" s="657" t="s">
        <v>74</v>
      </c>
      <c r="G510" s="661">
        <v>0.3</v>
      </c>
      <c r="H510" s="661">
        <f t="shared" si="131"/>
        <v>27.389999999999997</v>
      </c>
      <c r="I510" s="891"/>
      <c r="J510" s="891">
        <f t="shared" si="132"/>
        <v>0</v>
      </c>
      <c r="K510" s="891"/>
      <c r="L510" s="891">
        <f t="shared" si="133"/>
        <v>0</v>
      </c>
      <c r="M510" s="891">
        <f>J510+H510*Tabellen!$K$2+L510</f>
        <v>1643.3999999999999</v>
      </c>
      <c r="N510" s="796"/>
      <c r="O510" s="1018">
        <f t="shared" si="134"/>
        <v>1988.5139999999997</v>
      </c>
      <c r="P510" s="1031"/>
      <c r="Q510" s="1023" t="s">
        <v>1025</v>
      </c>
      <c r="R510" s="1018">
        <f>H510*Tabellen!$K$2*Tabellen!$F$2</f>
        <v>1988.5139999999997</v>
      </c>
      <c r="S510" s="1024" t="s">
        <v>1116</v>
      </c>
      <c r="T510" s="1018">
        <f>J510*Tabellen!$F$2</f>
        <v>0</v>
      </c>
      <c r="U510" s="1018">
        <f>R510*Tabellen!$G$2</f>
        <v>178.96625999999998</v>
      </c>
      <c r="V510" s="1018">
        <f>T510*Tabellen!$H$2</f>
        <v>0</v>
      </c>
      <c r="W510" s="1018">
        <f t="shared" si="135"/>
        <v>178.96625999999998</v>
      </c>
      <c r="X510" s="1018">
        <f t="shared" si="136"/>
        <v>2167.4802599999998</v>
      </c>
      <c r="Y510" s="1017"/>
      <c r="Z510" s="967"/>
      <c r="AA510" s="967"/>
      <c r="AB510" s="967"/>
      <c r="AC510" s="967"/>
      <c r="AD510" s="967"/>
      <c r="AE510" s="967"/>
      <c r="AF510" s="967"/>
      <c r="AG510" s="967"/>
      <c r="AH510" s="967"/>
      <c r="AI510" s="967"/>
      <c r="AJ510" s="967"/>
      <c r="AK510" s="967"/>
      <c r="AL510" s="967"/>
      <c r="AM510" s="967"/>
      <c r="AN510" s="967"/>
      <c r="AO510" s="967"/>
      <c r="AP510" s="967"/>
      <c r="AQ510" s="967"/>
      <c r="AR510" s="967"/>
      <c r="AS510" s="967"/>
      <c r="AT510" s="967"/>
      <c r="AU510" s="967"/>
      <c r="AV510" s="967"/>
      <c r="AW510" s="967"/>
      <c r="AX510" s="967"/>
      <c r="AY510" s="967"/>
      <c r="AZ510" s="967"/>
      <c r="BA510" s="967"/>
      <c r="BB510" s="967"/>
      <c r="BC510" s="967"/>
      <c r="BD510" s="967"/>
      <c r="BE510" s="967"/>
      <c r="BF510" s="967"/>
      <c r="BG510" s="967"/>
      <c r="BH510" s="967"/>
      <c r="BI510" s="967"/>
      <c r="BJ510" s="967"/>
      <c r="BK510" s="967"/>
      <c r="BL510" s="967"/>
      <c r="BM510" s="967"/>
      <c r="BN510" s="967"/>
      <c r="BO510" s="967"/>
      <c r="BP510" s="967"/>
      <c r="BQ510" s="967"/>
      <c r="BR510" s="967"/>
      <c r="BS510" s="967"/>
    </row>
    <row r="511" spans="1:71" s="656" customFormat="1" ht="15.65" customHeight="1" outlineLevel="2" x14ac:dyDescent="0.25">
      <c r="A511" s="934"/>
      <c r="B511" s="659"/>
      <c r="C511" s="786"/>
      <c r="D511" s="659" t="s">
        <v>1493</v>
      </c>
      <c r="E511" s="660">
        <f>E496</f>
        <v>91.3</v>
      </c>
      <c r="F511" s="657" t="s">
        <v>74</v>
      </c>
      <c r="G511" s="660"/>
      <c r="H511" s="661">
        <f t="shared" si="131"/>
        <v>0</v>
      </c>
      <c r="I511" s="891">
        <v>5.5</v>
      </c>
      <c r="J511" s="891">
        <f t="shared" si="132"/>
        <v>502.15</v>
      </c>
      <c r="K511" s="891"/>
      <c r="L511" s="891">
        <f t="shared" si="133"/>
        <v>0</v>
      </c>
      <c r="M511" s="891">
        <f>J511+H511*Tabellen!$K$2+L511</f>
        <v>502.15</v>
      </c>
      <c r="N511" s="796"/>
      <c r="O511" s="1018">
        <f t="shared" si="134"/>
        <v>607.60149999999999</v>
      </c>
      <c r="P511" s="1031"/>
      <c r="Q511" s="1023" t="s">
        <v>1025</v>
      </c>
      <c r="R511" s="1018">
        <f>H511*Tabellen!$K$2*Tabellen!$F$2</f>
        <v>0</v>
      </c>
      <c r="S511" s="1024" t="s">
        <v>1116</v>
      </c>
      <c r="T511" s="1018">
        <f>J511*Tabellen!$F$2</f>
        <v>607.60149999999999</v>
      </c>
      <c r="U511" s="1018">
        <f>R511*Tabellen!$G$2</f>
        <v>0</v>
      </c>
      <c r="V511" s="1018">
        <f>T511*Tabellen!$H$2</f>
        <v>127.59631499999999</v>
      </c>
      <c r="W511" s="1018">
        <f t="shared" si="135"/>
        <v>127.59631499999999</v>
      </c>
      <c r="X511" s="1018">
        <f t="shared" si="136"/>
        <v>735.19781499999999</v>
      </c>
      <c r="Y511" s="1017"/>
      <c r="Z511" s="967"/>
      <c r="AA511" s="967"/>
      <c r="AB511" s="967"/>
      <c r="AC511" s="967"/>
      <c r="AD511" s="967"/>
      <c r="AE511" s="967"/>
      <c r="AF511" s="967"/>
      <c r="AG511" s="967"/>
      <c r="AH511" s="967"/>
      <c r="AI511" s="967"/>
      <c r="AJ511" s="967"/>
      <c r="AK511" s="967"/>
      <c r="AL511" s="967"/>
      <c r="AM511" s="967"/>
      <c r="AN511" s="967"/>
      <c r="AO511" s="967"/>
      <c r="AP511" s="967"/>
      <c r="AQ511" s="967"/>
      <c r="AR511" s="967"/>
      <c r="AS511" s="967"/>
      <c r="AT511" s="967"/>
      <c r="AU511" s="967"/>
      <c r="AV511" s="967"/>
      <c r="AW511" s="967"/>
      <c r="AX511" s="967"/>
      <c r="AY511" s="967"/>
      <c r="AZ511" s="967"/>
      <c r="BA511" s="967"/>
      <c r="BB511" s="967"/>
      <c r="BC511" s="967"/>
      <c r="BD511" s="967"/>
      <c r="BE511" s="967"/>
      <c r="BF511" s="967"/>
      <c r="BG511" s="967"/>
      <c r="BH511" s="967"/>
      <c r="BI511" s="967"/>
      <c r="BJ511" s="967"/>
      <c r="BK511" s="967"/>
      <c r="BL511" s="967"/>
      <c r="BM511" s="967"/>
      <c r="BN511" s="967"/>
      <c r="BO511" s="967"/>
      <c r="BP511" s="967"/>
      <c r="BQ511" s="967"/>
      <c r="BR511" s="967"/>
      <c r="BS511" s="967"/>
    </row>
    <row r="512" spans="1:71" s="656" customFormat="1" ht="15.65" customHeight="1" outlineLevel="2" x14ac:dyDescent="0.25">
      <c r="A512" s="934"/>
      <c r="B512" s="659"/>
      <c r="C512" s="786"/>
      <c r="D512" s="659" t="s">
        <v>1483</v>
      </c>
      <c r="E512" s="660">
        <v>1</v>
      </c>
      <c r="F512" s="657" t="s">
        <v>846</v>
      </c>
      <c r="G512" s="660">
        <v>4</v>
      </c>
      <c r="H512" s="661">
        <f t="shared" si="131"/>
        <v>4</v>
      </c>
      <c r="I512" s="891"/>
      <c r="J512" s="891">
        <f t="shared" si="132"/>
        <v>0</v>
      </c>
      <c r="K512" s="891"/>
      <c r="L512" s="891">
        <f t="shared" si="133"/>
        <v>0</v>
      </c>
      <c r="M512" s="891">
        <f>J512+H512*Tabellen!$K$2+L512</f>
        <v>240</v>
      </c>
      <c r="N512" s="796"/>
      <c r="O512" s="1018">
        <f t="shared" si="134"/>
        <v>290.39999999999998</v>
      </c>
      <c r="P512" s="1031"/>
      <c r="Q512" s="1023" t="s">
        <v>1025</v>
      </c>
      <c r="R512" s="1018">
        <f>H512*Tabellen!$K$2*Tabellen!$F$2</f>
        <v>290.39999999999998</v>
      </c>
      <c r="S512" s="1024" t="s">
        <v>1116</v>
      </c>
      <c r="T512" s="1018">
        <f>J512*Tabellen!$F$2</f>
        <v>0</v>
      </c>
      <c r="U512" s="1018">
        <f>R512*Tabellen!$G$2</f>
        <v>26.135999999999996</v>
      </c>
      <c r="V512" s="1018">
        <f>T512*Tabellen!$H$2</f>
        <v>0</v>
      </c>
      <c r="W512" s="1018">
        <f t="shared" si="135"/>
        <v>26.135999999999996</v>
      </c>
      <c r="X512" s="1018">
        <f t="shared" si="136"/>
        <v>316.53599999999994</v>
      </c>
      <c r="Y512" s="1017"/>
      <c r="Z512" s="967"/>
      <c r="AA512" s="967"/>
      <c r="AB512" s="967"/>
      <c r="AC512" s="967"/>
      <c r="AD512" s="967"/>
      <c r="AE512" s="967"/>
      <c r="AF512" s="967"/>
      <c r="AG512" s="967"/>
      <c r="AH512" s="967"/>
      <c r="AI512" s="967"/>
      <c r="AJ512" s="967"/>
      <c r="AK512" s="967"/>
      <c r="AL512" s="967"/>
      <c r="AM512" s="967"/>
      <c r="AN512" s="967"/>
      <c r="AO512" s="967"/>
      <c r="AP512" s="967"/>
      <c r="AQ512" s="967"/>
      <c r="AR512" s="967"/>
      <c r="AS512" s="967"/>
      <c r="AT512" s="967"/>
      <c r="AU512" s="967"/>
      <c r="AV512" s="967"/>
      <c r="AW512" s="967"/>
      <c r="AX512" s="967"/>
      <c r="AY512" s="967"/>
      <c r="AZ512" s="967"/>
      <c r="BA512" s="967"/>
      <c r="BB512" s="967"/>
      <c r="BC512" s="967"/>
      <c r="BD512" s="967"/>
      <c r="BE512" s="967"/>
      <c r="BF512" s="967"/>
      <c r="BG512" s="967"/>
      <c r="BH512" s="967"/>
      <c r="BI512" s="967"/>
      <c r="BJ512" s="967"/>
      <c r="BK512" s="967"/>
      <c r="BL512" s="967"/>
      <c r="BM512" s="967"/>
      <c r="BN512" s="967"/>
      <c r="BO512" s="967"/>
      <c r="BP512" s="967"/>
      <c r="BQ512" s="967"/>
      <c r="BR512" s="967"/>
      <c r="BS512" s="967"/>
    </row>
    <row r="513" spans="1:71" s="830" customFormat="1" ht="15.65" customHeight="1" outlineLevel="2" x14ac:dyDescent="0.25">
      <c r="A513" s="936"/>
      <c r="B513" s="659" t="s">
        <v>1223</v>
      </c>
      <c r="C513" s="786" t="s">
        <v>1074</v>
      </c>
      <c r="D513" s="657" t="s">
        <v>1226</v>
      </c>
      <c r="E513" s="831"/>
      <c r="G513" s="832"/>
      <c r="H513" s="832"/>
      <c r="I513" s="905"/>
      <c r="J513" s="905"/>
      <c r="K513" s="905"/>
      <c r="L513" s="905"/>
      <c r="M513" s="905"/>
      <c r="N513" s="833"/>
      <c r="O513" s="1017"/>
      <c r="P513" s="1031"/>
      <c r="Q513" s="1023"/>
      <c r="R513" s="1018"/>
      <c r="S513" s="1024"/>
      <c r="T513" s="1018"/>
      <c r="U513" s="1018"/>
      <c r="V513" s="1018"/>
      <c r="W513" s="1018"/>
      <c r="X513" s="1018"/>
      <c r="Y513" s="1034"/>
      <c r="Z513" s="970"/>
      <c r="AA513" s="970"/>
      <c r="AB513" s="970"/>
      <c r="AC513" s="970"/>
      <c r="AD513" s="970"/>
      <c r="AE513" s="970"/>
      <c r="AF513" s="970"/>
      <c r="AG513" s="970"/>
      <c r="AH513" s="970"/>
      <c r="AI513" s="970"/>
      <c r="AJ513" s="970"/>
      <c r="AK513" s="970"/>
      <c r="AL513" s="970"/>
      <c r="AM513" s="970"/>
      <c r="AN513" s="970"/>
      <c r="AO513" s="970"/>
      <c r="AP513" s="970"/>
      <c r="AQ513" s="970"/>
      <c r="AR513" s="970"/>
      <c r="AS513" s="970"/>
      <c r="AT513" s="970"/>
      <c r="AU513" s="970"/>
      <c r="AV513" s="970"/>
      <c r="AW513" s="970"/>
      <c r="AX513" s="970"/>
      <c r="AY513" s="970"/>
      <c r="AZ513" s="970"/>
      <c r="BA513" s="970"/>
      <c r="BB513" s="970"/>
      <c r="BC513" s="970"/>
      <c r="BD513" s="970"/>
      <c r="BE513" s="970"/>
      <c r="BF513" s="970"/>
      <c r="BG513" s="970"/>
      <c r="BH513" s="970"/>
      <c r="BI513" s="970"/>
      <c r="BJ513" s="970"/>
      <c r="BK513" s="970"/>
      <c r="BL513" s="970"/>
      <c r="BM513" s="970"/>
      <c r="BN513" s="970"/>
      <c r="BO513" s="970"/>
      <c r="BP513" s="970"/>
      <c r="BQ513" s="970"/>
      <c r="BR513" s="970"/>
      <c r="BS513" s="970"/>
    </row>
    <row r="514" spans="1:71" ht="15.65" customHeight="1" outlineLevel="2" x14ac:dyDescent="0.25">
      <c r="B514" s="659"/>
      <c r="E514" s="660"/>
      <c r="G514" s="661"/>
      <c r="H514" s="661"/>
      <c r="K514" s="906"/>
      <c r="N514" s="795"/>
      <c r="O514" s="1017"/>
      <c r="P514" s="1017"/>
      <c r="Q514" s="1017"/>
    </row>
    <row r="515" spans="1:71" ht="9" customHeight="1" outlineLevel="1" x14ac:dyDescent="0.25">
      <c r="B515" s="663"/>
      <c r="D515" s="664"/>
      <c r="E515" s="666"/>
      <c r="F515" s="664"/>
      <c r="G515" s="665"/>
      <c r="H515" s="665"/>
      <c r="I515" s="892"/>
      <c r="J515" s="892"/>
      <c r="K515" s="892"/>
      <c r="L515" s="892"/>
      <c r="M515" s="892"/>
      <c r="N515" s="786"/>
      <c r="O515" s="1021"/>
      <c r="P515" s="1021"/>
      <c r="Q515" s="1021"/>
      <c r="R515" s="1022"/>
      <c r="S515" s="1022"/>
      <c r="T515" s="1022"/>
      <c r="U515" s="1022"/>
      <c r="V515" s="1022"/>
      <c r="W515" s="1022"/>
      <c r="X515" s="1022"/>
      <c r="Y515" s="1021"/>
      <c r="Z515" s="965"/>
      <c r="AA515" s="966"/>
      <c r="AG515" s="963"/>
      <c r="AH515" s="963"/>
    </row>
    <row r="516" spans="1:71" s="912" customFormat="1" ht="15.65" customHeight="1" outlineLevel="1" x14ac:dyDescent="0.25">
      <c r="B516" s="650" t="s">
        <v>1013</v>
      </c>
      <c r="C516" s="937"/>
      <c r="D516" s="651" t="s">
        <v>1683</v>
      </c>
      <c r="E516" s="658">
        <v>91.3</v>
      </c>
      <c r="F516" s="651" t="s">
        <v>74</v>
      </c>
      <c r="G516" s="652"/>
      <c r="H516" s="652">
        <f>SUM(H517:H534)/E516</f>
        <v>1.1872359336335241</v>
      </c>
      <c r="I516" s="890"/>
      <c r="J516" s="890">
        <f>SUM(J517:J534)/E516</f>
        <v>28.367967499999999</v>
      </c>
      <c r="K516" s="890"/>
      <c r="L516" s="890">
        <f>SUM(L517:L534)/E516</f>
        <v>0</v>
      </c>
      <c r="M516" s="890">
        <f>SUM(M517:M534)/E516</f>
        <v>99.602123518011439</v>
      </c>
      <c r="N516" s="937"/>
      <c r="O516" s="1015">
        <f>SUM(O517:O534)/E516</f>
        <v>120.51856945679386</v>
      </c>
      <c r="P516" s="1014" t="str">
        <f>B516</f>
        <v>V1-3-E2</v>
      </c>
      <c r="Q516" s="1014"/>
      <c r="R516" s="1015"/>
      <c r="S516" s="1015"/>
      <c r="T516" s="1015"/>
      <c r="U516" s="1028"/>
      <c r="V516" s="1015"/>
      <c r="W516" s="1015"/>
      <c r="X516" s="1015">
        <f>SUM(X517:X534)/E516</f>
        <v>135.48426958890528</v>
      </c>
      <c r="Y516" s="1016"/>
      <c r="Z516" s="960"/>
      <c r="AA516" s="960"/>
      <c r="AB516" s="960"/>
      <c r="AC516" s="960"/>
      <c r="AD516" s="960"/>
      <c r="AE516" s="960"/>
      <c r="AF516" s="960"/>
      <c r="AG516" s="960"/>
      <c r="AH516" s="960"/>
      <c r="AI516" s="960"/>
      <c r="AJ516" s="960"/>
      <c r="AK516" s="960"/>
      <c r="AL516" s="960"/>
      <c r="AM516" s="960"/>
      <c r="AN516" s="960"/>
      <c r="AO516" s="960"/>
      <c r="AP516" s="960"/>
      <c r="AQ516" s="960"/>
      <c r="AR516" s="960"/>
      <c r="AS516" s="960"/>
      <c r="AT516" s="960"/>
      <c r="AU516" s="960"/>
      <c r="AV516" s="960"/>
      <c r="AW516" s="960"/>
      <c r="AX516" s="960"/>
      <c r="AY516" s="960"/>
      <c r="AZ516" s="960"/>
      <c r="BA516" s="960"/>
      <c r="BB516" s="960"/>
      <c r="BC516" s="960"/>
      <c r="BD516" s="960"/>
      <c r="BE516" s="960"/>
      <c r="BF516" s="960"/>
      <c r="BG516" s="960"/>
      <c r="BH516" s="960"/>
      <c r="BI516" s="960"/>
      <c r="BJ516" s="960"/>
      <c r="BK516" s="960"/>
      <c r="BL516" s="960"/>
      <c r="BM516" s="960"/>
      <c r="BN516" s="960"/>
      <c r="BO516" s="960"/>
      <c r="BP516" s="960"/>
      <c r="BQ516" s="960"/>
      <c r="BR516" s="960"/>
      <c r="BS516" s="960"/>
    </row>
    <row r="517" spans="1:71" ht="15.65" customHeight="1" outlineLevel="2" x14ac:dyDescent="0.25">
      <c r="B517" s="659"/>
      <c r="D517" s="668" t="s">
        <v>1296</v>
      </c>
      <c r="E517" s="660"/>
      <c r="G517" s="661"/>
      <c r="H517" s="661"/>
      <c r="K517" s="906"/>
      <c r="N517" s="795"/>
      <c r="O517" s="1017" t="str">
        <f>R517</f>
        <v>incl. opslagen</v>
      </c>
      <c r="P517" s="1017"/>
      <c r="Q517" s="1023"/>
      <c r="R517" s="1030" t="str">
        <f>Tabellen!$C$2</f>
        <v>incl. opslagen</v>
      </c>
      <c r="S517" s="1024"/>
      <c r="T517" s="1030" t="str">
        <f>Tabellen!$C$2</f>
        <v>incl. opslagen</v>
      </c>
    </row>
    <row r="518" spans="1:71" s="656" customFormat="1" ht="15.65" customHeight="1" outlineLevel="2" x14ac:dyDescent="0.25">
      <c r="A518" s="934"/>
      <c r="B518" s="659"/>
      <c r="C518" s="786"/>
      <c r="D518" s="657" t="s">
        <v>1433</v>
      </c>
      <c r="E518" s="660">
        <v>1</v>
      </c>
      <c r="F518" s="657" t="s">
        <v>846</v>
      </c>
      <c r="G518" s="661">
        <v>2</v>
      </c>
      <c r="H518" s="661">
        <f t="shared" ref="H518:H532" si="137">E518*G518</f>
        <v>2</v>
      </c>
      <c r="I518" s="891"/>
      <c r="J518" s="891">
        <f t="shared" ref="J518:J532" si="138">E518*I518</f>
        <v>0</v>
      </c>
      <c r="K518" s="891"/>
      <c r="L518" s="891">
        <f t="shared" ref="L518:L532" si="139">E518*K518</f>
        <v>0</v>
      </c>
      <c r="M518" s="891">
        <f>J518+H518*Tabellen!$K$2+L518</f>
        <v>120</v>
      </c>
      <c r="N518" s="796"/>
      <c r="O518" s="1018">
        <f t="shared" ref="O518:O532" si="140">R518+T518</f>
        <v>145.19999999999999</v>
      </c>
      <c r="P518" s="1031"/>
      <c r="Q518" s="1023" t="s">
        <v>1025</v>
      </c>
      <c r="R518" s="1018">
        <f>H518*Tabellen!$K$2*Tabellen!$F$2</f>
        <v>145.19999999999999</v>
      </c>
      <c r="S518" s="1024" t="s">
        <v>1116</v>
      </c>
      <c r="T518" s="1018">
        <f>J518*Tabellen!$F$2</f>
        <v>0</v>
      </c>
      <c r="U518" s="1018">
        <f>R518*Tabellen!$G$2</f>
        <v>13.067999999999998</v>
      </c>
      <c r="V518" s="1018">
        <f>T518*Tabellen!$H$2</f>
        <v>0</v>
      </c>
      <c r="W518" s="1018">
        <f t="shared" ref="W518:W532" si="141">U518+V518</f>
        <v>13.067999999999998</v>
      </c>
      <c r="X518" s="1018">
        <f t="shared" ref="X518:X532" si="142">O518+W518</f>
        <v>158.26799999999997</v>
      </c>
      <c r="Y518" s="1019"/>
      <c r="Z518" s="967"/>
      <c r="AA518" s="967"/>
      <c r="AB518" s="967"/>
      <c r="AC518" s="967"/>
      <c r="AD518" s="967"/>
      <c r="AE518" s="967"/>
      <c r="AF518" s="967"/>
      <c r="AG518" s="967"/>
      <c r="AH518" s="967"/>
      <c r="AI518" s="967"/>
      <c r="AJ518" s="967"/>
      <c r="AK518" s="967"/>
      <c r="AL518" s="967"/>
      <c r="AM518" s="967"/>
      <c r="AN518" s="967"/>
      <c r="AO518" s="967"/>
      <c r="AP518" s="967"/>
      <c r="AQ518" s="967"/>
      <c r="AR518" s="967"/>
      <c r="AS518" s="967"/>
      <c r="AT518" s="967"/>
      <c r="AU518" s="967"/>
      <c r="AV518" s="967"/>
      <c r="AW518" s="967"/>
      <c r="AX518" s="967"/>
      <c r="AY518" s="967"/>
      <c r="AZ518" s="967"/>
      <c r="BA518" s="967"/>
      <c r="BB518" s="967"/>
      <c r="BC518" s="967"/>
      <c r="BD518" s="967"/>
      <c r="BE518" s="967"/>
      <c r="BF518" s="967"/>
      <c r="BG518" s="967"/>
      <c r="BH518" s="967"/>
      <c r="BI518" s="967"/>
      <c r="BJ518" s="967"/>
      <c r="BK518" s="967"/>
      <c r="BL518" s="967"/>
      <c r="BM518" s="967"/>
      <c r="BN518" s="967"/>
      <c r="BO518" s="967"/>
      <c r="BP518" s="967"/>
      <c r="BQ518" s="967"/>
      <c r="BR518" s="967"/>
      <c r="BS518" s="967"/>
    </row>
    <row r="519" spans="1:71" s="656" customFormat="1" ht="15.65" customHeight="1" outlineLevel="2" x14ac:dyDescent="0.25">
      <c r="A519" s="934"/>
      <c r="B519" s="659"/>
      <c r="C519" s="786"/>
      <c r="D519" s="657" t="s">
        <v>1484</v>
      </c>
      <c r="E519" s="660">
        <f>91.3/2.7</f>
        <v>33.81481481481481</v>
      </c>
      <c r="F519" s="657" t="s">
        <v>71</v>
      </c>
      <c r="G519" s="661">
        <v>0.05</v>
      </c>
      <c r="H519" s="661">
        <f t="shared" si="137"/>
        <v>1.6907407407407407</v>
      </c>
      <c r="I519" s="891"/>
      <c r="J519" s="891">
        <f t="shared" si="138"/>
        <v>0</v>
      </c>
      <c r="K519" s="891"/>
      <c r="L519" s="891">
        <f t="shared" si="139"/>
        <v>0</v>
      </c>
      <c r="M519" s="891">
        <f>J519+H519*Tabellen!$K$2+L519</f>
        <v>101.44444444444444</v>
      </c>
      <c r="N519" s="796"/>
      <c r="O519" s="1018">
        <f t="shared" si="140"/>
        <v>122.74777777777777</v>
      </c>
      <c r="P519" s="1031"/>
      <c r="Q519" s="1023" t="s">
        <v>1025</v>
      </c>
      <c r="R519" s="1018">
        <f>H519*Tabellen!$K$2*Tabellen!$F$2</f>
        <v>122.74777777777777</v>
      </c>
      <c r="S519" s="1024" t="s">
        <v>1116</v>
      </c>
      <c r="T519" s="1018">
        <f>J519*Tabellen!$F$2</f>
        <v>0</v>
      </c>
      <c r="U519" s="1018">
        <f>R519*Tabellen!$G$2</f>
        <v>11.047299999999998</v>
      </c>
      <c r="V519" s="1018">
        <f>T519*Tabellen!$H$2</f>
        <v>0</v>
      </c>
      <c r="W519" s="1018">
        <f t="shared" si="141"/>
        <v>11.047299999999998</v>
      </c>
      <c r="X519" s="1018">
        <f t="shared" si="142"/>
        <v>133.79507777777778</v>
      </c>
      <c r="Y519" s="1019"/>
      <c r="Z519" s="967"/>
      <c r="AA519" s="967"/>
      <c r="AB519" s="967"/>
      <c r="AC519" s="967"/>
      <c r="AD519" s="967"/>
      <c r="AE519" s="967"/>
      <c r="AF519" s="967"/>
      <c r="AG519" s="967"/>
      <c r="AH519" s="967"/>
      <c r="AI519" s="967"/>
      <c r="AJ519" s="967"/>
      <c r="AK519" s="967"/>
      <c r="AL519" s="967"/>
      <c r="AM519" s="967"/>
      <c r="AN519" s="967"/>
      <c r="AO519" s="967"/>
      <c r="AP519" s="967"/>
      <c r="AQ519" s="967"/>
      <c r="AR519" s="967"/>
      <c r="AS519" s="967"/>
      <c r="AT519" s="967"/>
      <c r="AU519" s="967"/>
      <c r="AV519" s="967"/>
      <c r="AW519" s="967"/>
      <c r="AX519" s="967"/>
      <c r="AY519" s="967"/>
      <c r="AZ519" s="967"/>
      <c r="BA519" s="967"/>
      <c r="BB519" s="967"/>
      <c r="BC519" s="967"/>
      <c r="BD519" s="967"/>
      <c r="BE519" s="967"/>
      <c r="BF519" s="967"/>
      <c r="BG519" s="967"/>
      <c r="BH519" s="967"/>
      <c r="BI519" s="967"/>
      <c r="BJ519" s="967"/>
      <c r="BK519" s="967"/>
      <c r="BL519" s="967"/>
      <c r="BM519" s="967"/>
      <c r="BN519" s="967"/>
      <c r="BO519" s="967"/>
      <c r="BP519" s="967"/>
      <c r="BQ519" s="967"/>
      <c r="BR519" s="967"/>
      <c r="BS519" s="967"/>
    </row>
    <row r="520" spans="1:71" s="656" customFormat="1" ht="15.65" customHeight="1" outlineLevel="2" x14ac:dyDescent="0.25">
      <c r="A520" s="934"/>
      <c r="B520" s="659"/>
      <c r="C520" s="786"/>
      <c r="D520" s="657" t="s">
        <v>1228</v>
      </c>
      <c r="E520" s="660">
        <f>E516*1.7</f>
        <v>155.20999999999998</v>
      </c>
      <c r="F520" s="657" t="s">
        <v>71</v>
      </c>
      <c r="G520" s="661">
        <v>0</v>
      </c>
      <c r="H520" s="661">
        <f t="shared" si="137"/>
        <v>0</v>
      </c>
      <c r="I520" s="891">
        <v>1.73</v>
      </c>
      <c r="J520" s="891">
        <f t="shared" si="138"/>
        <v>268.51329999999996</v>
      </c>
      <c r="K520" s="891"/>
      <c r="L520" s="891">
        <f t="shared" si="139"/>
        <v>0</v>
      </c>
      <c r="M520" s="891">
        <f>J520+H520*Tabellen!$K$2+L520</f>
        <v>268.51329999999996</v>
      </c>
      <c r="N520" s="796"/>
      <c r="O520" s="1018">
        <f t="shared" si="140"/>
        <v>324.90109299999995</v>
      </c>
      <c r="P520" s="1031"/>
      <c r="Q520" s="1023" t="s">
        <v>1025</v>
      </c>
      <c r="R520" s="1018">
        <f>H520*Tabellen!$K$2*Tabellen!$F$2</f>
        <v>0</v>
      </c>
      <c r="S520" s="1024" t="s">
        <v>1116</v>
      </c>
      <c r="T520" s="1018">
        <f>J520*Tabellen!$F$2</f>
        <v>324.90109299999995</v>
      </c>
      <c r="U520" s="1018">
        <f>R520*Tabellen!$G$2</f>
        <v>0</v>
      </c>
      <c r="V520" s="1018">
        <f>T520*Tabellen!$H$2</f>
        <v>68.229229529999984</v>
      </c>
      <c r="W520" s="1018">
        <f t="shared" si="141"/>
        <v>68.229229529999984</v>
      </c>
      <c r="X520" s="1018">
        <f t="shared" si="142"/>
        <v>393.13032252999994</v>
      </c>
      <c r="Y520" s="1019"/>
      <c r="Z520" s="967"/>
      <c r="AA520" s="967"/>
      <c r="AB520" s="967"/>
      <c r="AC520" s="967"/>
      <c r="AD520" s="967"/>
      <c r="AE520" s="967"/>
      <c r="AF520" s="967"/>
      <c r="AG520" s="967"/>
      <c r="AH520" s="967"/>
      <c r="AI520" s="967"/>
      <c r="AJ520" s="967"/>
      <c r="AK520" s="967"/>
      <c r="AL520" s="967"/>
      <c r="AM520" s="967"/>
      <c r="AN520" s="967"/>
      <c r="AO520" s="967"/>
      <c r="AP520" s="967"/>
      <c r="AQ520" s="967"/>
      <c r="AR520" s="967"/>
      <c r="AS520" s="967"/>
      <c r="AT520" s="967"/>
      <c r="AU520" s="967"/>
      <c r="AV520" s="967"/>
      <c r="AW520" s="967"/>
      <c r="AX520" s="967"/>
      <c r="AY520" s="967"/>
      <c r="AZ520" s="967"/>
      <c r="BA520" s="967"/>
      <c r="BB520" s="967"/>
      <c r="BC520" s="967"/>
      <c r="BD520" s="967"/>
      <c r="BE520" s="967"/>
      <c r="BF520" s="967"/>
      <c r="BG520" s="967"/>
      <c r="BH520" s="967"/>
      <c r="BI520" s="967"/>
      <c r="BJ520" s="967"/>
      <c r="BK520" s="967"/>
      <c r="BL520" s="967"/>
      <c r="BM520" s="967"/>
      <c r="BN520" s="967"/>
      <c r="BO520" s="967"/>
      <c r="BP520" s="967"/>
      <c r="BQ520" s="967"/>
      <c r="BR520" s="967"/>
      <c r="BS520" s="967"/>
    </row>
    <row r="521" spans="1:71" s="656" customFormat="1" ht="15.65" customHeight="1" outlineLevel="2" x14ac:dyDescent="0.25">
      <c r="A521" s="934"/>
      <c r="B521" s="659"/>
      <c r="C521" s="786"/>
      <c r="D521" s="657" t="s">
        <v>1486</v>
      </c>
      <c r="E521" s="660">
        <f>E516*1.7*2</f>
        <v>310.41999999999996</v>
      </c>
      <c r="F521" s="657" t="s">
        <v>71</v>
      </c>
      <c r="G521" s="661">
        <v>0</v>
      </c>
      <c r="H521" s="661">
        <f t="shared" si="137"/>
        <v>0</v>
      </c>
      <c r="I521" s="891">
        <v>0.44</v>
      </c>
      <c r="J521" s="891">
        <f t="shared" si="138"/>
        <v>136.58479999999997</v>
      </c>
      <c r="K521" s="891"/>
      <c r="L521" s="891">
        <f t="shared" si="139"/>
        <v>0</v>
      </c>
      <c r="M521" s="891">
        <f>J521+H521*Tabellen!$K$2+L521</f>
        <v>136.58479999999997</v>
      </c>
      <c r="N521" s="796"/>
      <c r="O521" s="1018">
        <f t="shared" si="140"/>
        <v>165.26760799999997</v>
      </c>
      <c r="P521" s="1031"/>
      <c r="Q521" s="1023" t="s">
        <v>1025</v>
      </c>
      <c r="R521" s="1018">
        <f>H521*Tabellen!$K$2*Tabellen!$F$2</f>
        <v>0</v>
      </c>
      <c r="S521" s="1024" t="s">
        <v>1116</v>
      </c>
      <c r="T521" s="1018">
        <f>J521*Tabellen!$F$2</f>
        <v>165.26760799999997</v>
      </c>
      <c r="U521" s="1018">
        <f>R521*Tabellen!$G$2</f>
        <v>0</v>
      </c>
      <c r="V521" s="1018">
        <f>T521*Tabellen!$H$2</f>
        <v>34.706197679999988</v>
      </c>
      <c r="W521" s="1018">
        <f t="shared" si="141"/>
        <v>34.706197679999988</v>
      </c>
      <c r="X521" s="1018">
        <f t="shared" si="142"/>
        <v>199.97380567999994</v>
      </c>
      <c r="Y521" s="1019"/>
      <c r="Z521" s="967"/>
      <c r="AA521" s="967"/>
      <c r="AB521" s="967"/>
      <c r="AC521" s="967"/>
      <c r="AD521" s="967"/>
      <c r="AE521" s="967"/>
      <c r="AF521" s="967"/>
      <c r="AG521" s="967"/>
      <c r="AH521" s="967"/>
      <c r="AI521" s="967"/>
      <c r="AJ521" s="967"/>
      <c r="AK521" s="967"/>
      <c r="AL521" s="967"/>
      <c r="AM521" s="967"/>
      <c r="AN521" s="967"/>
      <c r="AO521" s="967"/>
      <c r="AP521" s="967"/>
      <c r="AQ521" s="967"/>
      <c r="AR521" s="967"/>
      <c r="AS521" s="967"/>
      <c r="AT521" s="967"/>
      <c r="AU521" s="967"/>
      <c r="AV521" s="967"/>
      <c r="AW521" s="967"/>
      <c r="AX521" s="967"/>
      <c r="AY521" s="967"/>
      <c r="AZ521" s="967"/>
      <c r="BA521" s="967"/>
      <c r="BB521" s="967"/>
      <c r="BC521" s="967"/>
      <c r="BD521" s="967"/>
      <c r="BE521" s="967"/>
      <c r="BF521" s="967"/>
      <c r="BG521" s="967"/>
      <c r="BH521" s="967"/>
      <c r="BI521" s="967"/>
      <c r="BJ521" s="967"/>
      <c r="BK521" s="967"/>
      <c r="BL521" s="967"/>
      <c r="BM521" s="967"/>
      <c r="BN521" s="967"/>
      <c r="BO521" s="967"/>
      <c r="BP521" s="967"/>
      <c r="BQ521" s="967"/>
      <c r="BR521" s="967"/>
      <c r="BS521" s="967"/>
    </row>
    <row r="522" spans="1:71" s="656" customFormat="1" ht="15.65" customHeight="1" outlineLevel="2" x14ac:dyDescent="0.25">
      <c r="A522" s="934"/>
      <c r="B522" s="659"/>
      <c r="C522" s="786"/>
      <c r="D522" s="657" t="s">
        <v>1487</v>
      </c>
      <c r="E522" s="660">
        <f>E521+E520</f>
        <v>465.62999999999994</v>
      </c>
      <c r="F522" s="657" t="s">
        <v>71</v>
      </c>
      <c r="G522" s="661">
        <v>0.13</v>
      </c>
      <c r="H522" s="661">
        <f t="shared" si="137"/>
        <v>60.531899999999993</v>
      </c>
      <c r="I522" s="891">
        <v>0</v>
      </c>
      <c r="J522" s="891">
        <f t="shared" si="138"/>
        <v>0</v>
      </c>
      <c r="K522" s="891"/>
      <c r="L522" s="891">
        <f t="shared" si="139"/>
        <v>0</v>
      </c>
      <c r="M522" s="891">
        <f>J522+H522*Tabellen!$K$2+L522</f>
        <v>3631.9139999999998</v>
      </c>
      <c r="N522" s="796"/>
      <c r="O522" s="1018">
        <f t="shared" si="140"/>
        <v>4394.6159399999997</v>
      </c>
      <c r="P522" s="1031"/>
      <c r="Q522" s="1023" t="s">
        <v>1025</v>
      </c>
      <c r="R522" s="1018">
        <f>H522*Tabellen!$K$2*Tabellen!$F$2</f>
        <v>4394.6159399999997</v>
      </c>
      <c r="S522" s="1024" t="s">
        <v>1116</v>
      </c>
      <c r="T522" s="1018">
        <f>J522*Tabellen!$F$2</f>
        <v>0</v>
      </c>
      <c r="U522" s="1018">
        <f>R522*Tabellen!$G$2</f>
        <v>395.51543459999994</v>
      </c>
      <c r="V522" s="1018">
        <f>T522*Tabellen!$H$2</f>
        <v>0</v>
      </c>
      <c r="W522" s="1018">
        <f t="shared" si="141"/>
        <v>395.51543459999994</v>
      </c>
      <c r="X522" s="1018">
        <f t="shared" si="142"/>
        <v>4790.1313745999996</v>
      </c>
      <c r="Y522" s="1033"/>
      <c r="Z522" s="967"/>
      <c r="AA522" s="967"/>
      <c r="AB522" s="967"/>
      <c r="AC522" s="967"/>
      <c r="AD522" s="967"/>
      <c r="AE522" s="967"/>
      <c r="AF522" s="967"/>
      <c r="AG522" s="967"/>
      <c r="AH522" s="967"/>
      <c r="AI522" s="967"/>
      <c r="AJ522" s="967"/>
      <c r="AK522" s="967"/>
      <c r="AL522" s="967"/>
      <c r="AM522" s="967"/>
      <c r="AN522" s="967"/>
      <c r="AO522" s="967"/>
      <c r="AP522" s="967"/>
      <c r="AQ522" s="967"/>
      <c r="AR522" s="967"/>
      <c r="AS522" s="967"/>
      <c r="AT522" s="967"/>
      <c r="AU522" s="967"/>
      <c r="AV522" s="967"/>
      <c r="AW522" s="967"/>
      <c r="AX522" s="967"/>
      <c r="AY522" s="967"/>
      <c r="AZ522" s="967"/>
      <c r="BA522" s="967"/>
      <c r="BB522" s="967"/>
      <c r="BC522" s="967"/>
      <c r="BD522" s="967"/>
      <c r="BE522" s="967"/>
      <c r="BF522" s="967"/>
      <c r="BG522" s="967"/>
      <c r="BH522" s="967"/>
      <c r="BI522" s="967"/>
      <c r="BJ522" s="967"/>
      <c r="BK522" s="967"/>
      <c r="BL522" s="967"/>
      <c r="BM522" s="967"/>
      <c r="BN522" s="967"/>
      <c r="BO522" s="967"/>
      <c r="BP522" s="967"/>
      <c r="BQ522" s="967"/>
      <c r="BR522" s="967"/>
      <c r="BS522" s="967"/>
    </row>
    <row r="523" spans="1:71" s="656" customFormat="1" ht="15.65" customHeight="1" outlineLevel="2" x14ac:dyDescent="0.25">
      <c r="A523" s="934"/>
      <c r="B523" s="659"/>
      <c r="C523" s="786"/>
      <c r="D523" s="657" t="s">
        <v>1504</v>
      </c>
      <c r="E523" s="660">
        <f>E516*1.05</f>
        <v>95.864999999999995</v>
      </c>
      <c r="F523" s="657" t="s">
        <v>74</v>
      </c>
      <c r="G523" s="661">
        <v>0</v>
      </c>
      <c r="H523" s="661">
        <f t="shared" si="137"/>
        <v>0</v>
      </c>
      <c r="I523" s="891">
        <v>9.24</v>
      </c>
      <c r="J523" s="891">
        <f t="shared" si="138"/>
        <v>885.79259999999999</v>
      </c>
      <c r="K523" s="891"/>
      <c r="L523" s="891">
        <f t="shared" si="139"/>
        <v>0</v>
      </c>
      <c r="M523" s="891">
        <f>J523+H523*Tabellen!$K$2+L523</f>
        <v>885.79259999999999</v>
      </c>
      <c r="N523" s="796"/>
      <c r="O523" s="1018">
        <f t="shared" si="140"/>
        <v>1071.8090459999999</v>
      </c>
      <c r="P523" s="1031"/>
      <c r="Q523" s="1023" t="s">
        <v>1025</v>
      </c>
      <c r="R523" s="1018">
        <f>H523*Tabellen!$K$2*Tabellen!$F$2</f>
        <v>0</v>
      </c>
      <c r="S523" s="1024" t="s">
        <v>1116</v>
      </c>
      <c r="T523" s="1018">
        <f>J523*Tabellen!$F$2</f>
        <v>1071.8090459999999</v>
      </c>
      <c r="U523" s="1018">
        <f>R523*Tabellen!$G$2</f>
        <v>0</v>
      </c>
      <c r="V523" s="1018">
        <f>T523*Tabellen!$H$2</f>
        <v>225.07989965999997</v>
      </c>
      <c r="W523" s="1018">
        <f t="shared" si="141"/>
        <v>225.07989965999997</v>
      </c>
      <c r="X523" s="1018">
        <f t="shared" si="142"/>
        <v>1296.8889456599998</v>
      </c>
      <c r="Y523" s="1017"/>
      <c r="Z523" s="967"/>
      <c r="AA523" s="967"/>
      <c r="AB523" s="967"/>
      <c r="AC523" s="967"/>
      <c r="AD523" s="967"/>
      <c r="AE523" s="967"/>
      <c r="AF523" s="967"/>
      <c r="AG523" s="967"/>
      <c r="AH523" s="967"/>
      <c r="AI523" s="967"/>
      <c r="AJ523" s="967"/>
      <c r="AK523" s="967"/>
      <c r="AL523" s="967"/>
      <c r="AM523" s="967"/>
      <c r="AN523" s="967"/>
      <c r="AO523" s="967"/>
      <c r="AP523" s="967"/>
      <c r="AQ523" s="967"/>
      <c r="AR523" s="967"/>
      <c r="AS523" s="967"/>
      <c r="AT523" s="967"/>
      <c r="AU523" s="967"/>
      <c r="AV523" s="967"/>
      <c r="AW523" s="967"/>
      <c r="AX523" s="967"/>
      <c r="AY523" s="967"/>
      <c r="AZ523" s="967"/>
      <c r="BA523" s="967"/>
      <c r="BB523" s="967"/>
      <c r="BC523" s="967"/>
      <c r="BD523" s="967"/>
      <c r="BE523" s="967"/>
      <c r="BF523" s="967"/>
      <c r="BG523" s="967"/>
      <c r="BH523" s="967"/>
      <c r="BI523" s="967"/>
      <c r="BJ523" s="967"/>
      <c r="BK523" s="967"/>
      <c r="BL523" s="967"/>
      <c r="BM523" s="967"/>
      <c r="BN523" s="967"/>
      <c r="BO523" s="967"/>
      <c r="BP523" s="967"/>
      <c r="BQ523" s="967"/>
      <c r="BR523" s="967"/>
      <c r="BS523" s="967"/>
    </row>
    <row r="524" spans="1:71" s="656" customFormat="1" ht="15.65" customHeight="1" outlineLevel="2" x14ac:dyDescent="0.25">
      <c r="A524" s="934"/>
      <c r="B524" s="659"/>
      <c r="C524" s="786"/>
      <c r="D524" s="657" t="str">
        <f>D523</f>
        <v xml:space="preserve">Isolatie in binnenwanden en voorzetwanden d=80 mm n.t.b. </v>
      </c>
      <c r="E524" s="660">
        <f>E516</f>
        <v>91.3</v>
      </c>
      <c r="F524" s="657" t="s">
        <v>74</v>
      </c>
      <c r="G524" s="661">
        <v>0.08</v>
      </c>
      <c r="H524" s="661">
        <f t="shared" si="137"/>
        <v>7.3040000000000003</v>
      </c>
      <c r="I524" s="891"/>
      <c r="J524" s="891">
        <f t="shared" si="138"/>
        <v>0</v>
      </c>
      <c r="K524" s="891"/>
      <c r="L524" s="891">
        <f t="shared" si="139"/>
        <v>0</v>
      </c>
      <c r="M524" s="891">
        <f>J524+H524*Tabellen!$K$2+L524</f>
        <v>438.24</v>
      </c>
      <c r="N524" s="796"/>
      <c r="O524" s="1018">
        <f t="shared" si="140"/>
        <v>530.2704</v>
      </c>
      <c r="P524" s="1031"/>
      <c r="Q524" s="1023" t="s">
        <v>1025</v>
      </c>
      <c r="R524" s="1018">
        <f>H524*Tabellen!$K$2*Tabellen!$F$2</f>
        <v>530.2704</v>
      </c>
      <c r="S524" s="1024" t="s">
        <v>1116</v>
      </c>
      <c r="T524" s="1018">
        <f>J524*Tabellen!$F$2</f>
        <v>0</v>
      </c>
      <c r="U524" s="1018">
        <f>R524*Tabellen!$G$2</f>
        <v>47.724336000000001</v>
      </c>
      <c r="V524" s="1018">
        <f>T524*Tabellen!$H$2</f>
        <v>0</v>
      </c>
      <c r="W524" s="1018">
        <f t="shared" si="141"/>
        <v>47.724336000000001</v>
      </c>
      <c r="X524" s="1018">
        <f t="shared" si="142"/>
        <v>577.99473599999999</v>
      </c>
      <c r="Y524" s="1017"/>
      <c r="Z524" s="967"/>
      <c r="AA524" s="967"/>
      <c r="AB524" s="967"/>
      <c r="AC524" s="967"/>
      <c r="AD524" s="967"/>
      <c r="AE524" s="967"/>
      <c r="AF524" s="967"/>
      <c r="AG524" s="967"/>
      <c r="AH524" s="967"/>
      <c r="AI524" s="967"/>
      <c r="AJ524" s="967"/>
      <c r="AK524" s="967"/>
      <c r="AL524" s="967"/>
      <c r="AM524" s="967"/>
      <c r="AN524" s="967"/>
      <c r="AO524" s="967"/>
      <c r="AP524" s="967"/>
      <c r="AQ524" s="967"/>
      <c r="AR524" s="967"/>
      <c r="AS524" s="967"/>
      <c r="AT524" s="967"/>
      <c r="AU524" s="967"/>
      <c r="AV524" s="967"/>
      <c r="AW524" s="967"/>
      <c r="AX524" s="967"/>
      <c r="AY524" s="967"/>
      <c r="AZ524" s="967"/>
      <c r="BA524" s="967"/>
      <c r="BB524" s="967"/>
      <c r="BC524" s="967"/>
      <c r="BD524" s="967"/>
      <c r="BE524" s="967"/>
      <c r="BF524" s="967"/>
      <c r="BG524" s="967"/>
      <c r="BH524" s="967"/>
      <c r="BI524" s="967"/>
      <c r="BJ524" s="967"/>
      <c r="BK524" s="967"/>
      <c r="BL524" s="967"/>
      <c r="BM524" s="967"/>
      <c r="BN524" s="967"/>
      <c r="BO524" s="967"/>
      <c r="BP524" s="967"/>
      <c r="BQ524" s="967"/>
      <c r="BR524" s="967"/>
      <c r="BS524" s="967"/>
    </row>
    <row r="525" spans="1:71" s="656" customFormat="1" ht="15.65" customHeight="1" outlineLevel="2" x14ac:dyDescent="0.25">
      <c r="A525" s="934"/>
      <c r="B525" s="659"/>
      <c r="C525" s="786"/>
      <c r="D525" s="657" t="s">
        <v>1490</v>
      </c>
      <c r="E525" s="660">
        <f>E516*1.1</f>
        <v>100.43</v>
      </c>
      <c r="F525" s="659" t="s">
        <v>74</v>
      </c>
      <c r="G525" s="660">
        <v>0</v>
      </c>
      <c r="H525" s="661">
        <f t="shared" si="137"/>
        <v>0</v>
      </c>
      <c r="I525" s="904">
        <v>2.1754249999999997</v>
      </c>
      <c r="J525" s="891">
        <f t="shared" si="138"/>
        <v>218.47793274999998</v>
      </c>
      <c r="K525" s="891"/>
      <c r="L525" s="891">
        <f t="shared" si="139"/>
        <v>0</v>
      </c>
      <c r="M525" s="891">
        <f>J525+H525*Tabellen!$K$2+L525</f>
        <v>218.47793274999998</v>
      </c>
      <c r="N525" s="796"/>
      <c r="O525" s="1018">
        <f t="shared" si="140"/>
        <v>264.35829862749995</v>
      </c>
      <c r="P525" s="1031"/>
      <c r="Q525" s="1023" t="s">
        <v>1025</v>
      </c>
      <c r="R525" s="1018">
        <f>H525*Tabellen!$K$2*Tabellen!$F$2</f>
        <v>0</v>
      </c>
      <c r="S525" s="1024" t="s">
        <v>1116</v>
      </c>
      <c r="T525" s="1018">
        <f>J525*Tabellen!$F$2</f>
        <v>264.35829862749995</v>
      </c>
      <c r="U525" s="1018">
        <f>R525*Tabellen!$G$2</f>
        <v>0</v>
      </c>
      <c r="V525" s="1018">
        <f>T525*Tabellen!$H$2</f>
        <v>55.515242711774988</v>
      </c>
      <c r="W525" s="1018">
        <f t="shared" si="141"/>
        <v>55.515242711774988</v>
      </c>
      <c r="X525" s="1018">
        <f t="shared" si="142"/>
        <v>319.87354133927494</v>
      </c>
      <c r="Y525" s="1026"/>
      <c r="Z525" s="967"/>
      <c r="AA525" s="967"/>
      <c r="AB525" s="967"/>
      <c r="AC525" s="967"/>
      <c r="AD525" s="967"/>
      <c r="AE525" s="967"/>
      <c r="AF525" s="967"/>
      <c r="AG525" s="967"/>
      <c r="AH525" s="967"/>
      <c r="AI525" s="967"/>
      <c r="AJ525" s="967"/>
      <c r="AK525" s="967"/>
      <c r="AL525" s="967"/>
      <c r="AM525" s="967"/>
      <c r="AN525" s="967"/>
      <c r="AO525" s="967"/>
      <c r="AP525" s="967"/>
      <c r="AQ525" s="967"/>
      <c r="AR525" s="967"/>
      <c r="AS525" s="967"/>
      <c r="AT525" s="967"/>
      <c r="AU525" s="967"/>
      <c r="AV525" s="967"/>
      <c r="AW525" s="967"/>
      <c r="AX525" s="967"/>
      <c r="AY525" s="967"/>
      <c r="AZ525" s="967"/>
      <c r="BA525" s="967"/>
      <c r="BB525" s="967"/>
      <c r="BC525" s="967"/>
      <c r="BD525" s="967"/>
      <c r="BE525" s="967"/>
      <c r="BF525" s="967"/>
      <c r="BG525" s="967"/>
      <c r="BH525" s="967"/>
      <c r="BI525" s="967"/>
      <c r="BJ525" s="967"/>
      <c r="BK525" s="967"/>
      <c r="BL525" s="967"/>
      <c r="BM525" s="967"/>
      <c r="BN525" s="967"/>
      <c r="BO525" s="967"/>
      <c r="BP525" s="967"/>
      <c r="BQ525" s="967"/>
      <c r="BR525" s="967"/>
      <c r="BS525" s="967"/>
    </row>
    <row r="526" spans="1:71" s="656" customFormat="1" ht="15.65" customHeight="1" outlineLevel="2" x14ac:dyDescent="0.25">
      <c r="A526" s="934"/>
      <c r="B526" s="659"/>
      <c r="C526" s="786"/>
      <c r="D526" s="657" t="s">
        <v>1490</v>
      </c>
      <c r="E526" s="660">
        <f>E516</f>
        <v>91.3</v>
      </c>
      <c r="F526" s="657" t="s">
        <v>74</v>
      </c>
      <c r="G526" s="661">
        <v>0.03</v>
      </c>
      <c r="H526" s="661">
        <f t="shared" si="137"/>
        <v>2.7389999999999999</v>
      </c>
      <c r="I526" s="891">
        <v>0</v>
      </c>
      <c r="J526" s="891">
        <f t="shared" si="138"/>
        <v>0</v>
      </c>
      <c r="K526" s="891"/>
      <c r="L526" s="891">
        <f t="shared" si="139"/>
        <v>0</v>
      </c>
      <c r="M526" s="891">
        <f>J526+H526*Tabellen!$K$2+L526</f>
        <v>164.34</v>
      </c>
      <c r="N526" s="796"/>
      <c r="O526" s="1018">
        <f t="shared" si="140"/>
        <v>198.85140000000001</v>
      </c>
      <c r="P526" s="1031"/>
      <c r="Q526" s="1023" t="s">
        <v>1025</v>
      </c>
      <c r="R526" s="1018">
        <f>H526*Tabellen!$K$2*Tabellen!$F$2</f>
        <v>198.85140000000001</v>
      </c>
      <c r="S526" s="1024" t="s">
        <v>1116</v>
      </c>
      <c r="T526" s="1018">
        <f>J526*Tabellen!$F$2</f>
        <v>0</v>
      </c>
      <c r="U526" s="1018">
        <f>R526*Tabellen!$G$2</f>
        <v>17.896626000000001</v>
      </c>
      <c r="V526" s="1018">
        <f>T526*Tabellen!$H$2</f>
        <v>0</v>
      </c>
      <c r="W526" s="1018">
        <f t="shared" si="141"/>
        <v>17.896626000000001</v>
      </c>
      <c r="X526" s="1018">
        <f t="shared" si="142"/>
        <v>216.74802600000001</v>
      </c>
      <c r="Y526" s="1017"/>
      <c r="Z526" s="967"/>
      <c r="AA526" s="967"/>
      <c r="AB526" s="967"/>
      <c r="AC526" s="967"/>
      <c r="AD526" s="967"/>
      <c r="AE526" s="967"/>
      <c r="AF526" s="967"/>
      <c r="AG526" s="967"/>
      <c r="AH526" s="967"/>
      <c r="AI526" s="967"/>
      <c r="AJ526" s="967"/>
      <c r="AK526" s="967"/>
      <c r="AL526" s="967"/>
      <c r="AM526" s="967"/>
      <c r="AN526" s="967"/>
      <c r="AO526" s="967"/>
      <c r="AP526" s="967"/>
      <c r="AQ526" s="967"/>
      <c r="AR526" s="967"/>
      <c r="AS526" s="967"/>
      <c r="AT526" s="967"/>
      <c r="AU526" s="967"/>
      <c r="AV526" s="967"/>
      <c r="AW526" s="967"/>
      <c r="AX526" s="967"/>
      <c r="AY526" s="967"/>
      <c r="AZ526" s="967"/>
      <c r="BA526" s="967"/>
      <c r="BB526" s="967"/>
      <c r="BC526" s="967"/>
      <c r="BD526" s="967"/>
      <c r="BE526" s="967"/>
      <c r="BF526" s="967"/>
      <c r="BG526" s="967"/>
      <c r="BH526" s="967"/>
      <c r="BI526" s="967"/>
      <c r="BJ526" s="967"/>
      <c r="BK526" s="967"/>
      <c r="BL526" s="967"/>
      <c r="BM526" s="967"/>
      <c r="BN526" s="967"/>
      <c r="BO526" s="967"/>
      <c r="BP526" s="967"/>
      <c r="BQ526" s="967"/>
      <c r="BR526" s="967"/>
      <c r="BS526" s="967"/>
    </row>
    <row r="527" spans="1:71" s="656" customFormat="1" ht="15.65" customHeight="1" outlineLevel="2" x14ac:dyDescent="0.25">
      <c r="A527" s="934"/>
      <c r="B527" s="659"/>
      <c r="C527" s="786"/>
      <c r="D527" s="657" t="s">
        <v>1491</v>
      </c>
      <c r="E527" s="660">
        <f>E516*1.1</f>
        <v>100.43</v>
      </c>
      <c r="F527" s="659" t="s">
        <v>74</v>
      </c>
      <c r="G527" s="660">
        <v>0</v>
      </c>
      <c r="H527" s="661">
        <f t="shared" si="137"/>
        <v>0</v>
      </c>
      <c r="I527" s="904">
        <v>1.79</v>
      </c>
      <c r="J527" s="891">
        <f t="shared" si="138"/>
        <v>179.76970000000003</v>
      </c>
      <c r="K527" s="891"/>
      <c r="L527" s="891">
        <f t="shared" si="139"/>
        <v>0</v>
      </c>
      <c r="M527" s="891">
        <f>J527+H527*Tabellen!$K$2+L527</f>
        <v>179.76970000000003</v>
      </c>
      <c r="N527" s="796"/>
      <c r="O527" s="1018">
        <f t="shared" si="140"/>
        <v>217.52133700000002</v>
      </c>
      <c r="P527" s="1031"/>
      <c r="Q527" s="1023" t="s">
        <v>1025</v>
      </c>
      <c r="R527" s="1018">
        <f>H527*Tabellen!$K$2*Tabellen!$F$2</f>
        <v>0</v>
      </c>
      <c r="S527" s="1024" t="s">
        <v>1116</v>
      </c>
      <c r="T527" s="1018">
        <f>J527*Tabellen!$F$2</f>
        <v>217.52133700000002</v>
      </c>
      <c r="U527" s="1018">
        <f>R527*Tabellen!$G$2</f>
        <v>0</v>
      </c>
      <c r="V527" s="1018">
        <f>T527*Tabellen!$H$2</f>
        <v>45.679480770000005</v>
      </c>
      <c r="W527" s="1018">
        <f t="shared" si="141"/>
        <v>45.679480770000005</v>
      </c>
      <c r="X527" s="1018">
        <f t="shared" si="142"/>
        <v>263.20081777000001</v>
      </c>
      <c r="Y527" s="1026"/>
      <c r="Z527" s="967"/>
      <c r="AA527" s="967"/>
      <c r="AB527" s="967"/>
      <c r="AC527" s="967"/>
      <c r="AD527" s="967"/>
      <c r="AE527" s="967"/>
      <c r="AF527" s="967"/>
      <c r="AG527" s="967"/>
      <c r="AH527" s="967"/>
      <c r="AI527" s="967"/>
      <c r="AJ527" s="967"/>
      <c r="AK527" s="967"/>
      <c r="AL527" s="967"/>
      <c r="AM527" s="967"/>
      <c r="AN527" s="967"/>
      <c r="AO527" s="967"/>
      <c r="AP527" s="967"/>
      <c r="AQ527" s="967"/>
      <c r="AR527" s="967"/>
      <c r="AS527" s="967"/>
      <c r="AT527" s="967"/>
      <c r="AU527" s="967"/>
      <c r="AV527" s="967"/>
      <c r="AW527" s="967"/>
      <c r="AX527" s="967"/>
      <c r="AY527" s="967"/>
      <c r="AZ527" s="967"/>
      <c r="BA527" s="967"/>
      <c r="BB527" s="967"/>
      <c r="BC527" s="967"/>
      <c r="BD527" s="967"/>
      <c r="BE527" s="967"/>
      <c r="BF527" s="967"/>
      <c r="BG527" s="967"/>
      <c r="BH527" s="967"/>
      <c r="BI527" s="967"/>
      <c r="BJ527" s="967"/>
      <c r="BK527" s="967"/>
      <c r="BL527" s="967"/>
      <c r="BM527" s="967"/>
      <c r="BN527" s="967"/>
      <c r="BO527" s="967"/>
      <c r="BP527" s="967"/>
      <c r="BQ527" s="967"/>
      <c r="BR527" s="967"/>
      <c r="BS527" s="967"/>
    </row>
    <row r="528" spans="1:71" s="656" customFormat="1" ht="15.65" customHeight="1" outlineLevel="2" x14ac:dyDescent="0.25">
      <c r="A528" s="934"/>
      <c r="B528" s="659"/>
      <c r="C528" s="786"/>
      <c r="D528" s="657" t="s">
        <v>1491</v>
      </c>
      <c r="E528" s="660">
        <f>E516</f>
        <v>91.3</v>
      </c>
      <c r="F528" s="657" t="s">
        <v>74</v>
      </c>
      <c r="G528" s="661">
        <v>0.03</v>
      </c>
      <c r="H528" s="661">
        <f t="shared" si="137"/>
        <v>2.7389999999999999</v>
      </c>
      <c r="I528" s="891">
        <v>0</v>
      </c>
      <c r="J528" s="891">
        <f t="shared" si="138"/>
        <v>0</v>
      </c>
      <c r="K528" s="891"/>
      <c r="L528" s="891">
        <f t="shared" si="139"/>
        <v>0</v>
      </c>
      <c r="M528" s="891">
        <f>J528+H528*Tabellen!$K$2+L528</f>
        <v>164.34</v>
      </c>
      <c r="N528" s="796"/>
      <c r="O528" s="1018">
        <f t="shared" si="140"/>
        <v>198.85140000000001</v>
      </c>
      <c r="P528" s="1031"/>
      <c r="Q528" s="1023" t="s">
        <v>1025</v>
      </c>
      <c r="R528" s="1018">
        <f>H528*Tabellen!$K$2*Tabellen!$F$2</f>
        <v>198.85140000000001</v>
      </c>
      <c r="S528" s="1024" t="s">
        <v>1116</v>
      </c>
      <c r="T528" s="1018">
        <f>J528*Tabellen!$F$2</f>
        <v>0</v>
      </c>
      <c r="U528" s="1018">
        <f>R528*Tabellen!$G$2</f>
        <v>17.896626000000001</v>
      </c>
      <c r="V528" s="1018">
        <f>T528*Tabellen!$H$2</f>
        <v>0</v>
      </c>
      <c r="W528" s="1018">
        <f t="shared" si="141"/>
        <v>17.896626000000001</v>
      </c>
      <c r="X528" s="1018">
        <f t="shared" si="142"/>
        <v>216.74802600000001</v>
      </c>
      <c r="Y528" s="1017"/>
      <c r="Z528" s="967"/>
      <c r="AA528" s="967"/>
      <c r="AB528" s="967"/>
      <c r="AC528" s="967"/>
      <c r="AD528" s="967"/>
      <c r="AE528" s="967"/>
      <c r="AF528" s="967"/>
      <c r="AG528" s="967"/>
      <c r="AH528" s="967"/>
      <c r="AI528" s="967"/>
      <c r="AJ528" s="967"/>
      <c r="AK528" s="967"/>
      <c r="AL528" s="967"/>
      <c r="AM528" s="967"/>
      <c r="AN528" s="967"/>
      <c r="AO528" s="967"/>
      <c r="AP528" s="967"/>
      <c r="AQ528" s="967"/>
      <c r="AR528" s="967"/>
      <c r="AS528" s="967"/>
      <c r="AT528" s="967"/>
      <c r="AU528" s="967"/>
      <c r="AV528" s="967"/>
      <c r="AW528" s="967"/>
      <c r="AX528" s="967"/>
      <c r="AY528" s="967"/>
      <c r="AZ528" s="967"/>
      <c r="BA528" s="967"/>
      <c r="BB528" s="967"/>
      <c r="BC528" s="967"/>
      <c r="BD528" s="967"/>
      <c r="BE528" s="967"/>
      <c r="BF528" s="967"/>
      <c r="BG528" s="967"/>
      <c r="BH528" s="967"/>
      <c r="BI528" s="967"/>
      <c r="BJ528" s="967"/>
      <c r="BK528" s="967"/>
      <c r="BL528" s="967"/>
      <c r="BM528" s="967"/>
      <c r="BN528" s="967"/>
      <c r="BO528" s="967"/>
      <c r="BP528" s="967"/>
      <c r="BQ528" s="967"/>
      <c r="BR528" s="967"/>
      <c r="BS528" s="967"/>
    </row>
    <row r="529" spans="1:71" s="656" customFormat="1" ht="15.65" customHeight="1" outlineLevel="2" x14ac:dyDescent="0.25">
      <c r="A529" s="934"/>
      <c r="B529" s="659"/>
      <c r="C529" s="786"/>
      <c r="D529" s="657" t="s">
        <v>1492</v>
      </c>
      <c r="E529" s="660">
        <f>E516*1.1</f>
        <v>100.43</v>
      </c>
      <c r="F529" s="657" t="s">
        <v>74</v>
      </c>
      <c r="G529" s="661"/>
      <c r="H529" s="661">
        <f t="shared" si="137"/>
        <v>0</v>
      </c>
      <c r="I529" s="891">
        <v>3.97</v>
      </c>
      <c r="J529" s="891">
        <f t="shared" si="138"/>
        <v>398.70710000000003</v>
      </c>
      <c r="K529" s="891"/>
      <c r="L529" s="891">
        <f t="shared" si="139"/>
        <v>0</v>
      </c>
      <c r="M529" s="891">
        <f>J529+H529*Tabellen!$K$2+L529</f>
        <v>398.70710000000003</v>
      </c>
      <c r="N529" s="796"/>
      <c r="O529" s="1018">
        <f t="shared" si="140"/>
        <v>482.43559100000004</v>
      </c>
      <c r="P529" s="1031"/>
      <c r="Q529" s="1023" t="s">
        <v>1025</v>
      </c>
      <c r="R529" s="1018">
        <f>H529*Tabellen!$K$2*Tabellen!$F$2</f>
        <v>0</v>
      </c>
      <c r="S529" s="1024" t="s">
        <v>1116</v>
      </c>
      <c r="T529" s="1018">
        <f>J529*Tabellen!$F$2</f>
        <v>482.43559100000004</v>
      </c>
      <c r="U529" s="1018">
        <f>R529*Tabellen!$G$2</f>
        <v>0</v>
      </c>
      <c r="V529" s="1018">
        <f>T529*Tabellen!$H$2</f>
        <v>101.31147411000001</v>
      </c>
      <c r="W529" s="1018">
        <f t="shared" si="141"/>
        <v>101.31147411000001</v>
      </c>
      <c r="X529" s="1018">
        <f t="shared" si="142"/>
        <v>583.74706510999999</v>
      </c>
      <c r="Y529" s="1034"/>
      <c r="Z529" s="967"/>
      <c r="AA529" s="967"/>
      <c r="AB529" s="967"/>
      <c r="AC529" s="967"/>
      <c r="AD529" s="967"/>
      <c r="AE529" s="967"/>
      <c r="AF529" s="967"/>
      <c r="AG529" s="967"/>
      <c r="AH529" s="967"/>
      <c r="AI529" s="967"/>
      <c r="AJ529" s="967"/>
      <c r="AK529" s="967"/>
      <c r="AL529" s="967"/>
      <c r="AM529" s="967"/>
      <c r="AN529" s="967"/>
      <c r="AO529" s="967"/>
      <c r="AP529" s="967"/>
      <c r="AQ529" s="967"/>
      <c r="AR529" s="967"/>
      <c r="AS529" s="967"/>
      <c r="AT529" s="967"/>
      <c r="AU529" s="967"/>
      <c r="AV529" s="967"/>
      <c r="AW529" s="967"/>
      <c r="AX529" s="967"/>
      <c r="AY529" s="967"/>
      <c r="AZ529" s="967"/>
      <c r="BA529" s="967"/>
      <c r="BB529" s="967"/>
      <c r="BC529" s="967"/>
      <c r="BD529" s="967"/>
      <c r="BE529" s="967"/>
      <c r="BF529" s="967"/>
      <c r="BG529" s="967"/>
      <c r="BH529" s="967"/>
      <c r="BI529" s="967"/>
      <c r="BJ529" s="967"/>
      <c r="BK529" s="967"/>
      <c r="BL529" s="967"/>
      <c r="BM529" s="967"/>
      <c r="BN529" s="967"/>
      <c r="BO529" s="967"/>
      <c r="BP529" s="967"/>
      <c r="BQ529" s="967"/>
      <c r="BR529" s="967"/>
      <c r="BS529" s="967"/>
    </row>
    <row r="530" spans="1:71" s="656" customFormat="1" ht="15.65" customHeight="1" outlineLevel="2" x14ac:dyDescent="0.25">
      <c r="A530" s="934"/>
      <c r="B530" s="659"/>
      <c r="C530" s="786"/>
      <c r="D530" s="657" t="s">
        <v>1492</v>
      </c>
      <c r="E530" s="660">
        <f>E516</f>
        <v>91.3</v>
      </c>
      <c r="F530" s="657" t="s">
        <v>74</v>
      </c>
      <c r="G530" s="661">
        <v>0.3</v>
      </c>
      <c r="H530" s="661">
        <f t="shared" si="137"/>
        <v>27.389999999999997</v>
      </c>
      <c r="I530" s="891"/>
      <c r="J530" s="891">
        <f t="shared" si="138"/>
        <v>0</v>
      </c>
      <c r="K530" s="891"/>
      <c r="L530" s="891">
        <f t="shared" si="139"/>
        <v>0</v>
      </c>
      <c r="M530" s="891">
        <f>J530+H530*Tabellen!$K$2+L530</f>
        <v>1643.3999999999999</v>
      </c>
      <c r="N530" s="796"/>
      <c r="O530" s="1018">
        <f t="shared" si="140"/>
        <v>1988.5139999999997</v>
      </c>
      <c r="P530" s="1031"/>
      <c r="Q530" s="1023" t="s">
        <v>1025</v>
      </c>
      <c r="R530" s="1018">
        <f>H530*Tabellen!$K$2*Tabellen!$F$2</f>
        <v>1988.5139999999997</v>
      </c>
      <c r="S530" s="1024" t="s">
        <v>1116</v>
      </c>
      <c r="T530" s="1018">
        <f>J530*Tabellen!$F$2</f>
        <v>0</v>
      </c>
      <c r="U530" s="1018">
        <f>R530*Tabellen!$G$2</f>
        <v>178.96625999999998</v>
      </c>
      <c r="V530" s="1018">
        <f>T530*Tabellen!$H$2</f>
        <v>0</v>
      </c>
      <c r="W530" s="1018">
        <f t="shared" si="141"/>
        <v>178.96625999999998</v>
      </c>
      <c r="X530" s="1018">
        <f t="shared" si="142"/>
        <v>2167.4802599999998</v>
      </c>
      <c r="Y530" s="1017"/>
      <c r="Z530" s="967"/>
      <c r="AA530" s="967"/>
      <c r="AB530" s="967"/>
      <c r="AC530" s="967"/>
      <c r="AD530" s="967"/>
      <c r="AE530" s="967"/>
      <c r="AF530" s="967"/>
      <c r="AG530" s="967"/>
      <c r="AH530" s="967"/>
      <c r="AI530" s="967"/>
      <c r="AJ530" s="967"/>
      <c r="AK530" s="967"/>
      <c r="AL530" s="967"/>
      <c r="AM530" s="967"/>
      <c r="AN530" s="967"/>
      <c r="AO530" s="967"/>
      <c r="AP530" s="967"/>
      <c r="AQ530" s="967"/>
      <c r="AR530" s="967"/>
      <c r="AS530" s="967"/>
      <c r="AT530" s="967"/>
      <c r="AU530" s="967"/>
      <c r="AV530" s="967"/>
      <c r="AW530" s="967"/>
      <c r="AX530" s="967"/>
      <c r="AY530" s="967"/>
      <c r="AZ530" s="967"/>
      <c r="BA530" s="967"/>
      <c r="BB530" s="967"/>
      <c r="BC530" s="967"/>
      <c r="BD530" s="967"/>
      <c r="BE530" s="967"/>
      <c r="BF530" s="967"/>
      <c r="BG530" s="967"/>
      <c r="BH530" s="967"/>
      <c r="BI530" s="967"/>
      <c r="BJ530" s="967"/>
      <c r="BK530" s="967"/>
      <c r="BL530" s="967"/>
      <c r="BM530" s="967"/>
      <c r="BN530" s="967"/>
      <c r="BO530" s="967"/>
      <c r="BP530" s="967"/>
      <c r="BQ530" s="967"/>
      <c r="BR530" s="967"/>
      <c r="BS530" s="967"/>
    </row>
    <row r="531" spans="1:71" s="656" customFormat="1" ht="15.65" customHeight="1" outlineLevel="2" x14ac:dyDescent="0.25">
      <c r="A531" s="934"/>
      <c r="B531" s="659"/>
      <c r="C531" s="786"/>
      <c r="D531" s="659" t="s">
        <v>1493</v>
      </c>
      <c r="E531" s="660">
        <f>E516</f>
        <v>91.3</v>
      </c>
      <c r="F531" s="657" t="s">
        <v>74</v>
      </c>
      <c r="G531" s="660"/>
      <c r="H531" s="661">
        <f t="shared" si="137"/>
        <v>0</v>
      </c>
      <c r="I531" s="891">
        <v>5.5</v>
      </c>
      <c r="J531" s="891">
        <f t="shared" si="138"/>
        <v>502.15</v>
      </c>
      <c r="K531" s="891"/>
      <c r="L531" s="891">
        <f t="shared" si="139"/>
        <v>0</v>
      </c>
      <c r="M531" s="891">
        <f>J531+H531*Tabellen!$K$2+L531</f>
        <v>502.15</v>
      </c>
      <c r="N531" s="796"/>
      <c r="O531" s="1018">
        <f t="shared" si="140"/>
        <v>607.60149999999999</v>
      </c>
      <c r="P531" s="1031"/>
      <c r="Q531" s="1023" t="s">
        <v>1025</v>
      </c>
      <c r="R531" s="1018">
        <f>H531*Tabellen!$K$2*Tabellen!$F$2</f>
        <v>0</v>
      </c>
      <c r="S531" s="1024" t="s">
        <v>1116</v>
      </c>
      <c r="T531" s="1018">
        <f>J531*Tabellen!$F$2</f>
        <v>607.60149999999999</v>
      </c>
      <c r="U531" s="1018">
        <f>R531*Tabellen!$G$2</f>
        <v>0</v>
      </c>
      <c r="V531" s="1018">
        <f>T531*Tabellen!$H$2</f>
        <v>127.59631499999999</v>
      </c>
      <c r="W531" s="1018">
        <f t="shared" si="141"/>
        <v>127.59631499999999</v>
      </c>
      <c r="X531" s="1018">
        <f t="shared" si="142"/>
        <v>735.19781499999999</v>
      </c>
      <c r="Y531" s="1017"/>
      <c r="Z531" s="967"/>
      <c r="AA531" s="967"/>
      <c r="AB531" s="967"/>
      <c r="AC531" s="967"/>
      <c r="AD531" s="967"/>
      <c r="AE531" s="967"/>
      <c r="AF531" s="967"/>
      <c r="AG531" s="967"/>
      <c r="AH531" s="967"/>
      <c r="AI531" s="967"/>
      <c r="AJ531" s="967"/>
      <c r="AK531" s="967"/>
      <c r="AL531" s="967"/>
      <c r="AM531" s="967"/>
      <c r="AN531" s="967"/>
      <c r="AO531" s="967"/>
      <c r="AP531" s="967"/>
      <c r="AQ531" s="967"/>
      <c r="AR531" s="967"/>
      <c r="AS531" s="967"/>
      <c r="AT531" s="967"/>
      <c r="AU531" s="967"/>
      <c r="AV531" s="967"/>
      <c r="AW531" s="967"/>
      <c r="AX531" s="967"/>
      <c r="AY531" s="967"/>
      <c r="AZ531" s="967"/>
      <c r="BA531" s="967"/>
      <c r="BB531" s="967"/>
      <c r="BC531" s="967"/>
      <c r="BD531" s="967"/>
      <c r="BE531" s="967"/>
      <c r="BF531" s="967"/>
      <c r="BG531" s="967"/>
      <c r="BH531" s="967"/>
      <c r="BI531" s="967"/>
      <c r="BJ531" s="967"/>
      <c r="BK531" s="967"/>
      <c r="BL531" s="967"/>
      <c r="BM531" s="967"/>
      <c r="BN531" s="967"/>
      <c r="BO531" s="967"/>
      <c r="BP531" s="967"/>
      <c r="BQ531" s="967"/>
      <c r="BR531" s="967"/>
      <c r="BS531" s="967"/>
    </row>
    <row r="532" spans="1:71" s="656" customFormat="1" ht="15.65" customHeight="1" outlineLevel="2" x14ac:dyDescent="0.25">
      <c r="A532" s="934"/>
      <c r="B532" s="659"/>
      <c r="C532" s="786"/>
      <c r="D532" s="659" t="s">
        <v>1483</v>
      </c>
      <c r="E532" s="660">
        <v>1</v>
      </c>
      <c r="F532" s="657" t="s">
        <v>846</v>
      </c>
      <c r="G532" s="660">
        <v>4</v>
      </c>
      <c r="H532" s="661">
        <f t="shared" si="137"/>
        <v>4</v>
      </c>
      <c r="I532" s="891"/>
      <c r="J532" s="891">
        <f t="shared" si="138"/>
        <v>0</v>
      </c>
      <c r="K532" s="891"/>
      <c r="L532" s="891">
        <f t="shared" si="139"/>
        <v>0</v>
      </c>
      <c r="M532" s="891">
        <f>J532+H532*Tabellen!$K$2+L532</f>
        <v>240</v>
      </c>
      <c r="N532" s="796"/>
      <c r="O532" s="1018">
        <f t="shared" si="140"/>
        <v>290.39999999999998</v>
      </c>
      <c r="P532" s="1031"/>
      <c r="Q532" s="1023" t="s">
        <v>1025</v>
      </c>
      <c r="R532" s="1018">
        <f>H532*Tabellen!$K$2*Tabellen!$F$2</f>
        <v>290.39999999999998</v>
      </c>
      <c r="S532" s="1024" t="s">
        <v>1116</v>
      </c>
      <c r="T532" s="1018">
        <f>J532*Tabellen!$F$2</f>
        <v>0</v>
      </c>
      <c r="U532" s="1018">
        <f>R532*Tabellen!$G$2</f>
        <v>26.135999999999996</v>
      </c>
      <c r="V532" s="1018">
        <f>T532*Tabellen!$H$2</f>
        <v>0</v>
      </c>
      <c r="W532" s="1018">
        <f t="shared" si="141"/>
        <v>26.135999999999996</v>
      </c>
      <c r="X532" s="1018">
        <f t="shared" si="142"/>
        <v>316.53599999999994</v>
      </c>
      <c r="Y532" s="1017"/>
      <c r="Z532" s="967"/>
      <c r="AA532" s="967"/>
      <c r="AB532" s="967"/>
      <c r="AC532" s="967"/>
      <c r="AD532" s="967"/>
      <c r="AE532" s="967"/>
      <c r="AF532" s="967"/>
      <c r="AG532" s="967"/>
      <c r="AH532" s="967"/>
      <c r="AI532" s="967"/>
      <c r="AJ532" s="967"/>
      <c r="AK532" s="967"/>
      <c r="AL532" s="967"/>
      <c r="AM532" s="967"/>
      <c r="AN532" s="967"/>
      <c r="AO532" s="967"/>
      <c r="AP532" s="967"/>
      <c r="AQ532" s="967"/>
      <c r="AR532" s="967"/>
      <c r="AS532" s="967"/>
      <c r="AT532" s="967"/>
      <c r="AU532" s="967"/>
      <c r="AV532" s="967"/>
      <c r="AW532" s="967"/>
      <c r="AX532" s="967"/>
      <c r="AY532" s="967"/>
      <c r="AZ532" s="967"/>
      <c r="BA532" s="967"/>
      <c r="BB532" s="967"/>
      <c r="BC532" s="967"/>
      <c r="BD532" s="967"/>
      <c r="BE532" s="967"/>
      <c r="BF532" s="967"/>
      <c r="BG532" s="967"/>
      <c r="BH532" s="967"/>
      <c r="BI532" s="967"/>
      <c r="BJ532" s="967"/>
      <c r="BK532" s="967"/>
      <c r="BL532" s="967"/>
      <c r="BM532" s="967"/>
      <c r="BN532" s="967"/>
      <c r="BO532" s="967"/>
      <c r="BP532" s="967"/>
      <c r="BQ532" s="967"/>
      <c r="BR532" s="967"/>
      <c r="BS532" s="967"/>
    </row>
    <row r="533" spans="1:71" s="830" customFormat="1" ht="15.65" customHeight="1" outlineLevel="2" x14ac:dyDescent="0.25">
      <c r="A533" s="936"/>
      <c r="B533" s="659" t="s">
        <v>1223</v>
      </c>
      <c r="C533" s="786" t="s">
        <v>1074</v>
      </c>
      <c r="D533" s="657" t="s">
        <v>1226</v>
      </c>
      <c r="E533" s="831"/>
      <c r="G533" s="832"/>
      <c r="H533" s="832"/>
      <c r="I533" s="905"/>
      <c r="J533" s="905"/>
      <c r="K533" s="905"/>
      <c r="L533" s="905"/>
      <c r="M533" s="905"/>
      <c r="N533" s="833"/>
      <c r="O533" s="1017"/>
      <c r="P533" s="1031"/>
      <c r="Q533" s="1023"/>
      <c r="R533" s="1018"/>
      <c r="S533" s="1024"/>
      <c r="T533" s="1018"/>
      <c r="U533" s="1018"/>
      <c r="V533" s="1018"/>
      <c r="W533" s="1018"/>
      <c r="X533" s="1018"/>
      <c r="Y533" s="1034"/>
      <c r="Z533" s="970"/>
      <c r="AA533" s="970"/>
      <c r="AB533" s="970"/>
      <c r="AC533" s="970"/>
      <c r="AD533" s="970"/>
      <c r="AE533" s="970"/>
      <c r="AF533" s="970"/>
      <c r="AG533" s="970"/>
      <c r="AH533" s="970"/>
      <c r="AI533" s="970"/>
      <c r="AJ533" s="970"/>
      <c r="AK533" s="970"/>
      <c r="AL533" s="970"/>
      <c r="AM533" s="970"/>
      <c r="AN533" s="970"/>
      <c r="AO533" s="970"/>
      <c r="AP533" s="970"/>
      <c r="AQ533" s="970"/>
      <c r="AR533" s="970"/>
      <c r="AS533" s="970"/>
      <c r="AT533" s="970"/>
      <c r="AU533" s="970"/>
      <c r="AV533" s="970"/>
      <c r="AW533" s="970"/>
      <c r="AX533" s="970"/>
      <c r="AY533" s="970"/>
      <c r="AZ533" s="970"/>
      <c r="BA533" s="970"/>
      <c r="BB533" s="970"/>
      <c r="BC533" s="970"/>
      <c r="BD533" s="970"/>
      <c r="BE533" s="970"/>
      <c r="BF533" s="970"/>
      <c r="BG533" s="970"/>
      <c r="BH533" s="970"/>
      <c r="BI533" s="970"/>
      <c r="BJ533" s="970"/>
      <c r="BK533" s="970"/>
      <c r="BL533" s="970"/>
      <c r="BM533" s="970"/>
      <c r="BN533" s="970"/>
      <c r="BO533" s="970"/>
      <c r="BP533" s="970"/>
      <c r="BQ533" s="970"/>
      <c r="BR533" s="970"/>
      <c r="BS533" s="970"/>
    </row>
    <row r="534" spans="1:71" ht="15.65" customHeight="1" outlineLevel="2" x14ac:dyDescent="0.25">
      <c r="B534" s="659"/>
      <c r="E534" s="660"/>
      <c r="G534" s="661"/>
      <c r="H534" s="661"/>
      <c r="K534" s="906"/>
      <c r="N534" s="795"/>
      <c r="O534" s="1017"/>
      <c r="P534" s="1017"/>
      <c r="Q534" s="1017"/>
      <c r="Y534" s="1017"/>
      <c r="Z534" s="964"/>
    </row>
    <row r="535" spans="1:71" ht="9" customHeight="1" outlineLevel="1" x14ac:dyDescent="0.25">
      <c r="B535" s="663"/>
      <c r="D535" s="664"/>
      <c r="E535" s="666"/>
      <c r="F535" s="664"/>
      <c r="G535" s="665"/>
      <c r="H535" s="665"/>
      <c r="I535" s="892"/>
      <c r="J535" s="892"/>
      <c r="K535" s="892"/>
      <c r="L535" s="892"/>
      <c r="M535" s="892"/>
      <c r="N535" s="786"/>
      <c r="O535" s="1021"/>
      <c r="P535" s="1021"/>
      <c r="Q535" s="1021"/>
      <c r="R535" s="1022"/>
      <c r="S535" s="1022"/>
      <c r="T535" s="1022"/>
      <c r="U535" s="1022"/>
      <c r="V535" s="1022"/>
      <c r="W535" s="1022"/>
      <c r="X535" s="1022"/>
      <c r="Y535" s="1021"/>
      <c r="Z535" s="965"/>
      <c r="AA535" s="966"/>
      <c r="AG535" s="963"/>
      <c r="AH535" s="963"/>
    </row>
    <row r="536" spans="1:71" s="912" customFormat="1" ht="15.65" customHeight="1" outlineLevel="1" x14ac:dyDescent="0.25">
      <c r="B536" s="650" t="s">
        <v>1014</v>
      </c>
      <c r="C536" s="937"/>
      <c r="D536" s="651" t="s">
        <v>1684</v>
      </c>
      <c r="E536" s="658">
        <v>91.3</v>
      </c>
      <c r="F536" s="651" t="s">
        <v>74</v>
      </c>
      <c r="G536" s="652"/>
      <c r="H536" s="652">
        <f>SUM(H537:H554)/E536</f>
        <v>1.1872359336335241</v>
      </c>
      <c r="I536" s="890"/>
      <c r="J536" s="890">
        <f>SUM(J537:J554)/E536</f>
        <v>33.952467499999997</v>
      </c>
      <c r="K536" s="890"/>
      <c r="L536" s="890">
        <f>SUM(L537:L554)/E536</f>
        <v>0</v>
      </c>
      <c r="M536" s="890">
        <f>SUM(M537:M554)/E536</f>
        <v>105.18662351801143</v>
      </c>
      <c r="N536" s="937"/>
      <c r="O536" s="1015">
        <f>SUM(O537:O554)/E536</f>
        <v>127.27581445679384</v>
      </c>
      <c r="P536" s="1014" t="str">
        <f>B536</f>
        <v>V1-3-E3</v>
      </c>
      <c r="Q536" s="1014"/>
      <c r="R536" s="1015"/>
      <c r="S536" s="1015"/>
      <c r="T536" s="1015"/>
      <c r="U536" s="1028"/>
      <c r="V536" s="1015"/>
      <c r="W536" s="1015"/>
      <c r="X536" s="1015">
        <f>SUM(X537:X554)/E536</f>
        <v>143.66053603890526</v>
      </c>
      <c r="Y536" s="1016"/>
      <c r="Z536" s="960"/>
      <c r="AA536" s="960"/>
      <c r="AB536" s="960"/>
      <c r="AC536" s="960"/>
      <c r="AD536" s="960"/>
      <c r="AE536" s="960"/>
      <c r="AF536" s="960"/>
      <c r="AG536" s="960"/>
      <c r="AH536" s="960"/>
      <c r="AI536" s="960"/>
      <c r="AJ536" s="960"/>
      <c r="AK536" s="960"/>
      <c r="AL536" s="960"/>
      <c r="AM536" s="960"/>
      <c r="AN536" s="960"/>
      <c r="AO536" s="960"/>
      <c r="AP536" s="960"/>
      <c r="AQ536" s="960"/>
      <c r="AR536" s="960"/>
      <c r="AS536" s="960"/>
      <c r="AT536" s="960"/>
      <c r="AU536" s="960"/>
      <c r="AV536" s="960"/>
      <c r="AW536" s="960"/>
      <c r="AX536" s="960"/>
      <c r="AY536" s="960"/>
      <c r="AZ536" s="960"/>
      <c r="BA536" s="960"/>
      <c r="BB536" s="960"/>
      <c r="BC536" s="960"/>
      <c r="BD536" s="960"/>
      <c r="BE536" s="960"/>
      <c r="BF536" s="960"/>
      <c r="BG536" s="960"/>
      <c r="BH536" s="960"/>
      <c r="BI536" s="960"/>
      <c r="BJ536" s="960"/>
      <c r="BK536" s="960"/>
      <c r="BL536" s="960"/>
      <c r="BM536" s="960"/>
      <c r="BN536" s="960"/>
      <c r="BO536" s="960"/>
      <c r="BP536" s="960"/>
      <c r="BQ536" s="960"/>
      <c r="BR536" s="960"/>
      <c r="BS536" s="960"/>
    </row>
    <row r="537" spans="1:71" ht="15.65" customHeight="1" outlineLevel="2" x14ac:dyDescent="0.25">
      <c r="B537" s="659"/>
      <c r="D537" s="668" t="s">
        <v>1295</v>
      </c>
      <c r="E537" s="660"/>
      <c r="G537" s="661"/>
      <c r="H537" s="661"/>
      <c r="K537" s="906"/>
      <c r="N537" s="795"/>
      <c r="O537" s="1017" t="str">
        <f>R537</f>
        <v>incl. opslagen</v>
      </c>
      <c r="P537" s="1017"/>
      <c r="Q537" s="1023"/>
      <c r="R537" s="1030" t="str">
        <f>Tabellen!$C$2</f>
        <v>incl. opslagen</v>
      </c>
      <c r="S537" s="1024"/>
      <c r="T537" s="1030" t="str">
        <f>Tabellen!$C$2</f>
        <v>incl. opslagen</v>
      </c>
    </row>
    <row r="538" spans="1:71" s="656" customFormat="1" ht="15.65" customHeight="1" outlineLevel="2" x14ac:dyDescent="0.25">
      <c r="A538" s="934"/>
      <c r="B538" s="659"/>
      <c r="C538" s="786"/>
      <c r="D538" s="657" t="s">
        <v>1433</v>
      </c>
      <c r="E538" s="660">
        <v>1</v>
      </c>
      <c r="F538" s="657" t="s">
        <v>846</v>
      </c>
      <c r="G538" s="661">
        <v>2</v>
      </c>
      <c r="H538" s="661">
        <f t="shared" ref="H538:H552" si="143">E538*G538</f>
        <v>2</v>
      </c>
      <c r="I538" s="891"/>
      <c r="J538" s="891">
        <f t="shared" ref="J538:J552" si="144">E538*I538</f>
        <v>0</v>
      </c>
      <c r="K538" s="891"/>
      <c r="L538" s="891">
        <f t="shared" ref="L538:L552" si="145">E538*K538</f>
        <v>0</v>
      </c>
      <c r="M538" s="891">
        <f>J538+H538*Tabellen!$K$2+L538</f>
        <v>120</v>
      </c>
      <c r="N538" s="796"/>
      <c r="O538" s="1018">
        <f t="shared" ref="O538:O552" si="146">R538+T538</f>
        <v>145.19999999999999</v>
      </c>
      <c r="P538" s="1031"/>
      <c r="Q538" s="1023" t="s">
        <v>1025</v>
      </c>
      <c r="R538" s="1018">
        <f>H538*Tabellen!$K$2*Tabellen!$F$2</f>
        <v>145.19999999999999</v>
      </c>
      <c r="S538" s="1024" t="s">
        <v>1116</v>
      </c>
      <c r="T538" s="1018">
        <f>J538*Tabellen!$F$2</f>
        <v>0</v>
      </c>
      <c r="U538" s="1018">
        <f>R538*Tabellen!$G$2</f>
        <v>13.067999999999998</v>
      </c>
      <c r="V538" s="1018">
        <f>T538*Tabellen!$H$2</f>
        <v>0</v>
      </c>
      <c r="W538" s="1018">
        <f t="shared" ref="W538:W552" si="147">U538+V538</f>
        <v>13.067999999999998</v>
      </c>
      <c r="X538" s="1018">
        <f t="shared" ref="X538:X552" si="148">O538+W538</f>
        <v>158.26799999999997</v>
      </c>
      <c r="Y538" s="1019"/>
      <c r="Z538" s="967"/>
      <c r="AA538" s="967"/>
      <c r="AB538" s="967"/>
      <c r="AC538" s="967"/>
      <c r="AD538" s="967"/>
      <c r="AE538" s="967"/>
      <c r="AF538" s="967"/>
      <c r="AG538" s="967"/>
      <c r="AH538" s="967"/>
      <c r="AI538" s="967"/>
      <c r="AJ538" s="967"/>
      <c r="AK538" s="967"/>
      <c r="AL538" s="967"/>
      <c r="AM538" s="967"/>
      <c r="AN538" s="967"/>
      <c r="AO538" s="967"/>
      <c r="AP538" s="967"/>
      <c r="AQ538" s="967"/>
      <c r="AR538" s="967"/>
      <c r="AS538" s="967"/>
      <c r="AT538" s="967"/>
      <c r="AU538" s="967"/>
      <c r="AV538" s="967"/>
      <c r="AW538" s="967"/>
      <c r="AX538" s="967"/>
      <c r="AY538" s="967"/>
      <c r="AZ538" s="967"/>
      <c r="BA538" s="967"/>
      <c r="BB538" s="967"/>
      <c r="BC538" s="967"/>
      <c r="BD538" s="967"/>
      <c r="BE538" s="967"/>
      <c r="BF538" s="967"/>
      <c r="BG538" s="967"/>
      <c r="BH538" s="967"/>
      <c r="BI538" s="967"/>
      <c r="BJ538" s="967"/>
      <c r="BK538" s="967"/>
      <c r="BL538" s="967"/>
      <c r="BM538" s="967"/>
      <c r="BN538" s="967"/>
      <c r="BO538" s="967"/>
      <c r="BP538" s="967"/>
      <c r="BQ538" s="967"/>
      <c r="BR538" s="967"/>
      <c r="BS538" s="967"/>
    </row>
    <row r="539" spans="1:71" s="656" customFormat="1" ht="15.65" customHeight="1" outlineLevel="2" x14ac:dyDescent="0.25">
      <c r="A539" s="934"/>
      <c r="B539" s="659"/>
      <c r="C539" s="786"/>
      <c r="D539" s="657" t="s">
        <v>1484</v>
      </c>
      <c r="E539" s="660">
        <f>91.3/2.7</f>
        <v>33.81481481481481</v>
      </c>
      <c r="F539" s="657" t="s">
        <v>71</v>
      </c>
      <c r="G539" s="661">
        <v>0.05</v>
      </c>
      <c r="H539" s="661">
        <f t="shared" si="143"/>
        <v>1.6907407407407407</v>
      </c>
      <c r="I539" s="891"/>
      <c r="J539" s="891">
        <f t="shared" si="144"/>
        <v>0</v>
      </c>
      <c r="K539" s="891"/>
      <c r="L539" s="891">
        <f t="shared" si="145"/>
        <v>0</v>
      </c>
      <c r="M539" s="891">
        <f>J539+H539*Tabellen!$K$2+L539</f>
        <v>101.44444444444444</v>
      </c>
      <c r="N539" s="796"/>
      <c r="O539" s="1018">
        <f t="shared" si="146"/>
        <v>122.74777777777777</v>
      </c>
      <c r="P539" s="1031"/>
      <c r="Q539" s="1023" t="s">
        <v>1025</v>
      </c>
      <c r="R539" s="1018">
        <f>H539*Tabellen!$K$2*Tabellen!$F$2</f>
        <v>122.74777777777777</v>
      </c>
      <c r="S539" s="1024" t="s">
        <v>1116</v>
      </c>
      <c r="T539" s="1018">
        <f>J539*Tabellen!$F$2</f>
        <v>0</v>
      </c>
      <c r="U539" s="1018">
        <f>R539*Tabellen!$G$2</f>
        <v>11.047299999999998</v>
      </c>
      <c r="V539" s="1018">
        <f>T539*Tabellen!$H$2</f>
        <v>0</v>
      </c>
      <c r="W539" s="1018">
        <f t="shared" si="147"/>
        <v>11.047299999999998</v>
      </c>
      <c r="X539" s="1018">
        <f t="shared" si="148"/>
        <v>133.79507777777778</v>
      </c>
      <c r="Y539" s="1019"/>
      <c r="Z539" s="967"/>
      <c r="AA539" s="967"/>
      <c r="AB539" s="967"/>
      <c r="AC539" s="967"/>
      <c r="AD539" s="967"/>
      <c r="AE539" s="967"/>
      <c r="AF539" s="967"/>
      <c r="AG539" s="967"/>
      <c r="AH539" s="967"/>
      <c r="AI539" s="967"/>
      <c r="AJ539" s="967"/>
      <c r="AK539" s="967"/>
      <c r="AL539" s="967"/>
      <c r="AM539" s="967"/>
      <c r="AN539" s="967"/>
      <c r="AO539" s="967"/>
      <c r="AP539" s="967"/>
      <c r="AQ539" s="967"/>
      <c r="AR539" s="967"/>
      <c r="AS539" s="967"/>
      <c r="AT539" s="967"/>
      <c r="AU539" s="967"/>
      <c r="AV539" s="967"/>
      <c r="AW539" s="967"/>
      <c r="AX539" s="967"/>
      <c r="AY539" s="967"/>
      <c r="AZ539" s="967"/>
      <c r="BA539" s="967"/>
      <c r="BB539" s="967"/>
      <c r="BC539" s="967"/>
      <c r="BD539" s="967"/>
      <c r="BE539" s="967"/>
      <c r="BF539" s="967"/>
      <c r="BG539" s="967"/>
      <c r="BH539" s="967"/>
      <c r="BI539" s="967"/>
      <c r="BJ539" s="967"/>
      <c r="BK539" s="967"/>
      <c r="BL539" s="967"/>
      <c r="BM539" s="967"/>
      <c r="BN539" s="967"/>
      <c r="BO539" s="967"/>
      <c r="BP539" s="967"/>
      <c r="BQ539" s="967"/>
      <c r="BR539" s="967"/>
      <c r="BS539" s="967"/>
    </row>
    <row r="540" spans="1:71" s="656" customFormat="1" ht="15.65" customHeight="1" outlineLevel="2" x14ac:dyDescent="0.25">
      <c r="A540" s="934"/>
      <c r="B540" s="659"/>
      <c r="C540" s="786"/>
      <c r="D540" s="657" t="s">
        <v>1044</v>
      </c>
      <c r="E540" s="660">
        <f>E536*1.7</f>
        <v>155.20999999999998</v>
      </c>
      <c r="F540" s="657" t="s">
        <v>71</v>
      </c>
      <c r="G540" s="661">
        <v>0</v>
      </c>
      <c r="H540" s="661">
        <f t="shared" si="143"/>
        <v>0</v>
      </c>
      <c r="I540" s="891">
        <v>2.1800000000000002</v>
      </c>
      <c r="J540" s="891">
        <f t="shared" si="144"/>
        <v>338.3578</v>
      </c>
      <c r="K540" s="891"/>
      <c r="L540" s="891">
        <f t="shared" si="145"/>
        <v>0</v>
      </c>
      <c r="M540" s="891">
        <f>J540+H540*Tabellen!$K$2+L540</f>
        <v>338.3578</v>
      </c>
      <c r="N540" s="796"/>
      <c r="O540" s="1018">
        <f t="shared" si="146"/>
        <v>409.412938</v>
      </c>
      <c r="P540" s="1031"/>
      <c r="Q540" s="1023" t="s">
        <v>1025</v>
      </c>
      <c r="R540" s="1018">
        <f>H540*Tabellen!$K$2*Tabellen!$F$2</f>
        <v>0</v>
      </c>
      <c r="S540" s="1024" t="s">
        <v>1116</v>
      </c>
      <c r="T540" s="1018">
        <f>J540*Tabellen!$F$2</f>
        <v>409.412938</v>
      </c>
      <c r="U540" s="1018">
        <f>R540*Tabellen!$G$2</f>
        <v>0</v>
      </c>
      <c r="V540" s="1018">
        <f>T540*Tabellen!$H$2</f>
        <v>85.976716979999992</v>
      </c>
      <c r="W540" s="1018">
        <f t="shared" si="147"/>
        <v>85.976716979999992</v>
      </c>
      <c r="X540" s="1018">
        <f t="shared" si="148"/>
        <v>495.38965497999999</v>
      </c>
      <c r="Y540" s="1019"/>
      <c r="Z540" s="967"/>
      <c r="AA540" s="967"/>
      <c r="AB540" s="967"/>
      <c r="AC540" s="967"/>
      <c r="AD540" s="967"/>
      <c r="AE540" s="967"/>
      <c r="AF540" s="967"/>
      <c r="AG540" s="967"/>
      <c r="AH540" s="967"/>
      <c r="AI540" s="967"/>
      <c r="AJ540" s="967"/>
      <c r="AK540" s="967"/>
      <c r="AL540" s="967"/>
      <c r="AM540" s="967"/>
      <c r="AN540" s="967"/>
      <c r="AO540" s="967"/>
      <c r="AP540" s="967"/>
      <c r="AQ540" s="967"/>
      <c r="AR540" s="967"/>
      <c r="AS540" s="967"/>
      <c r="AT540" s="967"/>
      <c r="AU540" s="967"/>
      <c r="AV540" s="967"/>
      <c r="AW540" s="967"/>
      <c r="AX540" s="967"/>
      <c r="AY540" s="967"/>
      <c r="AZ540" s="967"/>
      <c r="BA540" s="967"/>
      <c r="BB540" s="967"/>
      <c r="BC540" s="967"/>
      <c r="BD540" s="967"/>
      <c r="BE540" s="967"/>
      <c r="BF540" s="967"/>
      <c r="BG540" s="967"/>
      <c r="BH540" s="967"/>
      <c r="BI540" s="967"/>
      <c r="BJ540" s="967"/>
      <c r="BK540" s="967"/>
      <c r="BL540" s="967"/>
      <c r="BM540" s="967"/>
      <c r="BN540" s="967"/>
      <c r="BO540" s="967"/>
      <c r="BP540" s="967"/>
      <c r="BQ540" s="967"/>
      <c r="BR540" s="967"/>
      <c r="BS540" s="967"/>
    </row>
    <row r="541" spans="1:71" s="656" customFormat="1" ht="15.65" customHeight="1" outlineLevel="2" x14ac:dyDescent="0.25">
      <c r="A541" s="934"/>
      <c r="B541" s="659"/>
      <c r="C541" s="786"/>
      <c r="D541" s="657" t="s">
        <v>1486</v>
      </c>
      <c r="E541" s="660">
        <f>E536*1.7*2</f>
        <v>310.41999999999996</v>
      </c>
      <c r="F541" s="657" t="s">
        <v>71</v>
      </c>
      <c r="G541" s="661">
        <v>0</v>
      </c>
      <c r="H541" s="661">
        <f t="shared" si="143"/>
        <v>0</v>
      </c>
      <c r="I541" s="891">
        <v>0.44</v>
      </c>
      <c r="J541" s="891">
        <f t="shared" si="144"/>
        <v>136.58479999999997</v>
      </c>
      <c r="K541" s="891"/>
      <c r="L541" s="891">
        <f t="shared" si="145"/>
        <v>0</v>
      </c>
      <c r="M541" s="891">
        <f>J541+H541*Tabellen!$K$2+L541</f>
        <v>136.58479999999997</v>
      </c>
      <c r="N541" s="796"/>
      <c r="O541" s="1018">
        <f t="shared" si="146"/>
        <v>165.26760799999997</v>
      </c>
      <c r="P541" s="1031"/>
      <c r="Q541" s="1023" t="s">
        <v>1025</v>
      </c>
      <c r="R541" s="1018">
        <f>H541*Tabellen!$K$2*Tabellen!$F$2</f>
        <v>0</v>
      </c>
      <c r="S541" s="1024" t="s">
        <v>1116</v>
      </c>
      <c r="T541" s="1018">
        <f>J541*Tabellen!$F$2</f>
        <v>165.26760799999997</v>
      </c>
      <c r="U541" s="1018">
        <f>R541*Tabellen!$G$2</f>
        <v>0</v>
      </c>
      <c r="V541" s="1018">
        <f>T541*Tabellen!$H$2</f>
        <v>34.706197679999988</v>
      </c>
      <c r="W541" s="1018">
        <f t="shared" si="147"/>
        <v>34.706197679999988</v>
      </c>
      <c r="X541" s="1018">
        <f t="shared" si="148"/>
        <v>199.97380567999994</v>
      </c>
      <c r="Y541" s="1019"/>
      <c r="Z541" s="967"/>
      <c r="AA541" s="967"/>
      <c r="AB541" s="967"/>
      <c r="AC541" s="967"/>
      <c r="AD541" s="967"/>
      <c r="AE541" s="967"/>
      <c r="AF541" s="967"/>
      <c r="AG541" s="967"/>
      <c r="AH541" s="967"/>
      <c r="AI541" s="967"/>
      <c r="AJ541" s="967"/>
      <c r="AK541" s="967"/>
      <c r="AL541" s="967"/>
      <c r="AM541" s="967"/>
      <c r="AN541" s="967"/>
      <c r="AO541" s="967"/>
      <c r="AP541" s="967"/>
      <c r="AQ541" s="967"/>
      <c r="AR541" s="967"/>
      <c r="AS541" s="967"/>
      <c r="AT541" s="967"/>
      <c r="AU541" s="967"/>
      <c r="AV541" s="967"/>
      <c r="AW541" s="967"/>
      <c r="AX541" s="967"/>
      <c r="AY541" s="967"/>
      <c r="AZ541" s="967"/>
      <c r="BA541" s="967"/>
      <c r="BB541" s="967"/>
      <c r="BC541" s="967"/>
      <c r="BD541" s="967"/>
      <c r="BE541" s="967"/>
      <c r="BF541" s="967"/>
      <c r="BG541" s="967"/>
      <c r="BH541" s="967"/>
      <c r="BI541" s="967"/>
      <c r="BJ541" s="967"/>
      <c r="BK541" s="967"/>
      <c r="BL541" s="967"/>
      <c r="BM541" s="967"/>
      <c r="BN541" s="967"/>
      <c r="BO541" s="967"/>
      <c r="BP541" s="967"/>
      <c r="BQ541" s="967"/>
      <c r="BR541" s="967"/>
      <c r="BS541" s="967"/>
    </row>
    <row r="542" spans="1:71" s="656" customFormat="1" ht="15.65" customHeight="1" outlineLevel="2" x14ac:dyDescent="0.25">
      <c r="A542" s="934"/>
      <c r="B542" s="659"/>
      <c r="C542" s="786"/>
      <c r="D542" s="657" t="s">
        <v>1487</v>
      </c>
      <c r="E542" s="660">
        <f>E541+E540</f>
        <v>465.62999999999994</v>
      </c>
      <c r="F542" s="657" t="s">
        <v>71</v>
      </c>
      <c r="G542" s="661">
        <v>0.13</v>
      </c>
      <c r="H542" s="661">
        <f t="shared" si="143"/>
        <v>60.531899999999993</v>
      </c>
      <c r="I542" s="891">
        <v>0</v>
      </c>
      <c r="J542" s="891">
        <f t="shared" si="144"/>
        <v>0</v>
      </c>
      <c r="K542" s="891"/>
      <c r="L542" s="891">
        <f t="shared" si="145"/>
        <v>0</v>
      </c>
      <c r="M542" s="891">
        <f>J542+H542*Tabellen!$K$2+L542</f>
        <v>3631.9139999999998</v>
      </c>
      <c r="N542" s="796"/>
      <c r="O542" s="1018">
        <f t="shared" si="146"/>
        <v>4394.6159399999997</v>
      </c>
      <c r="P542" s="1031"/>
      <c r="Q542" s="1023" t="s">
        <v>1025</v>
      </c>
      <c r="R542" s="1018">
        <f>H542*Tabellen!$K$2*Tabellen!$F$2</f>
        <v>4394.6159399999997</v>
      </c>
      <c r="S542" s="1024" t="s">
        <v>1116</v>
      </c>
      <c r="T542" s="1018">
        <f>J542*Tabellen!$F$2</f>
        <v>0</v>
      </c>
      <c r="U542" s="1018">
        <f>R542*Tabellen!$G$2</f>
        <v>395.51543459999994</v>
      </c>
      <c r="V542" s="1018">
        <f>T542*Tabellen!$H$2</f>
        <v>0</v>
      </c>
      <c r="W542" s="1018">
        <f t="shared" si="147"/>
        <v>395.51543459999994</v>
      </c>
      <c r="X542" s="1018">
        <f t="shared" si="148"/>
        <v>4790.1313745999996</v>
      </c>
      <c r="Y542" s="1033"/>
      <c r="Z542" s="967"/>
      <c r="AA542" s="967"/>
      <c r="AB542" s="967"/>
      <c r="AC542" s="967"/>
      <c r="AD542" s="967"/>
      <c r="AE542" s="967"/>
      <c r="AF542" s="967"/>
      <c r="AG542" s="967"/>
      <c r="AH542" s="967"/>
      <c r="AI542" s="967"/>
      <c r="AJ542" s="967"/>
      <c r="AK542" s="967"/>
      <c r="AL542" s="967"/>
      <c r="AM542" s="967"/>
      <c r="AN542" s="967"/>
      <c r="AO542" s="967"/>
      <c r="AP542" s="967"/>
      <c r="AQ542" s="967"/>
      <c r="AR542" s="967"/>
      <c r="AS542" s="967"/>
      <c r="AT542" s="967"/>
      <c r="AU542" s="967"/>
      <c r="AV542" s="967"/>
      <c r="AW542" s="967"/>
      <c r="AX542" s="967"/>
      <c r="AY542" s="967"/>
      <c r="AZ542" s="967"/>
      <c r="BA542" s="967"/>
      <c r="BB542" s="967"/>
      <c r="BC542" s="967"/>
      <c r="BD542" s="967"/>
      <c r="BE542" s="967"/>
      <c r="BF542" s="967"/>
      <c r="BG542" s="967"/>
      <c r="BH542" s="967"/>
      <c r="BI542" s="967"/>
      <c r="BJ542" s="967"/>
      <c r="BK542" s="967"/>
      <c r="BL542" s="967"/>
      <c r="BM542" s="967"/>
      <c r="BN542" s="967"/>
      <c r="BO542" s="967"/>
      <c r="BP542" s="967"/>
      <c r="BQ542" s="967"/>
      <c r="BR542" s="967"/>
      <c r="BS542" s="967"/>
    </row>
    <row r="543" spans="1:71" s="656" customFormat="1" ht="15.65" customHeight="1" outlineLevel="2" x14ac:dyDescent="0.25">
      <c r="A543" s="934"/>
      <c r="B543" s="659"/>
      <c r="C543" s="786"/>
      <c r="D543" s="657" t="s">
        <v>1501</v>
      </c>
      <c r="E543" s="660">
        <f>E536*1.05</f>
        <v>95.864999999999995</v>
      </c>
      <c r="F543" s="657" t="s">
        <v>74</v>
      </c>
      <c r="G543" s="661">
        <v>0</v>
      </c>
      <c r="H543" s="661">
        <f t="shared" si="143"/>
        <v>0</v>
      </c>
      <c r="I543" s="891">
        <v>13.83</v>
      </c>
      <c r="J543" s="891">
        <f t="shared" si="144"/>
        <v>1325.81295</v>
      </c>
      <c r="K543" s="891"/>
      <c r="L543" s="891">
        <f t="shared" si="145"/>
        <v>0</v>
      </c>
      <c r="M543" s="891">
        <f>J543+H543*Tabellen!$K$2+L543</f>
        <v>1325.81295</v>
      </c>
      <c r="N543" s="796"/>
      <c r="O543" s="1018">
        <f t="shared" si="146"/>
        <v>1604.2336694999999</v>
      </c>
      <c r="P543" s="1031"/>
      <c r="Q543" s="1023" t="s">
        <v>1025</v>
      </c>
      <c r="R543" s="1018">
        <f>H543*Tabellen!$K$2*Tabellen!$F$2</f>
        <v>0</v>
      </c>
      <c r="S543" s="1024" t="s">
        <v>1116</v>
      </c>
      <c r="T543" s="1018">
        <f>J543*Tabellen!$F$2</f>
        <v>1604.2336694999999</v>
      </c>
      <c r="U543" s="1018">
        <f>R543*Tabellen!$G$2</f>
        <v>0</v>
      </c>
      <c r="V543" s="1018">
        <f>T543*Tabellen!$H$2</f>
        <v>336.88907059499996</v>
      </c>
      <c r="W543" s="1018">
        <f t="shared" si="147"/>
        <v>336.88907059499996</v>
      </c>
      <c r="X543" s="1018">
        <f t="shared" si="148"/>
        <v>1941.1227400949999</v>
      </c>
      <c r="Y543" s="1017"/>
      <c r="Z543" s="967"/>
      <c r="AA543" s="967"/>
      <c r="AB543" s="967"/>
      <c r="AC543" s="967"/>
      <c r="AD543" s="967"/>
      <c r="AE543" s="967"/>
      <c r="AF543" s="967"/>
      <c r="AG543" s="967"/>
      <c r="AH543" s="967"/>
      <c r="AI543" s="967"/>
      <c r="AJ543" s="967"/>
      <c r="AK543" s="967"/>
      <c r="AL543" s="967"/>
      <c r="AM543" s="967"/>
      <c r="AN543" s="967"/>
      <c r="AO543" s="967"/>
      <c r="AP543" s="967"/>
      <c r="AQ543" s="967"/>
      <c r="AR543" s="967"/>
      <c r="AS543" s="967"/>
      <c r="AT543" s="967"/>
      <c r="AU543" s="967"/>
      <c r="AV543" s="967"/>
      <c r="AW543" s="967"/>
      <c r="AX543" s="967"/>
      <c r="AY543" s="967"/>
      <c r="AZ543" s="967"/>
      <c r="BA543" s="967"/>
      <c r="BB543" s="967"/>
      <c r="BC543" s="967"/>
      <c r="BD543" s="967"/>
      <c r="BE543" s="967"/>
      <c r="BF543" s="967"/>
      <c r="BG543" s="967"/>
      <c r="BH543" s="967"/>
      <c r="BI543" s="967"/>
      <c r="BJ543" s="967"/>
      <c r="BK543" s="967"/>
      <c r="BL543" s="967"/>
      <c r="BM543" s="967"/>
      <c r="BN543" s="967"/>
      <c r="BO543" s="967"/>
      <c r="BP543" s="967"/>
      <c r="BQ543" s="967"/>
      <c r="BR543" s="967"/>
      <c r="BS543" s="967"/>
    </row>
    <row r="544" spans="1:71" s="656" customFormat="1" ht="15.65" customHeight="1" outlineLevel="2" x14ac:dyDescent="0.25">
      <c r="A544" s="934"/>
      <c r="B544" s="659"/>
      <c r="C544" s="786"/>
      <c r="D544" s="657" t="str">
        <f>D543</f>
        <v xml:space="preserve">Isolatie in binnenwanden en voorzetwanden d=120 mm n.t.b. </v>
      </c>
      <c r="E544" s="660">
        <f>E536</f>
        <v>91.3</v>
      </c>
      <c r="F544" s="657" t="s">
        <v>74</v>
      </c>
      <c r="G544" s="661">
        <v>0.08</v>
      </c>
      <c r="H544" s="661">
        <f t="shared" si="143"/>
        <v>7.3040000000000003</v>
      </c>
      <c r="I544" s="891"/>
      <c r="J544" s="891">
        <f t="shared" si="144"/>
        <v>0</v>
      </c>
      <c r="K544" s="891"/>
      <c r="L544" s="891">
        <f t="shared" si="145"/>
        <v>0</v>
      </c>
      <c r="M544" s="891">
        <f>J544+H544*Tabellen!$K$2+L544</f>
        <v>438.24</v>
      </c>
      <c r="N544" s="796"/>
      <c r="O544" s="1018">
        <f t="shared" si="146"/>
        <v>530.2704</v>
      </c>
      <c r="P544" s="1031"/>
      <c r="Q544" s="1023" t="s">
        <v>1025</v>
      </c>
      <c r="R544" s="1018">
        <f>H544*Tabellen!$K$2*Tabellen!$F$2</f>
        <v>530.2704</v>
      </c>
      <c r="S544" s="1024" t="s">
        <v>1116</v>
      </c>
      <c r="T544" s="1018">
        <f>J544*Tabellen!$F$2</f>
        <v>0</v>
      </c>
      <c r="U544" s="1018">
        <f>R544*Tabellen!$G$2</f>
        <v>47.724336000000001</v>
      </c>
      <c r="V544" s="1018">
        <f>T544*Tabellen!$H$2</f>
        <v>0</v>
      </c>
      <c r="W544" s="1018">
        <f t="shared" si="147"/>
        <v>47.724336000000001</v>
      </c>
      <c r="X544" s="1018">
        <f t="shared" si="148"/>
        <v>577.99473599999999</v>
      </c>
      <c r="Y544" s="1017"/>
      <c r="Z544" s="967"/>
      <c r="AA544" s="967"/>
      <c r="AB544" s="967"/>
      <c r="AC544" s="967"/>
      <c r="AD544" s="967"/>
      <c r="AE544" s="967"/>
      <c r="AF544" s="967"/>
      <c r="AG544" s="967"/>
      <c r="AH544" s="967"/>
      <c r="AI544" s="967"/>
      <c r="AJ544" s="967"/>
      <c r="AK544" s="967"/>
      <c r="AL544" s="967"/>
      <c r="AM544" s="967"/>
      <c r="AN544" s="967"/>
      <c r="AO544" s="967"/>
      <c r="AP544" s="967"/>
      <c r="AQ544" s="967"/>
      <c r="AR544" s="967"/>
      <c r="AS544" s="967"/>
      <c r="AT544" s="967"/>
      <c r="AU544" s="967"/>
      <c r="AV544" s="967"/>
      <c r="AW544" s="967"/>
      <c r="AX544" s="967"/>
      <c r="AY544" s="967"/>
      <c r="AZ544" s="967"/>
      <c r="BA544" s="967"/>
      <c r="BB544" s="967"/>
      <c r="BC544" s="967"/>
      <c r="BD544" s="967"/>
      <c r="BE544" s="967"/>
      <c r="BF544" s="967"/>
      <c r="BG544" s="967"/>
      <c r="BH544" s="967"/>
      <c r="BI544" s="967"/>
      <c r="BJ544" s="967"/>
      <c r="BK544" s="967"/>
      <c r="BL544" s="967"/>
      <c r="BM544" s="967"/>
      <c r="BN544" s="967"/>
      <c r="BO544" s="967"/>
      <c r="BP544" s="967"/>
      <c r="BQ544" s="967"/>
      <c r="BR544" s="967"/>
      <c r="BS544" s="967"/>
    </row>
    <row r="545" spans="1:71" s="656" customFormat="1" ht="15.65" customHeight="1" outlineLevel="2" x14ac:dyDescent="0.25">
      <c r="A545" s="934"/>
      <c r="B545" s="659"/>
      <c r="C545" s="786"/>
      <c r="D545" s="657" t="s">
        <v>1490</v>
      </c>
      <c r="E545" s="660">
        <f>E536*1.1</f>
        <v>100.43</v>
      </c>
      <c r="F545" s="659" t="s">
        <v>74</v>
      </c>
      <c r="G545" s="660">
        <v>0</v>
      </c>
      <c r="H545" s="661">
        <f t="shared" si="143"/>
        <v>0</v>
      </c>
      <c r="I545" s="904">
        <v>2.1754249999999997</v>
      </c>
      <c r="J545" s="891">
        <f t="shared" si="144"/>
        <v>218.47793274999998</v>
      </c>
      <c r="K545" s="891"/>
      <c r="L545" s="891">
        <f t="shared" si="145"/>
        <v>0</v>
      </c>
      <c r="M545" s="891">
        <f>J545+H545*Tabellen!$K$2+L545</f>
        <v>218.47793274999998</v>
      </c>
      <c r="N545" s="796"/>
      <c r="O545" s="1018">
        <f t="shared" si="146"/>
        <v>264.35829862749995</v>
      </c>
      <c r="P545" s="1031"/>
      <c r="Q545" s="1023" t="s">
        <v>1025</v>
      </c>
      <c r="R545" s="1018">
        <f>H545*Tabellen!$K$2*Tabellen!$F$2</f>
        <v>0</v>
      </c>
      <c r="S545" s="1024" t="s">
        <v>1116</v>
      </c>
      <c r="T545" s="1018">
        <f>J545*Tabellen!$F$2</f>
        <v>264.35829862749995</v>
      </c>
      <c r="U545" s="1018">
        <f>R545*Tabellen!$G$2</f>
        <v>0</v>
      </c>
      <c r="V545" s="1018">
        <f>T545*Tabellen!$H$2</f>
        <v>55.515242711774988</v>
      </c>
      <c r="W545" s="1018">
        <f t="shared" si="147"/>
        <v>55.515242711774988</v>
      </c>
      <c r="X545" s="1018">
        <f t="shared" si="148"/>
        <v>319.87354133927494</v>
      </c>
      <c r="Y545" s="1026"/>
      <c r="Z545" s="967"/>
      <c r="AA545" s="967"/>
      <c r="AB545" s="967"/>
      <c r="AC545" s="967"/>
      <c r="AD545" s="967"/>
      <c r="AE545" s="967"/>
      <c r="AF545" s="967"/>
      <c r="AG545" s="967"/>
      <c r="AH545" s="967"/>
      <c r="AI545" s="967"/>
      <c r="AJ545" s="967"/>
      <c r="AK545" s="967"/>
      <c r="AL545" s="967"/>
      <c r="AM545" s="967"/>
      <c r="AN545" s="967"/>
      <c r="AO545" s="967"/>
      <c r="AP545" s="967"/>
      <c r="AQ545" s="967"/>
      <c r="AR545" s="967"/>
      <c r="AS545" s="967"/>
      <c r="AT545" s="967"/>
      <c r="AU545" s="967"/>
      <c r="AV545" s="967"/>
      <c r="AW545" s="967"/>
      <c r="AX545" s="967"/>
      <c r="AY545" s="967"/>
      <c r="AZ545" s="967"/>
      <c r="BA545" s="967"/>
      <c r="BB545" s="967"/>
      <c r="BC545" s="967"/>
      <c r="BD545" s="967"/>
      <c r="BE545" s="967"/>
      <c r="BF545" s="967"/>
      <c r="BG545" s="967"/>
      <c r="BH545" s="967"/>
      <c r="BI545" s="967"/>
      <c r="BJ545" s="967"/>
      <c r="BK545" s="967"/>
      <c r="BL545" s="967"/>
      <c r="BM545" s="967"/>
      <c r="BN545" s="967"/>
      <c r="BO545" s="967"/>
      <c r="BP545" s="967"/>
      <c r="BQ545" s="967"/>
      <c r="BR545" s="967"/>
      <c r="BS545" s="967"/>
    </row>
    <row r="546" spans="1:71" s="656" customFormat="1" ht="15.65" customHeight="1" outlineLevel="2" x14ac:dyDescent="0.25">
      <c r="A546" s="934"/>
      <c r="B546" s="659"/>
      <c r="C546" s="786"/>
      <c r="D546" s="657" t="s">
        <v>1490</v>
      </c>
      <c r="E546" s="660">
        <f>E536</f>
        <v>91.3</v>
      </c>
      <c r="F546" s="657" t="s">
        <v>74</v>
      </c>
      <c r="G546" s="661">
        <v>0.03</v>
      </c>
      <c r="H546" s="661">
        <f t="shared" si="143"/>
        <v>2.7389999999999999</v>
      </c>
      <c r="I546" s="891">
        <v>0</v>
      </c>
      <c r="J546" s="891">
        <f t="shared" si="144"/>
        <v>0</v>
      </c>
      <c r="K546" s="891"/>
      <c r="L546" s="891">
        <f t="shared" si="145"/>
        <v>0</v>
      </c>
      <c r="M546" s="891">
        <f>J546+H546*Tabellen!$K$2+L546</f>
        <v>164.34</v>
      </c>
      <c r="N546" s="796"/>
      <c r="O546" s="1018">
        <f t="shared" si="146"/>
        <v>198.85140000000001</v>
      </c>
      <c r="P546" s="1031"/>
      <c r="Q546" s="1023" t="s">
        <v>1025</v>
      </c>
      <c r="R546" s="1018">
        <f>H546*Tabellen!$K$2*Tabellen!$F$2</f>
        <v>198.85140000000001</v>
      </c>
      <c r="S546" s="1024" t="s">
        <v>1116</v>
      </c>
      <c r="T546" s="1018">
        <f>J546*Tabellen!$F$2</f>
        <v>0</v>
      </c>
      <c r="U546" s="1018">
        <f>R546*Tabellen!$G$2</f>
        <v>17.896626000000001</v>
      </c>
      <c r="V546" s="1018">
        <f>T546*Tabellen!$H$2</f>
        <v>0</v>
      </c>
      <c r="W546" s="1018">
        <f t="shared" si="147"/>
        <v>17.896626000000001</v>
      </c>
      <c r="X546" s="1018">
        <f t="shared" si="148"/>
        <v>216.74802600000001</v>
      </c>
      <c r="Y546" s="1017"/>
      <c r="Z546" s="967"/>
      <c r="AA546" s="967"/>
      <c r="AB546" s="967"/>
      <c r="AC546" s="967"/>
      <c r="AD546" s="967"/>
      <c r="AE546" s="967"/>
      <c r="AF546" s="967"/>
      <c r="AG546" s="967"/>
      <c r="AH546" s="967"/>
      <c r="AI546" s="967"/>
      <c r="AJ546" s="967"/>
      <c r="AK546" s="967"/>
      <c r="AL546" s="967"/>
      <c r="AM546" s="967"/>
      <c r="AN546" s="967"/>
      <c r="AO546" s="967"/>
      <c r="AP546" s="967"/>
      <c r="AQ546" s="967"/>
      <c r="AR546" s="967"/>
      <c r="AS546" s="967"/>
      <c r="AT546" s="967"/>
      <c r="AU546" s="967"/>
      <c r="AV546" s="967"/>
      <c r="AW546" s="967"/>
      <c r="AX546" s="967"/>
      <c r="AY546" s="967"/>
      <c r="AZ546" s="967"/>
      <c r="BA546" s="967"/>
      <c r="BB546" s="967"/>
      <c r="BC546" s="967"/>
      <c r="BD546" s="967"/>
      <c r="BE546" s="967"/>
      <c r="BF546" s="967"/>
      <c r="BG546" s="967"/>
      <c r="BH546" s="967"/>
      <c r="BI546" s="967"/>
      <c r="BJ546" s="967"/>
      <c r="BK546" s="967"/>
      <c r="BL546" s="967"/>
      <c r="BM546" s="967"/>
      <c r="BN546" s="967"/>
      <c r="BO546" s="967"/>
      <c r="BP546" s="967"/>
      <c r="BQ546" s="967"/>
      <c r="BR546" s="967"/>
      <c r="BS546" s="967"/>
    </row>
    <row r="547" spans="1:71" s="656" customFormat="1" ht="15.65" customHeight="1" outlineLevel="2" x14ac:dyDescent="0.25">
      <c r="A547" s="934"/>
      <c r="B547" s="659"/>
      <c r="C547" s="786"/>
      <c r="D547" s="657" t="s">
        <v>1491</v>
      </c>
      <c r="E547" s="660">
        <f>E536*1.1</f>
        <v>100.43</v>
      </c>
      <c r="F547" s="659" t="s">
        <v>74</v>
      </c>
      <c r="G547" s="660">
        <v>0</v>
      </c>
      <c r="H547" s="661">
        <f t="shared" si="143"/>
        <v>0</v>
      </c>
      <c r="I547" s="904">
        <v>1.79</v>
      </c>
      <c r="J547" s="891">
        <f t="shared" si="144"/>
        <v>179.76970000000003</v>
      </c>
      <c r="K547" s="891"/>
      <c r="L547" s="891">
        <f t="shared" si="145"/>
        <v>0</v>
      </c>
      <c r="M547" s="891">
        <f>J547+H547*Tabellen!$K$2+L547</f>
        <v>179.76970000000003</v>
      </c>
      <c r="N547" s="796"/>
      <c r="O547" s="1018">
        <f t="shared" si="146"/>
        <v>217.52133700000002</v>
      </c>
      <c r="P547" s="1031"/>
      <c r="Q547" s="1023" t="s">
        <v>1025</v>
      </c>
      <c r="R547" s="1018">
        <f>H547*Tabellen!$K$2*Tabellen!$F$2</f>
        <v>0</v>
      </c>
      <c r="S547" s="1024" t="s">
        <v>1116</v>
      </c>
      <c r="T547" s="1018">
        <f>J547*Tabellen!$F$2</f>
        <v>217.52133700000002</v>
      </c>
      <c r="U547" s="1018">
        <f>R547*Tabellen!$G$2</f>
        <v>0</v>
      </c>
      <c r="V547" s="1018">
        <f>T547*Tabellen!$H$2</f>
        <v>45.679480770000005</v>
      </c>
      <c r="W547" s="1018">
        <f t="shared" si="147"/>
        <v>45.679480770000005</v>
      </c>
      <c r="X547" s="1018">
        <f t="shared" si="148"/>
        <v>263.20081777000001</v>
      </c>
      <c r="Y547" s="1026"/>
      <c r="Z547" s="967"/>
      <c r="AA547" s="967"/>
      <c r="AB547" s="967"/>
      <c r="AC547" s="967"/>
      <c r="AD547" s="967"/>
      <c r="AE547" s="967"/>
      <c r="AF547" s="967"/>
      <c r="AG547" s="967"/>
      <c r="AH547" s="967"/>
      <c r="AI547" s="967"/>
      <c r="AJ547" s="967"/>
      <c r="AK547" s="967"/>
      <c r="AL547" s="967"/>
      <c r="AM547" s="967"/>
      <c r="AN547" s="967"/>
      <c r="AO547" s="967"/>
      <c r="AP547" s="967"/>
      <c r="AQ547" s="967"/>
      <c r="AR547" s="967"/>
      <c r="AS547" s="967"/>
      <c r="AT547" s="967"/>
      <c r="AU547" s="967"/>
      <c r="AV547" s="967"/>
      <c r="AW547" s="967"/>
      <c r="AX547" s="967"/>
      <c r="AY547" s="967"/>
      <c r="AZ547" s="967"/>
      <c r="BA547" s="967"/>
      <c r="BB547" s="967"/>
      <c r="BC547" s="967"/>
      <c r="BD547" s="967"/>
      <c r="BE547" s="967"/>
      <c r="BF547" s="967"/>
      <c r="BG547" s="967"/>
      <c r="BH547" s="967"/>
      <c r="BI547" s="967"/>
      <c r="BJ547" s="967"/>
      <c r="BK547" s="967"/>
      <c r="BL547" s="967"/>
      <c r="BM547" s="967"/>
      <c r="BN547" s="967"/>
      <c r="BO547" s="967"/>
      <c r="BP547" s="967"/>
      <c r="BQ547" s="967"/>
      <c r="BR547" s="967"/>
      <c r="BS547" s="967"/>
    </row>
    <row r="548" spans="1:71" s="656" customFormat="1" ht="15.65" customHeight="1" outlineLevel="2" x14ac:dyDescent="0.25">
      <c r="A548" s="934"/>
      <c r="B548" s="659"/>
      <c r="C548" s="786"/>
      <c r="D548" s="657" t="s">
        <v>1491</v>
      </c>
      <c r="E548" s="660">
        <f>E536</f>
        <v>91.3</v>
      </c>
      <c r="F548" s="657" t="s">
        <v>74</v>
      </c>
      <c r="G548" s="661">
        <v>0.03</v>
      </c>
      <c r="H548" s="661">
        <f t="shared" si="143"/>
        <v>2.7389999999999999</v>
      </c>
      <c r="I548" s="891">
        <v>0</v>
      </c>
      <c r="J548" s="891">
        <f t="shared" si="144"/>
        <v>0</v>
      </c>
      <c r="K548" s="891"/>
      <c r="L548" s="891">
        <f t="shared" si="145"/>
        <v>0</v>
      </c>
      <c r="M548" s="891">
        <f>J548+H548*Tabellen!$K$2+L548</f>
        <v>164.34</v>
      </c>
      <c r="N548" s="796"/>
      <c r="O548" s="1018">
        <f t="shared" si="146"/>
        <v>198.85140000000001</v>
      </c>
      <c r="P548" s="1031"/>
      <c r="Q548" s="1023" t="s">
        <v>1025</v>
      </c>
      <c r="R548" s="1018">
        <f>H548*Tabellen!$K$2*Tabellen!$F$2</f>
        <v>198.85140000000001</v>
      </c>
      <c r="S548" s="1024" t="s">
        <v>1116</v>
      </c>
      <c r="T548" s="1018">
        <f>J548*Tabellen!$F$2</f>
        <v>0</v>
      </c>
      <c r="U548" s="1018">
        <f>R548*Tabellen!$G$2</f>
        <v>17.896626000000001</v>
      </c>
      <c r="V548" s="1018">
        <f>T548*Tabellen!$H$2</f>
        <v>0</v>
      </c>
      <c r="W548" s="1018">
        <f t="shared" si="147"/>
        <v>17.896626000000001</v>
      </c>
      <c r="X548" s="1018">
        <f t="shared" si="148"/>
        <v>216.74802600000001</v>
      </c>
      <c r="Y548" s="1017"/>
      <c r="Z548" s="967"/>
      <c r="AA548" s="967"/>
      <c r="AB548" s="967"/>
      <c r="AC548" s="967"/>
      <c r="AD548" s="967"/>
      <c r="AE548" s="967"/>
      <c r="AF548" s="967"/>
      <c r="AG548" s="967"/>
      <c r="AH548" s="967"/>
      <c r="AI548" s="967"/>
      <c r="AJ548" s="967"/>
      <c r="AK548" s="967"/>
      <c r="AL548" s="967"/>
      <c r="AM548" s="967"/>
      <c r="AN548" s="967"/>
      <c r="AO548" s="967"/>
      <c r="AP548" s="967"/>
      <c r="AQ548" s="967"/>
      <c r="AR548" s="967"/>
      <c r="AS548" s="967"/>
      <c r="AT548" s="967"/>
      <c r="AU548" s="967"/>
      <c r="AV548" s="967"/>
      <c r="AW548" s="967"/>
      <c r="AX548" s="967"/>
      <c r="AY548" s="967"/>
      <c r="AZ548" s="967"/>
      <c r="BA548" s="967"/>
      <c r="BB548" s="967"/>
      <c r="BC548" s="967"/>
      <c r="BD548" s="967"/>
      <c r="BE548" s="967"/>
      <c r="BF548" s="967"/>
      <c r="BG548" s="967"/>
      <c r="BH548" s="967"/>
      <c r="BI548" s="967"/>
      <c r="BJ548" s="967"/>
      <c r="BK548" s="967"/>
      <c r="BL548" s="967"/>
      <c r="BM548" s="967"/>
      <c r="BN548" s="967"/>
      <c r="BO548" s="967"/>
      <c r="BP548" s="967"/>
      <c r="BQ548" s="967"/>
      <c r="BR548" s="967"/>
      <c r="BS548" s="967"/>
    </row>
    <row r="549" spans="1:71" s="656" customFormat="1" ht="15.65" customHeight="1" outlineLevel="2" x14ac:dyDescent="0.25">
      <c r="A549" s="934"/>
      <c r="B549" s="659"/>
      <c r="C549" s="786"/>
      <c r="D549" s="657" t="s">
        <v>1492</v>
      </c>
      <c r="E549" s="660">
        <f>E536*1.1</f>
        <v>100.43</v>
      </c>
      <c r="F549" s="657" t="s">
        <v>74</v>
      </c>
      <c r="G549" s="661"/>
      <c r="H549" s="661">
        <f t="shared" si="143"/>
        <v>0</v>
      </c>
      <c r="I549" s="891">
        <v>3.97</v>
      </c>
      <c r="J549" s="891">
        <f t="shared" si="144"/>
        <v>398.70710000000003</v>
      </c>
      <c r="K549" s="891"/>
      <c r="L549" s="891">
        <f t="shared" si="145"/>
        <v>0</v>
      </c>
      <c r="M549" s="891">
        <f>J549+H549*Tabellen!$K$2+L549</f>
        <v>398.70710000000003</v>
      </c>
      <c r="N549" s="796"/>
      <c r="O549" s="1018">
        <f t="shared" si="146"/>
        <v>482.43559100000004</v>
      </c>
      <c r="P549" s="1031"/>
      <c r="Q549" s="1023" t="s">
        <v>1025</v>
      </c>
      <c r="R549" s="1018">
        <f>H549*Tabellen!$K$2*Tabellen!$F$2</f>
        <v>0</v>
      </c>
      <c r="S549" s="1024" t="s">
        <v>1116</v>
      </c>
      <c r="T549" s="1018">
        <f>J549*Tabellen!$F$2</f>
        <v>482.43559100000004</v>
      </c>
      <c r="U549" s="1018">
        <f>R549*Tabellen!$G$2</f>
        <v>0</v>
      </c>
      <c r="V549" s="1018">
        <f>T549*Tabellen!$H$2</f>
        <v>101.31147411000001</v>
      </c>
      <c r="W549" s="1018">
        <f t="shared" si="147"/>
        <v>101.31147411000001</v>
      </c>
      <c r="X549" s="1018">
        <f t="shared" si="148"/>
        <v>583.74706510999999</v>
      </c>
      <c r="Y549" s="1034"/>
      <c r="Z549" s="967"/>
      <c r="AA549" s="967"/>
      <c r="AB549" s="967"/>
      <c r="AC549" s="967"/>
      <c r="AD549" s="967"/>
      <c r="AE549" s="967"/>
      <c r="AF549" s="967"/>
      <c r="AG549" s="967"/>
      <c r="AH549" s="967"/>
      <c r="AI549" s="967"/>
      <c r="AJ549" s="967"/>
      <c r="AK549" s="967"/>
      <c r="AL549" s="967"/>
      <c r="AM549" s="967"/>
      <c r="AN549" s="967"/>
      <c r="AO549" s="967"/>
      <c r="AP549" s="967"/>
      <c r="AQ549" s="967"/>
      <c r="AR549" s="967"/>
      <c r="AS549" s="967"/>
      <c r="AT549" s="967"/>
      <c r="AU549" s="967"/>
      <c r="AV549" s="967"/>
      <c r="AW549" s="967"/>
      <c r="AX549" s="967"/>
      <c r="AY549" s="967"/>
      <c r="AZ549" s="967"/>
      <c r="BA549" s="967"/>
      <c r="BB549" s="967"/>
      <c r="BC549" s="967"/>
      <c r="BD549" s="967"/>
      <c r="BE549" s="967"/>
      <c r="BF549" s="967"/>
      <c r="BG549" s="967"/>
      <c r="BH549" s="967"/>
      <c r="BI549" s="967"/>
      <c r="BJ549" s="967"/>
      <c r="BK549" s="967"/>
      <c r="BL549" s="967"/>
      <c r="BM549" s="967"/>
      <c r="BN549" s="967"/>
      <c r="BO549" s="967"/>
      <c r="BP549" s="967"/>
      <c r="BQ549" s="967"/>
      <c r="BR549" s="967"/>
      <c r="BS549" s="967"/>
    </row>
    <row r="550" spans="1:71" s="656" customFormat="1" ht="15.65" customHeight="1" outlineLevel="2" x14ac:dyDescent="0.25">
      <c r="A550" s="934"/>
      <c r="B550" s="659"/>
      <c r="C550" s="786"/>
      <c r="D550" s="657" t="s">
        <v>1492</v>
      </c>
      <c r="E550" s="660">
        <f>E536</f>
        <v>91.3</v>
      </c>
      <c r="F550" s="657" t="s">
        <v>74</v>
      </c>
      <c r="G550" s="661">
        <v>0.3</v>
      </c>
      <c r="H550" s="661">
        <f t="shared" si="143"/>
        <v>27.389999999999997</v>
      </c>
      <c r="I550" s="891"/>
      <c r="J550" s="891">
        <f t="shared" si="144"/>
        <v>0</v>
      </c>
      <c r="K550" s="891"/>
      <c r="L550" s="891">
        <f t="shared" si="145"/>
        <v>0</v>
      </c>
      <c r="M550" s="891">
        <f>J550+H550*Tabellen!$K$2+L550</f>
        <v>1643.3999999999999</v>
      </c>
      <c r="N550" s="796"/>
      <c r="O550" s="1018">
        <f t="shared" si="146"/>
        <v>1988.5139999999997</v>
      </c>
      <c r="P550" s="1031"/>
      <c r="Q550" s="1023" t="s">
        <v>1025</v>
      </c>
      <c r="R550" s="1018">
        <f>H550*Tabellen!$K$2*Tabellen!$F$2</f>
        <v>1988.5139999999997</v>
      </c>
      <c r="S550" s="1024" t="s">
        <v>1116</v>
      </c>
      <c r="T550" s="1018">
        <f>J550*Tabellen!$F$2</f>
        <v>0</v>
      </c>
      <c r="U550" s="1018">
        <f>R550*Tabellen!$G$2</f>
        <v>178.96625999999998</v>
      </c>
      <c r="V550" s="1018">
        <f>T550*Tabellen!$H$2</f>
        <v>0</v>
      </c>
      <c r="W550" s="1018">
        <f t="shared" si="147"/>
        <v>178.96625999999998</v>
      </c>
      <c r="X550" s="1018">
        <f t="shared" si="148"/>
        <v>2167.4802599999998</v>
      </c>
      <c r="Y550" s="1017"/>
      <c r="Z550" s="967"/>
      <c r="AA550" s="967"/>
      <c r="AB550" s="967"/>
      <c r="AC550" s="967"/>
      <c r="AD550" s="967"/>
      <c r="AE550" s="967"/>
      <c r="AF550" s="967"/>
      <c r="AG550" s="967"/>
      <c r="AH550" s="967"/>
      <c r="AI550" s="967"/>
      <c r="AJ550" s="967"/>
      <c r="AK550" s="967"/>
      <c r="AL550" s="967"/>
      <c r="AM550" s="967"/>
      <c r="AN550" s="967"/>
      <c r="AO550" s="967"/>
      <c r="AP550" s="967"/>
      <c r="AQ550" s="967"/>
      <c r="AR550" s="967"/>
      <c r="AS550" s="967"/>
      <c r="AT550" s="967"/>
      <c r="AU550" s="967"/>
      <c r="AV550" s="967"/>
      <c r="AW550" s="967"/>
      <c r="AX550" s="967"/>
      <c r="AY550" s="967"/>
      <c r="AZ550" s="967"/>
      <c r="BA550" s="967"/>
      <c r="BB550" s="967"/>
      <c r="BC550" s="967"/>
      <c r="BD550" s="967"/>
      <c r="BE550" s="967"/>
      <c r="BF550" s="967"/>
      <c r="BG550" s="967"/>
      <c r="BH550" s="967"/>
      <c r="BI550" s="967"/>
      <c r="BJ550" s="967"/>
      <c r="BK550" s="967"/>
      <c r="BL550" s="967"/>
      <c r="BM550" s="967"/>
      <c r="BN550" s="967"/>
      <c r="BO550" s="967"/>
      <c r="BP550" s="967"/>
      <c r="BQ550" s="967"/>
      <c r="BR550" s="967"/>
      <c r="BS550" s="967"/>
    </row>
    <row r="551" spans="1:71" s="656" customFormat="1" ht="15.65" customHeight="1" outlineLevel="2" x14ac:dyDescent="0.25">
      <c r="A551" s="934"/>
      <c r="B551" s="659"/>
      <c r="C551" s="786"/>
      <c r="D551" s="659" t="s">
        <v>1493</v>
      </c>
      <c r="E551" s="660">
        <f>E536</f>
        <v>91.3</v>
      </c>
      <c r="F551" s="657" t="s">
        <v>74</v>
      </c>
      <c r="G551" s="660"/>
      <c r="H551" s="661">
        <f t="shared" si="143"/>
        <v>0</v>
      </c>
      <c r="I551" s="891">
        <v>5.5</v>
      </c>
      <c r="J551" s="891">
        <f t="shared" si="144"/>
        <v>502.15</v>
      </c>
      <c r="K551" s="891"/>
      <c r="L551" s="891">
        <f t="shared" si="145"/>
        <v>0</v>
      </c>
      <c r="M551" s="891">
        <f>J551+H551*Tabellen!$K$2+L551</f>
        <v>502.15</v>
      </c>
      <c r="N551" s="796"/>
      <c r="O551" s="1018">
        <f t="shared" si="146"/>
        <v>607.60149999999999</v>
      </c>
      <c r="P551" s="1031"/>
      <c r="Q551" s="1023" t="s">
        <v>1025</v>
      </c>
      <c r="R551" s="1018">
        <f>H551*Tabellen!$K$2*Tabellen!$F$2</f>
        <v>0</v>
      </c>
      <c r="S551" s="1024" t="s">
        <v>1116</v>
      </c>
      <c r="T551" s="1018">
        <f>J551*Tabellen!$F$2</f>
        <v>607.60149999999999</v>
      </c>
      <c r="U551" s="1018">
        <f>R551*Tabellen!$G$2</f>
        <v>0</v>
      </c>
      <c r="V551" s="1018">
        <f>T551*Tabellen!$H$2</f>
        <v>127.59631499999999</v>
      </c>
      <c r="W551" s="1018">
        <f t="shared" si="147"/>
        <v>127.59631499999999</v>
      </c>
      <c r="X551" s="1018">
        <f t="shared" si="148"/>
        <v>735.19781499999999</v>
      </c>
      <c r="Y551" s="1017"/>
      <c r="Z551" s="967"/>
      <c r="AA551" s="967"/>
      <c r="AB551" s="967"/>
      <c r="AC551" s="967"/>
      <c r="AD551" s="967"/>
      <c r="AE551" s="967"/>
      <c r="AF551" s="967"/>
      <c r="AG551" s="967"/>
      <c r="AH551" s="967"/>
      <c r="AI551" s="967"/>
      <c r="AJ551" s="967"/>
      <c r="AK551" s="967"/>
      <c r="AL551" s="967"/>
      <c r="AM551" s="967"/>
      <c r="AN551" s="967"/>
      <c r="AO551" s="967"/>
      <c r="AP551" s="967"/>
      <c r="AQ551" s="967"/>
      <c r="AR551" s="967"/>
      <c r="AS551" s="967"/>
      <c r="AT551" s="967"/>
      <c r="AU551" s="967"/>
      <c r="AV551" s="967"/>
      <c r="AW551" s="967"/>
      <c r="AX551" s="967"/>
      <c r="AY551" s="967"/>
      <c r="AZ551" s="967"/>
      <c r="BA551" s="967"/>
      <c r="BB551" s="967"/>
      <c r="BC551" s="967"/>
      <c r="BD551" s="967"/>
      <c r="BE551" s="967"/>
      <c r="BF551" s="967"/>
      <c r="BG551" s="967"/>
      <c r="BH551" s="967"/>
      <c r="BI551" s="967"/>
      <c r="BJ551" s="967"/>
      <c r="BK551" s="967"/>
      <c r="BL551" s="967"/>
      <c r="BM551" s="967"/>
      <c r="BN551" s="967"/>
      <c r="BO551" s="967"/>
      <c r="BP551" s="967"/>
      <c r="BQ551" s="967"/>
      <c r="BR551" s="967"/>
      <c r="BS551" s="967"/>
    </row>
    <row r="552" spans="1:71" s="656" customFormat="1" ht="15.65" customHeight="1" outlineLevel="2" x14ac:dyDescent="0.25">
      <c r="A552" s="934"/>
      <c r="B552" s="659"/>
      <c r="C552" s="786"/>
      <c r="D552" s="659" t="s">
        <v>1483</v>
      </c>
      <c r="E552" s="660">
        <v>1</v>
      </c>
      <c r="F552" s="657" t="s">
        <v>846</v>
      </c>
      <c r="G552" s="660">
        <v>4</v>
      </c>
      <c r="H552" s="661">
        <f t="shared" si="143"/>
        <v>4</v>
      </c>
      <c r="I552" s="891"/>
      <c r="J552" s="891">
        <f t="shared" si="144"/>
        <v>0</v>
      </c>
      <c r="K552" s="891"/>
      <c r="L552" s="891">
        <f t="shared" si="145"/>
        <v>0</v>
      </c>
      <c r="M552" s="891">
        <f>J552+H552*Tabellen!$K$2+L552</f>
        <v>240</v>
      </c>
      <c r="N552" s="796"/>
      <c r="O552" s="1018">
        <f t="shared" si="146"/>
        <v>290.39999999999998</v>
      </c>
      <c r="P552" s="1031"/>
      <c r="Q552" s="1023" t="s">
        <v>1025</v>
      </c>
      <c r="R552" s="1018">
        <f>H552*Tabellen!$K$2*Tabellen!$F$2</f>
        <v>290.39999999999998</v>
      </c>
      <c r="S552" s="1024" t="s">
        <v>1116</v>
      </c>
      <c r="T552" s="1018">
        <f>J552*Tabellen!$F$2</f>
        <v>0</v>
      </c>
      <c r="U552" s="1018">
        <f>R552*Tabellen!$G$2</f>
        <v>26.135999999999996</v>
      </c>
      <c r="V552" s="1018">
        <f>T552*Tabellen!$H$2</f>
        <v>0</v>
      </c>
      <c r="W552" s="1018">
        <f t="shared" si="147"/>
        <v>26.135999999999996</v>
      </c>
      <c r="X552" s="1018">
        <f t="shared" si="148"/>
        <v>316.53599999999994</v>
      </c>
      <c r="Y552" s="1017"/>
      <c r="Z552" s="967"/>
      <c r="AA552" s="967"/>
      <c r="AB552" s="967"/>
      <c r="AC552" s="967"/>
      <c r="AD552" s="967"/>
      <c r="AE552" s="967"/>
      <c r="AF552" s="967"/>
      <c r="AG552" s="967"/>
      <c r="AH552" s="967"/>
      <c r="AI552" s="967"/>
      <c r="AJ552" s="967"/>
      <c r="AK552" s="967"/>
      <c r="AL552" s="967"/>
      <c r="AM552" s="967"/>
      <c r="AN552" s="967"/>
      <c r="AO552" s="967"/>
      <c r="AP552" s="967"/>
      <c r="AQ552" s="967"/>
      <c r="AR552" s="967"/>
      <c r="AS552" s="967"/>
      <c r="AT552" s="967"/>
      <c r="AU552" s="967"/>
      <c r="AV552" s="967"/>
      <c r="AW552" s="967"/>
      <c r="AX552" s="967"/>
      <c r="AY552" s="967"/>
      <c r="AZ552" s="967"/>
      <c r="BA552" s="967"/>
      <c r="BB552" s="967"/>
      <c r="BC552" s="967"/>
      <c r="BD552" s="967"/>
      <c r="BE552" s="967"/>
      <c r="BF552" s="967"/>
      <c r="BG552" s="967"/>
      <c r="BH552" s="967"/>
      <c r="BI552" s="967"/>
      <c r="BJ552" s="967"/>
      <c r="BK552" s="967"/>
      <c r="BL552" s="967"/>
      <c r="BM552" s="967"/>
      <c r="BN552" s="967"/>
      <c r="BO552" s="967"/>
      <c r="BP552" s="967"/>
      <c r="BQ552" s="967"/>
      <c r="BR552" s="967"/>
      <c r="BS552" s="967"/>
    </row>
    <row r="553" spans="1:71" s="830" customFormat="1" ht="15.65" customHeight="1" outlineLevel="2" x14ac:dyDescent="0.25">
      <c r="A553" s="936"/>
      <c r="B553" s="659" t="s">
        <v>1223</v>
      </c>
      <c r="C553" s="786" t="s">
        <v>1074</v>
      </c>
      <c r="D553" s="657" t="s">
        <v>1226</v>
      </c>
      <c r="E553" s="831"/>
      <c r="G553" s="832"/>
      <c r="H553" s="832"/>
      <c r="I553" s="905"/>
      <c r="J553" s="905"/>
      <c r="K553" s="905"/>
      <c r="L553" s="905"/>
      <c r="M553" s="905"/>
      <c r="N553" s="833"/>
      <c r="O553" s="1017"/>
      <c r="P553" s="1031"/>
      <c r="Q553" s="1023"/>
      <c r="R553" s="1018"/>
      <c r="S553" s="1024"/>
      <c r="T553" s="1018"/>
      <c r="U553" s="1018"/>
      <c r="V553" s="1018"/>
      <c r="W553" s="1018"/>
      <c r="X553" s="1018"/>
      <c r="Y553" s="1034"/>
      <c r="Z553" s="970"/>
      <c r="AA553" s="970"/>
      <c r="AB553" s="970"/>
      <c r="AC553" s="970"/>
      <c r="AD553" s="970"/>
      <c r="AE553" s="970"/>
      <c r="AF553" s="970"/>
      <c r="AG553" s="970"/>
      <c r="AH553" s="970"/>
      <c r="AI553" s="970"/>
      <c r="AJ553" s="970"/>
      <c r="AK553" s="970"/>
      <c r="AL553" s="970"/>
      <c r="AM553" s="970"/>
      <c r="AN553" s="970"/>
      <c r="AO553" s="970"/>
      <c r="AP553" s="970"/>
      <c r="AQ553" s="970"/>
      <c r="AR553" s="970"/>
      <c r="AS553" s="970"/>
      <c r="AT553" s="970"/>
      <c r="AU553" s="970"/>
      <c r="AV553" s="970"/>
      <c r="AW553" s="970"/>
      <c r="AX553" s="970"/>
      <c r="AY553" s="970"/>
      <c r="AZ553" s="970"/>
      <c r="BA553" s="970"/>
      <c r="BB553" s="970"/>
      <c r="BC553" s="970"/>
      <c r="BD553" s="970"/>
      <c r="BE553" s="970"/>
      <c r="BF553" s="970"/>
      <c r="BG553" s="970"/>
      <c r="BH553" s="970"/>
      <c r="BI553" s="970"/>
      <c r="BJ553" s="970"/>
      <c r="BK553" s="970"/>
      <c r="BL553" s="970"/>
      <c r="BM553" s="970"/>
      <c r="BN553" s="970"/>
      <c r="BO553" s="970"/>
      <c r="BP553" s="970"/>
      <c r="BQ553" s="970"/>
      <c r="BR553" s="970"/>
      <c r="BS553" s="970"/>
    </row>
    <row r="554" spans="1:71" ht="15.65" customHeight="1" outlineLevel="2" x14ac:dyDescent="0.25">
      <c r="B554" s="659"/>
      <c r="E554" s="660"/>
      <c r="G554" s="661"/>
      <c r="H554" s="661"/>
      <c r="K554" s="906"/>
      <c r="N554" s="795"/>
      <c r="O554" s="1017"/>
      <c r="P554" s="1017"/>
      <c r="Q554" s="1017"/>
      <c r="Y554" s="1017"/>
      <c r="Z554" s="964"/>
    </row>
    <row r="555" spans="1:71" ht="9" customHeight="1" outlineLevel="1" x14ac:dyDescent="0.25">
      <c r="B555" s="663"/>
      <c r="D555" s="664"/>
      <c r="E555" s="666"/>
      <c r="F555" s="664"/>
      <c r="G555" s="665"/>
      <c r="H555" s="665"/>
      <c r="I555" s="892"/>
      <c r="J555" s="892"/>
      <c r="K555" s="892"/>
      <c r="L555" s="892"/>
      <c r="M555" s="892"/>
      <c r="N555" s="786"/>
      <c r="O555" s="1021"/>
      <c r="P555" s="1021"/>
      <c r="Q555" s="1021"/>
      <c r="R555" s="1022"/>
      <c r="S555" s="1022"/>
      <c r="T555" s="1022"/>
      <c r="U555" s="1022"/>
      <c r="V555" s="1022"/>
      <c r="W555" s="1022"/>
      <c r="X555" s="1022"/>
      <c r="Y555" s="1021"/>
      <c r="Z555" s="965"/>
      <c r="AA555" s="966"/>
      <c r="AG555" s="963"/>
      <c r="AH555" s="963"/>
    </row>
    <row r="556" spans="1:71" s="912" customFormat="1" ht="15.65" customHeight="1" outlineLevel="1" x14ac:dyDescent="0.25">
      <c r="B556" s="650" t="s">
        <v>1291</v>
      </c>
      <c r="C556" s="937"/>
      <c r="D556" s="651" t="s">
        <v>1685</v>
      </c>
      <c r="E556" s="658">
        <v>91.3</v>
      </c>
      <c r="F556" s="651" t="s">
        <v>74</v>
      </c>
      <c r="G556" s="652"/>
      <c r="H556" s="652">
        <f>SUM(H557:H569)/E556</f>
        <v>0.82723593363352388</v>
      </c>
      <c r="I556" s="890"/>
      <c r="J556" s="890">
        <f>SUM(J557:J569)/E556</f>
        <v>25.676000000000002</v>
      </c>
      <c r="K556" s="890"/>
      <c r="L556" s="890">
        <f>SUM(L557:L573)/E556</f>
        <v>0</v>
      </c>
      <c r="M556" s="890">
        <f>SUM(M557:M569)/E556</f>
        <v>75.310156018011426</v>
      </c>
      <c r="N556" s="937"/>
      <c r="O556" s="1015">
        <f>SUM(O557:O567)/E556</f>
        <v>91.125288781793842</v>
      </c>
      <c r="P556" s="1014" t="str">
        <f>B556</f>
        <v>V1-3-F1</v>
      </c>
      <c r="Q556" s="1014"/>
      <c r="R556" s="1015"/>
      <c r="S556" s="1015"/>
      <c r="T556" s="1015"/>
      <c r="U556" s="1028"/>
      <c r="V556" s="1015"/>
      <c r="W556" s="1015"/>
      <c r="X556" s="1015">
        <f>SUM(X557:X567)/E556</f>
        <v>103.05471997215527</v>
      </c>
      <c r="Y556" s="1016"/>
      <c r="Z556" s="960"/>
      <c r="AA556" s="960"/>
      <c r="AB556" s="960"/>
      <c r="AC556" s="960"/>
      <c r="AD556" s="960"/>
      <c r="AE556" s="960"/>
      <c r="AF556" s="960"/>
      <c r="AG556" s="960"/>
      <c r="AH556" s="960"/>
      <c r="AI556" s="960"/>
      <c r="AJ556" s="960"/>
      <c r="AK556" s="960"/>
      <c r="AL556" s="960"/>
      <c r="AM556" s="960"/>
      <c r="AN556" s="960"/>
      <c r="AO556" s="960"/>
      <c r="AP556" s="960"/>
      <c r="AQ556" s="960"/>
      <c r="AR556" s="960"/>
      <c r="AS556" s="960"/>
      <c r="AT556" s="960"/>
      <c r="AU556" s="960"/>
      <c r="AV556" s="960"/>
      <c r="AW556" s="960"/>
      <c r="AX556" s="960"/>
      <c r="AY556" s="960"/>
      <c r="AZ556" s="960"/>
      <c r="BA556" s="960"/>
      <c r="BB556" s="960"/>
      <c r="BC556" s="960"/>
      <c r="BD556" s="960"/>
      <c r="BE556" s="960"/>
      <c r="BF556" s="960"/>
      <c r="BG556" s="960"/>
      <c r="BH556" s="960"/>
      <c r="BI556" s="960"/>
      <c r="BJ556" s="960"/>
      <c r="BK556" s="960"/>
      <c r="BL556" s="960"/>
      <c r="BM556" s="960"/>
      <c r="BN556" s="960"/>
      <c r="BO556" s="960"/>
      <c r="BP556" s="960"/>
      <c r="BQ556" s="960"/>
      <c r="BR556" s="960"/>
      <c r="BS556" s="960"/>
    </row>
    <row r="557" spans="1:71" ht="15.65" customHeight="1" outlineLevel="2" x14ac:dyDescent="0.25">
      <c r="B557" s="659"/>
      <c r="D557" s="668" t="s">
        <v>1247</v>
      </c>
      <c r="E557" s="660"/>
      <c r="G557" s="661"/>
      <c r="H557" s="661"/>
      <c r="K557" s="906"/>
      <c r="N557" s="795"/>
      <c r="O557" s="1017" t="str">
        <f>R557</f>
        <v>incl. opslagen</v>
      </c>
      <c r="P557" s="1017"/>
      <c r="Q557" s="1023"/>
      <c r="R557" s="1030" t="str">
        <f>Tabellen!$C$2</f>
        <v>incl. opslagen</v>
      </c>
      <c r="S557" s="1024"/>
      <c r="T557" s="1030" t="str">
        <f>Tabellen!$C$2</f>
        <v>incl. opslagen</v>
      </c>
    </row>
    <row r="558" spans="1:71" s="656" customFormat="1" ht="15.65" customHeight="1" outlineLevel="2" x14ac:dyDescent="0.25">
      <c r="A558" s="934"/>
      <c r="B558" s="659"/>
      <c r="C558" s="786"/>
      <c r="D558" s="657" t="s">
        <v>1433</v>
      </c>
      <c r="E558" s="660">
        <v>1</v>
      </c>
      <c r="F558" s="657" t="s">
        <v>846</v>
      </c>
      <c r="G558" s="661">
        <v>2</v>
      </c>
      <c r="H558" s="661">
        <f t="shared" ref="H558:H567" si="149">E558*G558</f>
        <v>2</v>
      </c>
      <c r="I558" s="891"/>
      <c r="J558" s="891">
        <f t="shared" ref="J558:J567" si="150">E558*I558</f>
        <v>0</v>
      </c>
      <c r="K558" s="891"/>
      <c r="L558" s="891">
        <f t="shared" ref="L558:L567" si="151">E558*K558</f>
        <v>0</v>
      </c>
      <c r="M558" s="891">
        <f>J558+H558*Tabellen!$K$2+L558</f>
        <v>120</v>
      </c>
      <c r="N558" s="796"/>
      <c r="O558" s="1018">
        <f t="shared" ref="O558:O567" si="152">R558+T558</f>
        <v>145.19999999999999</v>
      </c>
      <c r="P558" s="1031"/>
      <c r="Q558" s="1023" t="s">
        <v>1025</v>
      </c>
      <c r="R558" s="1018">
        <f>H558*Tabellen!$K$2*Tabellen!$F$2</f>
        <v>145.19999999999999</v>
      </c>
      <c r="S558" s="1024" t="s">
        <v>1116</v>
      </c>
      <c r="T558" s="1018">
        <f>J558*Tabellen!$F$2</f>
        <v>0</v>
      </c>
      <c r="U558" s="1018">
        <f>R558*Tabellen!$G$2</f>
        <v>13.067999999999998</v>
      </c>
      <c r="V558" s="1018">
        <f>T558*Tabellen!$H$2</f>
        <v>0</v>
      </c>
      <c r="W558" s="1018">
        <f t="shared" ref="W558:W567" si="153">U558+V558</f>
        <v>13.067999999999998</v>
      </c>
      <c r="X558" s="1018">
        <f t="shared" ref="X558:X567" si="154">O558+W558</f>
        <v>158.26799999999997</v>
      </c>
      <c r="Y558" s="1019"/>
      <c r="Z558" s="967"/>
      <c r="AA558" s="967"/>
      <c r="AB558" s="967"/>
      <c r="AC558" s="967"/>
      <c r="AD558" s="967"/>
      <c r="AE558" s="967"/>
      <c r="AF558" s="967"/>
      <c r="AG558" s="967"/>
      <c r="AH558" s="967"/>
      <c r="AI558" s="967"/>
      <c r="AJ558" s="967"/>
      <c r="AK558" s="967"/>
      <c r="AL558" s="967"/>
      <c r="AM558" s="967"/>
      <c r="AN558" s="967"/>
      <c r="AO558" s="967"/>
      <c r="AP558" s="967"/>
      <c r="AQ558" s="967"/>
      <c r="AR558" s="967"/>
      <c r="AS558" s="967"/>
      <c r="AT558" s="967"/>
      <c r="AU558" s="967"/>
      <c r="AV558" s="967"/>
      <c r="AW558" s="967"/>
      <c r="AX558" s="967"/>
      <c r="AY558" s="967"/>
      <c r="AZ558" s="967"/>
      <c r="BA558" s="967"/>
      <c r="BB558" s="967"/>
      <c r="BC558" s="967"/>
      <c r="BD558" s="967"/>
      <c r="BE558" s="967"/>
      <c r="BF558" s="967"/>
      <c r="BG558" s="967"/>
      <c r="BH558" s="967"/>
      <c r="BI558" s="967"/>
      <c r="BJ558" s="967"/>
      <c r="BK558" s="967"/>
      <c r="BL558" s="967"/>
      <c r="BM558" s="967"/>
      <c r="BN558" s="967"/>
      <c r="BO558" s="967"/>
      <c r="BP558" s="967"/>
      <c r="BQ558" s="967"/>
      <c r="BR558" s="967"/>
      <c r="BS558" s="967"/>
    </row>
    <row r="559" spans="1:71" s="656" customFormat="1" ht="15.65" customHeight="1" outlineLevel="2" x14ac:dyDescent="0.25">
      <c r="A559" s="934"/>
      <c r="B559" s="659"/>
      <c r="C559" s="786"/>
      <c r="D559" s="657" t="s">
        <v>1484</v>
      </c>
      <c r="E559" s="660">
        <f>91.3/2.7</f>
        <v>33.81481481481481</v>
      </c>
      <c r="F559" s="657" t="s">
        <v>71</v>
      </c>
      <c r="G559" s="661">
        <v>0.05</v>
      </c>
      <c r="H559" s="661">
        <f t="shared" si="149"/>
        <v>1.6907407407407407</v>
      </c>
      <c r="I559" s="891"/>
      <c r="J559" s="891">
        <f t="shared" si="150"/>
        <v>0</v>
      </c>
      <c r="K559" s="891"/>
      <c r="L559" s="891">
        <f t="shared" si="151"/>
        <v>0</v>
      </c>
      <c r="M559" s="891">
        <f>J559+H559*Tabellen!$K$2+L559</f>
        <v>101.44444444444444</v>
      </c>
      <c r="N559" s="796"/>
      <c r="O559" s="1018">
        <f t="shared" si="152"/>
        <v>122.74777777777777</v>
      </c>
      <c r="P559" s="1031"/>
      <c r="Q559" s="1023" t="s">
        <v>1025</v>
      </c>
      <c r="R559" s="1018">
        <f>H559*Tabellen!$K$2*Tabellen!$F$2</f>
        <v>122.74777777777777</v>
      </c>
      <c r="S559" s="1024" t="s">
        <v>1116</v>
      </c>
      <c r="T559" s="1018">
        <f>J559*Tabellen!$F$2</f>
        <v>0</v>
      </c>
      <c r="U559" s="1018">
        <f>R559*Tabellen!$G$2</f>
        <v>11.047299999999998</v>
      </c>
      <c r="V559" s="1018">
        <f>T559*Tabellen!$H$2</f>
        <v>0</v>
      </c>
      <c r="W559" s="1018">
        <f t="shared" si="153"/>
        <v>11.047299999999998</v>
      </c>
      <c r="X559" s="1018">
        <f t="shared" si="154"/>
        <v>133.79507777777778</v>
      </c>
      <c r="Y559" s="1019"/>
      <c r="Z559" s="967"/>
      <c r="AA559" s="967"/>
      <c r="AB559" s="967"/>
      <c r="AC559" s="967"/>
      <c r="AD559" s="967"/>
      <c r="AE559" s="967"/>
      <c r="AF559" s="967"/>
      <c r="AG559" s="967"/>
      <c r="AH559" s="967"/>
      <c r="AI559" s="967"/>
      <c r="AJ559" s="967"/>
      <c r="AK559" s="967"/>
      <c r="AL559" s="967"/>
      <c r="AM559" s="967"/>
      <c r="AN559" s="967"/>
      <c r="AO559" s="967"/>
      <c r="AP559" s="967"/>
      <c r="AQ559" s="967"/>
      <c r="AR559" s="967"/>
      <c r="AS559" s="967"/>
      <c r="AT559" s="967"/>
      <c r="AU559" s="967"/>
      <c r="AV559" s="967"/>
      <c r="AW559" s="967"/>
      <c r="AX559" s="967"/>
      <c r="AY559" s="967"/>
      <c r="AZ559" s="967"/>
      <c r="BA559" s="967"/>
      <c r="BB559" s="967"/>
      <c r="BC559" s="967"/>
      <c r="BD559" s="967"/>
      <c r="BE559" s="967"/>
      <c r="BF559" s="967"/>
      <c r="BG559" s="967"/>
      <c r="BH559" s="967"/>
      <c r="BI559" s="967"/>
      <c r="BJ559" s="967"/>
      <c r="BK559" s="967"/>
      <c r="BL559" s="967"/>
      <c r="BM559" s="967"/>
      <c r="BN559" s="967"/>
      <c r="BO559" s="967"/>
      <c r="BP559" s="967"/>
      <c r="BQ559" s="967"/>
      <c r="BR559" s="967"/>
      <c r="BS559" s="967"/>
    </row>
    <row r="560" spans="1:71" s="656" customFormat="1" ht="15.65" customHeight="1" outlineLevel="2" x14ac:dyDescent="0.25">
      <c r="A560" s="934"/>
      <c r="B560" s="659"/>
      <c r="C560" s="786"/>
      <c r="D560" s="657" t="s">
        <v>1502</v>
      </c>
      <c r="E560" s="660">
        <f>E556*1.7</f>
        <v>155.20999999999998</v>
      </c>
      <c r="F560" s="657" t="s">
        <v>71</v>
      </c>
      <c r="G560" s="661">
        <v>0</v>
      </c>
      <c r="H560" s="661">
        <f t="shared" si="149"/>
        <v>0</v>
      </c>
      <c r="I560" s="891">
        <v>1.65</v>
      </c>
      <c r="J560" s="891">
        <f t="shared" si="150"/>
        <v>256.09649999999993</v>
      </c>
      <c r="K560" s="891"/>
      <c r="L560" s="891">
        <f t="shared" si="151"/>
        <v>0</v>
      </c>
      <c r="M560" s="891">
        <f>J560+H560*Tabellen!$K$2+L560</f>
        <v>256.09649999999993</v>
      </c>
      <c r="N560" s="796"/>
      <c r="O560" s="1018">
        <f t="shared" si="152"/>
        <v>309.87676499999992</v>
      </c>
      <c r="P560" s="1031"/>
      <c r="Q560" s="1023" t="s">
        <v>1025</v>
      </c>
      <c r="R560" s="1018">
        <f>H560*Tabellen!$K$2*Tabellen!$F$2</f>
        <v>0</v>
      </c>
      <c r="S560" s="1024" t="s">
        <v>1116</v>
      </c>
      <c r="T560" s="1018">
        <f>J560*Tabellen!$F$2</f>
        <v>309.87676499999992</v>
      </c>
      <c r="U560" s="1018">
        <f>R560*Tabellen!$G$2</f>
        <v>0</v>
      </c>
      <c r="V560" s="1018">
        <f>T560*Tabellen!$H$2</f>
        <v>65.074120649999983</v>
      </c>
      <c r="W560" s="1018">
        <f t="shared" si="153"/>
        <v>65.074120649999983</v>
      </c>
      <c r="X560" s="1018">
        <f t="shared" si="154"/>
        <v>374.95088564999992</v>
      </c>
      <c r="Y560" s="1019"/>
      <c r="Z560" s="967"/>
      <c r="AA560" s="967"/>
      <c r="AB560" s="967"/>
      <c r="AC560" s="967"/>
      <c r="AD560" s="967"/>
      <c r="AE560" s="967"/>
      <c r="AF560" s="967"/>
      <c r="AG560" s="967"/>
      <c r="AH560" s="967"/>
      <c r="AI560" s="967"/>
      <c r="AJ560" s="967"/>
      <c r="AK560" s="967"/>
      <c r="AL560" s="967"/>
      <c r="AM560" s="967"/>
      <c r="AN560" s="967"/>
      <c r="AO560" s="967"/>
      <c r="AP560" s="967"/>
      <c r="AQ560" s="967"/>
      <c r="AR560" s="967"/>
      <c r="AS560" s="967"/>
      <c r="AT560" s="967"/>
      <c r="AU560" s="967"/>
      <c r="AV560" s="967"/>
      <c r="AW560" s="967"/>
      <c r="AX560" s="967"/>
      <c r="AY560" s="967"/>
      <c r="AZ560" s="967"/>
      <c r="BA560" s="967"/>
      <c r="BB560" s="967"/>
      <c r="BC560" s="967"/>
      <c r="BD560" s="967"/>
      <c r="BE560" s="967"/>
      <c r="BF560" s="967"/>
      <c r="BG560" s="967"/>
      <c r="BH560" s="967"/>
      <c r="BI560" s="967"/>
      <c r="BJ560" s="967"/>
      <c r="BK560" s="967"/>
      <c r="BL560" s="967"/>
      <c r="BM560" s="967"/>
      <c r="BN560" s="967"/>
      <c r="BO560" s="967"/>
      <c r="BP560" s="967"/>
      <c r="BQ560" s="967"/>
      <c r="BR560" s="967"/>
      <c r="BS560" s="967"/>
    </row>
    <row r="561" spans="1:71" s="656" customFormat="1" ht="15.65" customHeight="1" outlineLevel="2" x14ac:dyDescent="0.25">
      <c r="A561" s="934"/>
      <c r="B561" s="659"/>
      <c r="C561" s="786"/>
      <c r="D561" s="657" t="s">
        <v>1486</v>
      </c>
      <c r="E561" s="660">
        <f>E556*1.7*2</f>
        <v>310.41999999999996</v>
      </c>
      <c r="F561" s="657" t="s">
        <v>71</v>
      </c>
      <c r="G561" s="661">
        <v>0</v>
      </c>
      <c r="H561" s="661">
        <f t="shared" si="149"/>
        <v>0</v>
      </c>
      <c r="I561" s="891">
        <v>0.44</v>
      </c>
      <c r="J561" s="891">
        <f t="shared" si="150"/>
        <v>136.58479999999997</v>
      </c>
      <c r="K561" s="891"/>
      <c r="L561" s="891">
        <f t="shared" si="151"/>
        <v>0</v>
      </c>
      <c r="M561" s="891">
        <f>J561+H561*Tabellen!$K$2+L561</f>
        <v>136.58479999999997</v>
      </c>
      <c r="N561" s="796"/>
      <c r="O561" s="1018">
        <f t="shared" si="152"/>
        <v>165.26760799999997</v>
      </c>
      <c r="P561" s="1031"/>
      <c r="Q561" s="1023" t="s">
        <v>1025</v>
      </c>
      <c r="R561" s="1018">
        <f>H561*Tabellen!$K$2*Tabellen!$F$2</f>
        <v>0</v>
      </c>
      <c r="S561" s="1024" t="s">
        <v>1116</v>
      </c>
      <c r="T561" s="1018">
        <f>J561*Tabellen!$F$2</f>
        <v>165.26760799999997</v>
      </c>
      <c r="U561" s="1018">
        <f>R561*Tabellen!$G$2</f>
        <v>0</v>
      </c>
      <c r="V561" s="1018">
        <f>T561*Tabellen!$H$2</f>
        <v>34.706197679999988</v>
      </c>
      <c r="W561" s="1018">
        <f t="shared" si="153"/>
        <v>34.706197679999988</v>
      </c>
      <c r="X561" s="1018">
        <f t="shared" si="154"/>
        <v>199.97380567999994</v>
      </c>
      <c r="Y561" s="1019"/>
      <c r="Z561" s="967"/>
      <c r="AA561" s="967"/>
      <c r="AB561" s="967"/>
      <c r="AC561" s="967"/>
      <c r="AD561" s="967"/>
      <c r="AE561" s="967"/>
      <c r="AF561" s="967"/>
      <c r="AG561" s="967"/>
      <c r="AH561" s="967"/>
      <c r="AI561" s="967"/>
      <c r="AJ561" s="967"/>
      <c r="AK561" s="967"/>
      <c r="AL561" s="967"/>
      <c r="AM561" s="967"/>
      <c r="AN561" s="967"/>
      <c r="AO561" s="967"/>
      <c r="AP561" s="967"/>
      <c r="AQ561" s="967"/>
      <c r="AR561" s="967"/>
      <c r="AS561" s="967"/>
      <c r="AT561" s="967"/>
      <c r="AU561" s="967"/>
      <c r="AV561" s="967"/>
      <c r="AW561" s="967"/>
      <c r="AX561" s="967"/>
      <c r="AY561" s="967"/>
      <c r="AZ561" s="967"/>
      <c r="BA561" s="967"/>
      <c r="BB561" s="967"/>
      <c r="BC561" s="967"/>
      <c r="BD561" s="967"/>
      <c r="BE561" s="967"/>
      <c r="BF561" s="967"/>
      <c r="BG561" s="967"/>
      <c r="BH561" s="967"/>
      <c r="BI561" s="967"/>
      <c r="BJ561" s="967"/>
      <c r="BK561" s="967"/>
      <c r="BL561" s="967"/>
      <c r="BM561" s="967"/>
      <c r="BN561" s="967"/>
      <c r="BO561" s="967"/>
      <c r="BP561" s="967"/>
      <c r="BQ561" s="967"/>
      <c r="BR561" s="967"/>
      <c r="BS561" s="967"/>
    </row>
    <row r="562" spans="1:71" s="656" customFormat="1" ht="15.65" customHeight="1" outlineLevel="2" x14ac:dyDescent="0.25">
      <c r="A562" s="934"/>
      <c r="B562" s="659"/>
      <c r="C562" s="786"/>
      <c r="D562" s="657" t="s">
        <v>1487</v>
      </c>
      <c r="E562" s="660">
        <f>E561+E560</f>
        <v>465.62999999999994</v>
      </c>
      <c r="F562" s="657" t="s">
        <v>71</v>
      </c>
      <c r="G562" s="661">
        <v>0.13</v>
      </c>
      <c r="H562" s="661">
        <f t="shared" si="149"/>
        <v>60.531899999999993</v>
      </c>
      <c r="I562" s="891">
        <v>0</v>
      </c>
      <c r="J562" s="891">
        <f t="shared" si="150"/>
        <v>0</v>
      </c>
      <c r="K562" s="891"/>
      <c r="L562" s="891">
        <f t="shared" si="151"/>
        <v>0</v>
      </c>
      <c r="M562" s="891">
        <f>J562+H562*Tabellen!$K$2+L562</f>
        <v>3631.9139999999998</v>
      </c>
      <c r="N562" s="796"/>
      <c r="O562" s="1018">
        <f t="shared" si="152"/>
        <v>4394.6159399999997</v>
      </c>
      <c r="P562" s="1031"/>
      <c r="Q562" s="1023" t="s">
        <v>1025</v>
      </c>
      <c r="R562" s="1018">
        <f>H562*Tabellen!$K$2*Tabellen!$F$2</f>
        <v>4394.6159399999997</v>
      </c>
      <c r="S562" s="1024" t="s">
        <v>1116</v>
      </c>
      <c r="T562" s="1018">
        <f>J562*Tabellen!$F$2</f>
        <v>0</v>
      </c>
      <c r="U562" s="1018">
        <f>R562*Tabellen!$G$2</f>
        <v>395.51543459999994</v>
      </c>
      <c r="V562" s="1018">
        <f>T562*Tabellen!$H$2</f>
        <v>0</v>
      </c>
      <c r="W562" s="1018">
        <f t="shared" si="153"/>
        <v>395.51543459999994</v>
      </c>
      <c r="X562" s="1018">
        <f t="shared" si="154"/>
        <v>4790.1313745999996</v>
      </c>
      <c r="Y562" s="1033"/>
      <c r="Z562" s="967"/>
      <c r="AA562" s="967"/>
      <c r="AB562" s="967"/>
      <c r="AC562" s="967"/>
      <c r="AD562" s="967"/>
      <c r="AE562" s="967"/>
      <c r="AF562" s="967"/>
      <c r="AG562" s="967"/>
      <c r="AH562" s="967"/>
      <c r="AI562" s="967"/>
      <c r="AJ562" s="967"/>
      <c r="AK562" s="967"/>
      <c r="AL562" s="967"/>
      <c r="AM562" s="967"/>
      <c r="AN562" s="967"/>
      <c r="AO562" s="967"/>
      <c r="AP562" s="967"/>
      <c r="AQ562" s="967"/>
      <c r="AR562" s="967"/>
      <c r="AS562" s="967"/>
      <c r="AT562" s="967"/>
      <c r="AU562" s="967"/>
      <c r="AV562" s="967"/>
      <c r="AW562" s="967"/>
      <c r="AX562" s="967"/>
      <c r="AY562" s="967"/>
      <c r="AZ562" s="967"/>
      <c r="BA562" s="967"/>
      <c r="BB562" s="967"/>
      <c r="BC562" s="967"/>
      <c r="BD562" s="967"/>
      <c r="BE562" s="967"/>
      <c r="BF562" s="967"/>
      <c r="BG562" s="967"/>
      <c r="BH562" s="967"/>
      <c r="BI562" s="967"/>
      <c r="BJ562" s="967"/>
      <c r="BK562" s="967"/>
      <c r="BL562" s="967"/>
      <c r="BM562" s="967"/>
      <c r="BN562" s="967"/>
      <c r="BO562" s="967"/>
      <c r="BP562" s="967"/>
      <c r="BQ562" s="967"/>
      <c r="BR562" s="967"/>
      <c r="BS562" s="967"/>
    </row>
    <row r="563" spans="1:71" s="656" customFormat="1" ht="15.65" customHeight="1" outlineLevel="2" x14ac:dyDescent="0.25">
      <c r="A563" s="934"/>
      <c r="B563" s="659"/>
      <c r="C563" s="786"/>
      <c r="D563" s="657" t="s">
        <v>1489</v>
      </c>
      <c r="E563" s="660">
        <f>E556*1.05</f>
        <v>95.864999999999995</v>
      </c>
      <c r="F563" s="657" t="s">
        <v>74</v>
      </c>
      <c r="G563" s="661">
        <v>0</v>
      </c>
      <c r="H563" s="661">
        <f t="shared" si="149"/>
        <v>0</v>
      </c>
      <c r="I563" s="891">
        <v>10.96</v>
      </c>
      <c r="J563" s="891">
        <f t="shared" si="150"/>
        <v>1050.6804</v>
      </c>
      <c r="K563" s="891"/>
      <c r="L563" s="891">
        <f t="shared" si="151"/>
        <v>0</v>
      </c>
      <c r="M563" s="891">
        <f>J563+H563*Tabellen!$K$2+L563</f>
        <v>1050.6804</v>
      </c>
      <c r="N563" s="796"/>
      <c r="O563" s="1018">
        <f t="shared" si="152"/>
        <v>1271.3232839999998</v>
      </c>
      <c r="P563" s="1031"/>
      <c r="Q563" s="1023" t="s">
        <v>1025</v>
      </c>
      <c r="R563" s="1018">
        <f>H563*Tabellen!$K$2*Tabellen!$F$2</f>
        <v>0</v>
      </c>
      <c r="S563" s="1024" t="s">
        <v>1116</v>
      </c>
      <c r="T563" s="1018">
        <f>J563*Tabellen!$F$2</f>
        <v>1271.3232839999998</v>
      </c>
      <c r="U563" s="1018">
        <f>R563*Tabellen!$G$2</f>
        <v>0</v>
      </c>
      <c r="V563" s="1018">
        <f>T563*Tabellen!$H$2</f>
        <v>266.97788963999994</v>
      </c>
      <c r="W563" s="1018">
        <f t="shared" si="153"/>
        <v>266.97788963999994</v>
      </c>
      <c r="X563" s="1018">
        <f t="shared" si="154"/>
        <v>1538.3011736399999</v>
      </c>
      <c r="Y563" s="1017"/>
      <c r="Z563" s="967"/>
      <c r="AA563" s="967"/>
      <c r="AB563" s="967"/>
      <c r="AC563" s="967"/>
      <c r="AD563" s="967"/>
      <c r="AE563" s="967"/>
      <c r="AF563" s="967"/>
      <c r="AG563" s="967"/>
      <c r="AH563" s="967"/>
      <c r="AI563" s="967"/>
      <c r="AJ563" s="967"/>
      <c r="AK563" s="967"/>
      <c r="AL563" s="967"/>
      <c r="AM563" s="967"/>
      <c r="AN563" s="967"/>
      <c r="AO563" s="967"/>
      <c r="AP563" s="967"/>
      <c r="AQ563" s="967"/>
      <c r="AR563" s="967"/>
      <c r="AS563" s="967"/>
      <c r="AT563" s="967"/>
      <c r="AU563" s="967"/>
      <c r="AV563" s="967"/>
      <c r="AW563" s="967"/>
      <c r="AX563" s="967"/>
      <c r="AY563" s="967"/>
      <c r="AZ563" s="967"/>
      <c r="BA563" s="967"/>
      <c r="BB563" s="967"/>
      <c r="BC563" s="967"/>
      <c r="BD563" s="967"/>
      <c r="BE563" s="967"/>
      <c r="BF563" s="967"/>
      <c r="BG563" s="967"/>
      <c r="BH563" s="967"/>
      <c r="BI563" s="967"/>
      <c r="BJ563" s="967"/>
      <c r="BK563" s="967"/>
      <c r="BL563" s="967"/>
      <c r="BM563" s="967"/>
      <c r="BN563" s="967"/>
      <c r="BO563" s="967"/>
      <c r="BP563" s="967"/>
      <c r="BQ563" s="967"/>
      <c r="BR563" s="967"/>
      <c r="BS563" s="967"/>
    </row>
    <row r="564" spans="1:71" s="656" customFormat="1" ht="15.65" customHeight="1" outlineLevel="2" x14ac:dyDescent="0.25">
      <c r="A564" s="934"/>
      <c r="B564" s="659"/>
      <c r="C564" s="786"/>
      <c r="D564" s="657" t="str">
        <f>D563</f>
        <v xml:space="preserve">Isolatie in binnenwanden en voorzetwanden d=70 mm n.t.b. </v>
      </c>
      <c r="E564" s="660">
        <f>E556</f>
        <v>91.3</v>
      </c>
      <c r="F564" s="657" t="s">
        <v>74</v>
      </c>
      <c r="G564" s="661">
        <v>0.08</v>
      </c>
      <c r="H564" s="661">
        <f t="shared" si="149"/>
        <v>7.3040000000000003</v>
      </c>
      <c r="I564" s="891"/>
      <c r="J564" s="891">
        <f t="shared" si="150"/>
        <v>0</v>
      </c>
      <c r="K564" s="891"/>
      <c r="L564" s="891">
        <f t="shared" si="151"/>
        <v>0</v>
      </c>
      <c r="M564" s="891">
        <f>J564+H564*Tabellen!$K$2+L564</f>
        <v>438.24</v>
      </c>
      <c r="N564" s="796"/>
      <c r="O564" s="1018">
        <f t="shared" si="152"/>
        <v>530.2704</v>
      </c>
      <c r="P564" s="1031"/>
      <c r="Q564" s="1023" t="s">
        <v>1025</v>
      </c>
      <c r="R564" s="1018">
        <f>H564*Tabellen!$K$2*Tabellen!$F$2</f>
        <v>530.2704</v>
      </c>
      <c r="S564" s="1024" t="s">
        <v>1116</v>
      </c>
      <c r="T564" s="1018">
        <f>J564*Tabellen!$F$2</f>
        <v>0</v>
      </c>
      <c r="U564" s="1018">
        <f>R564*Tabellen!$G$2</f>
        <v>47.724336000000001</v>
      </c>
      <c r="V564" s="1018">
        <f>T564*Tabellen!$H$2</f>
        <v>0</v>
      </c>
      <c r="W564" s="1018">
        <f t="shared" si="153"/>
        <v>47.724336000000001</v>
      </c>
      <c r="X564" s="1018">
        <f t="shared" si="154"/>
        <v>577.99473599999999</v>
      </c>
      <c r="Y564" s="1017"/>
      <c r="Z564" s="967"/>
      <c r="AA564" s="967"/>
      <c r="AB564" s="967"/>
      <c r="AC564" s="967"/>
      <c r="AD564" s="967"/>
      <c r="AE564" s="967"/>
      <c r="AF564" s="967"/>
      <c r="AG564" s="967"/>
      <c r="AH564" s="967"/>
      <c r="AI564" s="967"/>
      <c r="AJ564" s="967"/>
      <c r="AK564" s="967"/>
      <c r="AL564" s="967"/>
      <c r="AM564" s="967"/>
      <c r="AN564" s="967"/>
      <c r="AO564" s="967"/>
      <c r="AP564" s="967"/>
      <c r="AQ564" s="967"/>
      <c r="AR564" s="967"/>
      <c r="AS564" s="967"/>
      <c r="AT564" s="967"/>
      <c r="AU564" s="967"/>
      <c r="AV564" s="967"/>
      <c r="AW564" s="967"/>
      <c r="AX564" s="967"/>
      <c r="AY564" s="967"/>
      <c r="AZ564" s="967"/>
      <c r="BA564" s="967"/>
      <c r="BB564" s="967"/>
      <c r="BC564" s="967"/>
      <c r="BD564" s="967"/>
      <c r="BE564" s="967"/>
      <c r="BF564" s="967"/>
      <c r="BG564" s="967"/>
      <c r="BH564" s="967"/>
      <c r="BI564" s="967"/>
      <c r="BJ564" s="967"/>
      <c r="BK564" s="967"/>
      <c r="BL564" s="967"/>
      <c r="BM564" s="967"/>
      <c r="BN564" s="967"/>
      <c r="BO564" s="967"/>
      <c r="BP564" s="967"/>
      <c r="BQ564" s="967"/>
      <c r="BR564" s="967"/>
      <c r="BS564" s="967"/>
    </row>
    <row r="565" spans="1:71" s="656" customFormat="1" ht="15.65" customHeight="1" outlineLevel="2" x14ac:dyDescent="0.25">
      <c r="A565" s="934"/>
      <c r="B565" s="659"/>
      <c r="C565" s="786"/>
      <c r="D565" s="657" t="s">
        <v>1492</v>
      </c>
      <c r="E565" s="660">
        <f>E556*1.1</f>
        <v>100.43</v>
      </c>
      <c r="F565" s="657" t="s">
        <v>74</v>
      </c>
      <c r="G565" s="661"/>
      <c r="H565" s="661">
        <f t="shared" si="149"/>
        <v>0</v>
      </c>
      <c r="I565" s="891">
        <v>3.97</v>
      </c>
      <c r="J565" s="891">
        <f t="shared" si="150"/>
        <v>398.70710000000003</v>
      </c>
      <c r="K565" s="891"/>
      <c r="L565" s="891">
        <f t="shared" si="151"/>
        <v>0</v>
      </c>
      <c r="M565" s="891">
        <f>J565+H565*Tabellen!$K$2+L565</f>
        <v>398.70710000000003</v>
      </c>
      <c r="N565" s="796"/>
      <c r="O565" s="1018">
        <f t="shared" si="152"/>
        <v>482.43559100000004</v>
      </c>
      <c r="P565" s="1031"/>
      <c r="Q565" s="1023" t="s">
        <v>1025</v>
      </c>
      <c r="R565" s="1018">
        <f>H565*Tabellen!$K$2*Tabellen!$F$2</f>
        <v>0</v>
      </c>
      <c r="S565" s="1024" t="s">
        <v>1116</v>
      </c>
      <c r="T565" s="1018">
        <f>J565*Tabellen!$F$2</f>
        <v>482.43559100000004</v>
      </c>
      <c r="U565" s="1018">
        <f>R565*Tabellen!$G$2</f>
        <v>0</v>
      </c>
      <c r="V565" s="1018">
        <f>T565*Tabellen!$H$2</f>
        <v>101.31147411000001</v>
      </c>
      <c r="W565" s="1018">
        <f t="shared" si="153"/>
        <v>101.31147411000001</v>
      </c>
      <c r="X565" s="1018">
        <f t="shared" si="154"/>
        <v>583.74706510999999</v>
      </c>
      <c r="Y565" s="1034"/>
      <c r="Z565" s="967"/>
      <c r="AA565" s="967"/>
      <c r="AB565" s="967"/>
      <c r="AC565" s="967"/>
      <c r="AD565" s="967"/>
      <c r="AE565" s="967"/>
      <c r="AF565" s="967"/>
      <c r="AG565" s="967"/>
      <c r="AH565" s="967"/>
      <c r="AI565" s="967"/>
      <c r="AJ565" s="967"/>
      <c r="AK565" s="967"/>
      <c r="AL565" s="967"/>
      <c r="AM565" s="967"/>
      <c r="AN565" s="967"/>
      <c r="AO565" s="967"/>
      <c r="AP565" s="967"/>
      <c r="AQ565" s="967"/>
      <c r="AR565" s="967"/>
      <c r="AS565" s="967"/>
      <c r="AT565" s="967"/>
      <c r="AU565" s="967"/>
      <c r="AV565" s="967"/>
      <c r="AW565" s="967"/>
      <c r="AX565" s="967"/>
      <c r="AY565" s="967"/>
      <c r="AZ565" s="967"/>
      <c r="BA565" s="967"/>
      <c r="BB565" s="967"/>
      <c r="BC565" s="967"/>
      <c r="BD565" s="967"/>
      <c r="BE565" s="967"/>
      <c r="BF565" s="967"/>
      <c r="BG565" s="967"/>
      <c r="BH565" s="967"/>
      <c r="BI565" s="967"/>
      <c r="BJ565" s="967"/>
      <c r="BK565" s="967"/>
      <c r="BL565" s="967"/>
      <c r="BM565" s="967"/>
      <c r="BN565" s="967"/>
      <c r="BO565" s="967"/>
      <c r="BP565" s="967"/>
      <c r="BQ565" s="967"/>
      <c r="BR565" s="967"/>
      <c r="BS565" s="967"/>
    </row>
    <row r="566" spans="1:71" s="656" customFormat="1" ht="15.65" customHeight="1" outlineLevel="2" x14ac:dyDescent="0.25">
      <c r="A566" s="934"/>
      <c r="B566" s="659"/>
      <c r="C566" s="786"/>
      <c r="D566" s="659" t="s">
        <v>1493</v>
      </c>
      <c r="E566" s="660">
        <f>E556</f>
        <v>91.3</v>
      </c>
      <c r="F566" s="657" t="s">
        <v>74</v>
      </c>
      <c r="G566" s="660"/>
      <c r="H566" s="661">
        <f t="shared" si="149"/>
        <v>0</v>
      </c>
      <c r="I566" s="891">
        <v>5.5</v>
      </c>
      <c r="J566" s="891">
        <f t="shared" si="150"/>
        <v>502.15</v>
      </c>
      <c r="K566" s="891"/>
      <c r="L566" s="891">
        <f t="shared" si="151"/>
        <v>0</v>
      </c>
      <c r="M566" s="891">
        <f>J566+H566*Tabellen!$K$2+L566</f>
        <v>502.15</v>
      </c>
      <c r="N566" s="796"/>
      <c r="O566" s="1018">
        <f t="shared" si="152"/>
        <v>607.60149999999999</v>
      </c>
      <c r="P566" s="1031"/>
      <c r="Q566" s="1023" t="s">
        <v>1025</v>
      </c>
      <c r="R566" s="1018">
        <f>H566*Tabellen!$K$2*Tabellen!$F$2</f>
        <v>0</v>
      </c>
      <c r="S566" s="1024" t="s">
        <v>1116</v>
      </c>
      <c r="T566" s="1018">
        <f>J566*Tabellen!$F$2</f>
        <v>607.60149999999999</v>
      </c>
      <c r="U566" s="1018">
        <f>R566*Tabellen!$G$2</f>
        <v>0</v>
      </c>
      <c r="V566" s="1018">
        <f>T566*Tabellen!$H$2</f>
        <v>127.59631499999999</v>
      </c>
      <c r="W566" s="1018">
        <f t="shared" si="153"/>
        <v>127.59631499999999</v>
      </c>
      <c r="X566" s="1018">
        <f t="shared" si="154"/>
        <v>735.19781499999999</v>
      </c>
      <c r="Y566" s="1017"/>
      <c r="Z566" s="967"/>
      <c r="AA566" s="967"/>
      <c r="AB566" s="967"/>
      <c r="AC566" s="967"/>
      <c r="AD566" s="967"/>
      <c r="AE566" s="967"/>
      <c r="AF566" s="967"/>
      <c r="AG566" s="967"/>
      <c r="AH566" s="967"/>
      <c r="AI566" s="967"/>
      <c r="AJ566" s="967"/>
      <c r="AK566" s="967"/>
      <c r="AL566" s="967"/>
      <c r="AM566" s="967"/>
      <c r="AN566" s="967"/>
      <c r="AO566" s="967"/>
      <c r="AP566" s="967"/>
      <c r="AQ566" s="967"/>
      <c r="AR566" s="967"/>
      <c r="AS566" s="967"/>
      <c r="AT566" s="967"/>
      <c r="AU566" s="967"/>
      <c r="AV566" s="967"/>
      <c r="AW566" s="967"/>
      <c r="AX566" s="967"/>
      <c r="AY566" s="967"/>
      <c r="AZ566" s="967"/>
      <c r="BA566" s="967"/>
      <c r="BB566" s="967"/>
      <c r="BC566" s="967"/>
      <c r="BD566" s="967"/>
      <c r="BE566" s="967"/>
      <c r="BF566" s="967"/>
      <c r="BG566" s="967"/>
      <c r="BH566" s="967"/>
      <c r="BI566" s="967"/>
      <c r="BJ566" s="967"/>
      <c r="BK566" s="967"/>
      <c r="BL566" s="967"/>
      <c r="BM566" s="967"/>
      <c r="BN566" s="967"/>
      <c r="BO566" s="967"/>
      <c r="BP566" s="967"/>
      <c r="BQ566" s="967"/>
      <c r="BR566" s="967"/>
      <c r="BS566" s="967"/>
    </row>
    <row r="567" spans="1:71" s="656" customFormat="1" ht="15.65" customHeight="1" outlineLevel="2" x14ac:dyDescent="0.25">
      <c r="A567" s="934"/>
      <c r="B567" s="659"/>
      <c r="C567" s="786"/>
      <c r="D567" s="659" t="s">
        <v>1483</v>
      </c>
      <c r="E567" s="660">
        <v>1</v>
      </c>
      <c r="F567" s="657" t="s">
        <v>846</v>
      </c>
      <c r="G567" s="660">
        <v>4</v>
      </c>
      <c r="H567" s="661">
        <f t="shared" si="149"/>
        <v>4</v>
      </c>
      <c r="I567" s="891"/>
      <c r="J567" s="891">
        <f t="shared" si="150"/>
        <v>0</v>
      </c>
      <c r="K567" s="891"/>
      <c r="L567" s="891">
        <f t="shared" si="151"/>
        <v>0</v>
      </c>
      <c r="M567" s="891">
        <f>J567+H567*Tabellen!$K$2+L567</f>
        <v>240</v>
      </c>
      <c r="N567" s="796"/>
      <c r="O567" s="1018">
        <f t="shared" si="152"/>
        <v>290.39999999999998</v>
      </c>
      <c r="P567" s="1031"/>
      <c r="Q567" s="1023" t="s">
        <v>1025</v>
      </c>
      <c r="R567" s="1018">
        <f>H567*Tabellen!$K$2*Tabellen!$F$2</f>
        <v>290.39999999999998</v>
      </c>
      <c r="S567" s="1024" t="s">
        <v>1116</v>
      </c>
      <c r="T567" s="1018">
        <f>J567*Tabellen!$F$2</f>
        <v>0</v>
      </c>
      <c r="U567" s="1018">
        <f>R567*Tabellen!$G$2</f>
        <v>26.135999999999996</v>
      </c>
      <c r="V567" s="1018">
        <f>T567*Tabellen!$H$2</f>
        <v>0</v>
      </c>
      <c r="W567" s="1018">
        <f t="shared" si="153"/>
        <v>26.135999999999996</v>
      </c>
      <c r="X567" s="1018">
        <f t="shared" si="154"/>
        <v>316.53599999999994</v>
      </c>
      <c r="Y567" s="1017"/>
      <c r="Z567" s="967"/>
      <c r="AA567" s="967"/>
      <c r="AB567" s="967"/>
      <c r="AC567" s="967"/>
      <c r="AD567" s="967"/>
      <c r="AE567" s="967"/>
      <c r="AF567" s="967"/>
      <c r="AG567" s="967"/>
      <c r="AH567" s="967"/>
      <c r="AI567" s="967"/>
      <c r="AJ567" s="967"/>
      <c r="AK567" s="967"/>
      <c r="AL567" s="967"/>
      <c r="AM567" s="967"/>
      <c r="AN567" s="967"/>
      <c r="AO567" s="967"/>
      <c r="AP567" s="967"/>
      <c r="AQ567" s="967"/>
      <c r="AR567" s="967"/>
      <c r="AS567" s="967"/>
      <c r="AT567" s="967"/>
      <c r="AU567" s="967"/>
      <c r="AV567" s="967"/>
      <c r="AW567" s="967"/>
      <c r="AX567" s="967"/>
      <c r="AY567" s="967"/>
      <c r="AZ567" s="967"/>
      <c r="BA567" s="967"/>
      <c r="BB567" s="967"/>
      <c r="BC567" s="967"/>
      <c r="BD567" s="967"/>
      <c r="BE567" s="967"/>
      <c r="BF567" s="967"/>
      <c r="BG567" s="967"/>
      <c r="BH567" s="967"/>
      <c r="BI567" s="967"/>
      <c r="BJ567" s="967"/>
      <c r="BK567" s="967"/>
      <c r="BL567" s="967"/>
      <c r="BM567" s="967"/>
      <c r="BN567" s="967"/>
      <c r="BO567" s="967"/>
      <c r="BP567" s="967"/>
      <c r="BQ567" s="967"/>
      <c r="BR567" s="967"/>
      <c r="BS567" s="967"/>
    </row>
    <row r="568" spans="1:71" s="830" customFormat="1" ht="15.65" customHeight="1" outlineLevel="2" x14ac:dyDescent="0.25">
      <c r="A568" s="936"/>
      <c r="B568" s="659" t="s">
        <v>1223</v>
      </c>
      <c r="C568" s="786" t="s">
        <v>1074</v>
      </c>
      <c r="D568" s="657" t="s">
        <v>1226</v>
      </c>
      <c r="E568" s="831"/>
      <c r="G568" s="832"/>
      <c r="H568" s="832"/>
      <c r="I568" s="905"/>
      <c r="J568" s="905"/>
      <c r="K568" s="905"/>
      <c r="L568" s="905"/>
      <c r="M568" s="905"/>
      <c r="N568" s="833"/>
      <c r="O568" s="1017"/>
      <c r="P568" s="1031"/>
      <c r="Q568" s="1023"/>
      <c r="R568" s="1018"/>
      <c r="S568" s="1024"/>
      <c r="T568" s="1018"/>
      <c r="U568" s="1018"/>
      <c r="V568" s="1018"/>
      <c r="W568" s="1018"/>
      <c r="X568" s="1018"/>
      <c r="Y568" s="1034"/>
      <c r="Z568" s="970"/>
      <c r="AA568" s="970"/>
      <c r="AB568" s="970"/>
      <c r="AC568" s="970"/>
      <c r="AD568" s="970"/>
      <c r="AE568" s="970"/>
      <c r="AF568" s="970"/>
      <c r="AG568" s="970"/>
      <c r="AH568" s="970"/>
      <c r="AI568" s="970"/>
      <c r="AJ568" s="970"/>
      <c r="AK568" s="970"/>
      <c r="AL568" s="970"/>
      <c r="AM568" s="970"/>
      <c r="AN568" s="970"/>
      <c r="AO568" s="970"/>
      <c r="AP568" s="970"/>
      <c r="AQ568" s="970"/>
      <c r="AR568" s="970"/>
      <c r="AS568" s="970"/>
      <c r="AT568" s="970"/>
      <c r="AU568" s="970"/>
      <c r="AV568" s="970"/>
      <c r="AW568" s="970"/>
      <c r="AX568" s="970"/>
      <c r="AY568" s="970"/>
      <c r="AZ568" s="970"/>
      <c r="BA568" s="970"/>
      <c r="BB568" s="970"/>
      <c r="BC568" s="970"/>
      <c r="BD568" s="970"/>
      <c r="BE568" s="970"/>
      <c r="BF568" s="970"/>
      <c r="BG568" s="970"/>
      <c r="BH568" s="970"/>
      <c r="BI568" s="970"/>
      <c r="BJ568" s="970"/>
      <c r="BK568" s="970"/>
      <c r="BL568" s="970"/>
      <c r="BM568" s="970"/>
      <c r="BN568" s="970"/>
      <c r="BO568" s="970"/>
      <c r="BP568" s="970"/>
      <c r="BQ568" s="970"/>
      <c r="BR568" s="970"/>
      <c r="BS568" s="970"/>
    </row>
    <row r="569" spans="1:71" ht="15.65" customHeight="1" outlineLevel="2" x14ac:dyDescent="0.25">
      <c r="B569" s="659"/>
      <c r="E569" s="660"/>
      <c r="G569" s="661"/>
      <c r="H569" s="661"/>
      <c r="K569" s="906"/>
      <c r="N569" s="795"/>
      <c r="O569" s="1017"/>
      <c r="P569" s="1017"/>
      <c r="Q569" s="1017"/>
    </row>
    <row r="570" spans="1:71" ht="9" customHeight="1" outlineLevel="1" x14ac:dyDescent="0.25">
      <c r="B570" s="663"/>
      <c r="D570" s="664"/>
      <c r="E570" s="666"/>
      <c r="F570" s="664"/>
      <c r="G570" s="665"/>
      <c r="H570" s="665"/>
      <c r="I570" s="892"/>
      <c r="J570" s="892"/>
      <c r="K570" s="892"/>
      <c r="L570" s="892"/>
      <c r="M570" s="892"/>
      <c r="N570" s="786"/>
      <c r="O570" s="1021"/>
      <c r="P570" s="1021"/>
      <c r="Q570" s="1021"/>
      <c r="R570" s="1022"/>
      <c r="S570" s="1022"/>
      <c r="T570" s="1022"/>
      <c r="U570" s="1022"/>
      <c r="V570" s="1022"/>
      <c r="W570" s="1022"/>
      <c r="X570" s="1022"/>
      <c r="Y570" s="1021"/>
      <c r="Z570" s="965"/>
      <c r="AA570" s="966"/>
      <c r="AG570" s="963"/>
      <c r="AH570" s="963"/>
    </row>
    <row r="571" spans="1:71" s="912" customFormat="1" ht="15.65" customHeight="1" outlineLevel="1" x14ac:dyDescent="0.25">
      <c r="B571" s="650" t="s">
        <v>1292</v>
      </c>
      <c r="C571" s="937"/>
      <c r="D571" s="651" t="s">
        <v>1686</v>
      </c>
      <c r="E571" s="658">
        <v>91.3</v>
      </c>
      <c r="F571" s="651" t="s">
        <v>74</v>
      </c>
      <c r="G571" s="652"/>
      <c r="H571" s="652">
        <f>SUM(H572:H584)/E571</f>
        <v>0.82723593363352388</v>
      </c>
      <c r="I571" s="890"/>
      <c r="J571" s="890">
        <f>SUM(J572:J584)/E571</f>
        <v>28.174500000000002</v>
      </c>
      <c r="K571" s="890"/>
      <c r="L571" s="890">
        <f>SUM(L572:L588)/E571</f>
        <v>0</v>
      </c>
      <c r="M571" s="890">
        <f>SUM(M572:M584)/E571</f>
        <v>77.808656018011433</v>
      </c>
      <c r="N571" s="937"/>
      <c r="O571" s="1015">
        <f>SUM(O572:O582)/E571</f>
        <v>94.148473781793854</v>
      </c>
      <c r="P571" s="1014" t="str">
        <f>B571</f>
        <v>V1-3-F2</v>
      </c>
      <c r="Q571" s="1014"/>
      <c r="R571" s="1015"/>
      <c r="S571" s="1015"/>
      <c r="T571" s="1015"/>
      <c r="U571" s="1028"/>
      <c r="V571" s="1015"/>
      <c r="W571" s="1015"/>
      <c r="X571" s="1015">
        <f>SUM(X572:X582)/E571</f>
        <v>106.71277382215527</v>
      </c>
      <c r="Y571" s="1016"/>
      <c r="Z571" s="960"/>
      <c r="AA571" s="960"/>
      <c r="AB571" s="960"/>
      <c r="AC571" s="960"/>
      <c r="AD571" s="960"/>
      <c r="AE571" s="960"/>
      <c r="AF571" s="960"/>
      <c r="AG571" s="960"/>
      <c r="AH571" s="960"/>
      <c r="AI571" s="960"/>
      <c r="AJ571" s="960"/>
      <c r="AK571" s="960"/>
      <c r="AL571" s="960"/>
      <c r="AM571" s="960"/>
      <c r="AN571" s="960"/>
      <c r="AO571" s="960"/>
      <c r="AP571" s="960"/>
      <c r="AQ571" s="960"/>
      <c r="AR571" s="960"/>
      <c r="AS571" s="960"/>
      <c r="AT571" s="960"/>
      <c r="AU571" s="960"/>
      <c r="AV571" s="960"/>
      <c r="AW571" s="960"/>
      <c r="AX571" s="960"/>
      <c r="AY571" s="960"/>
      <c r="AZ571" s="960"/>
      <c r="BA571" s="960"/>
      <c r="BB571" s="960"/>
      <c r="BC571" s="960"/>
      <c r="BD571" s="960"/>
      <c r="BE571" s="960"/>
      <c r="BF571" s="960"/>
      <c r="BG571" s="960"/>
      <c r="BH571" s="960"/>
      <c r="BI571" s="960"/>
      <c r="BJ571" s="960"/>
      <c r="BK571" s="960"/>
      <c r="BL571" s="960"/>
      <c r="BM571" s="960"/>
      <c r="BN571" s="960"/>
      <c r="BO571" s="960"/>
      <c r="BP571" s="960"/>
      <c r="BQ571" s="960"/>
      <c r="BR571" s="960"/>
      <c r="BS571" s="960"/>
    </row>
    <row r="572" spans="1:71" ht="15.65" customHeight="1" outlineLevel="2" x14ac:dyDescent="0.25">
      <c r="B572" s="659"/>
      <c r="D572" s="668" t="s">
        <v>1248</v>
      </c>
      <c r="E572" s="660"/>
      <c r="G572" s="661"/>
      <c r="H572" s="661"/>
      <c r="K572" s="906"/>
      <c r="N572" s="795"/>
      <c r="O572" s="1017" t="str">
        <f>R572</f>
        <v>incl. opslagen</v>
      </c>
      <c r="P572" s="1017"/>
      <c r="Q572" s="1023"/>
      <c r="R572" s="1030" t="str">
        <f>Tabellen!$C$2</f>
        <v>incl. opslagen</v>
      </c>
      <c r="S572" s="1024"/>
      <c r="T572" s="1030" t="str">
        <f>Tabellen!$C$2</f>
        <v>incl. opslagen</v>
      </c>
    </row>
    <row r="573" spans="1:71" s="656" customFormat="1" ht="15.65" customHeight="1" outlineLevel="2" x14ac:dyDescent="0.25">
      <c r="A573" s="934"/>
      <c r="B573" s="659"/>
      <c r="C573" s="786"/>
      <c r="D573" s="657" t="s">
        <v>1433</v>
      </c>
      <c r="E573" s="660">
        <v>1</v>
      </c>
      <c r="F573" s="657" t="s">
        <v>846</v>
      </c>
      <c r="G573" s="661">
        <v>2</v>
      </c>
      <c r="H573" s="661">
        <f t="shared" ref="H573:H582" si="155">E573*G573</f>
        <v>2</v>
      </c>
      <c r="I573" s="891"/>
      <c r="J573" s="891">
        <f t="shared" ref="J573:J582" si="156">E573*I573</f>
        <v>0</v>
      </c>
      <c r="K573" s="891"/>
      <c r="L573" s="891">
        <f t="shared" ref="L573:L582" si="157">E573*K573</f>
        <v>0</v>
      </c>
      <c r="M573" s="891">
        <f>J573+H573*Tabellen!$K$2+L573</f>
        <v>120</v>
      </c>
      <c r="N573" s="796"/>
      <c r="O573" s="1018">
        <f t="shared" ref="O573:O582" si="158">R573+T573</f>
        <v>145.19999999999999</v>
      </c>
      <c r="P573" s="1031"/>
      <c r="Q573" s="1023" t="s">
        <v>1025</v>
      </c>
      <c r="R573" s="1018">
        <f>H573*Tabellen!$K$2*Tabellen!$F$2</f>
        <v>145.19999999999999</v>
      </c>
      <c r="S573" s="1024" t="s">
        <v>1116</v>
      </c>
      <c r="T573" s="1018">
        <f>J573*Tabellen!$F$2</f>
        <v>0</v>
      </c>
      <c r="U573" s="1018">
        <f>R573*Tabellen!$G$2</f>
        <v>13.067999999999998</v>
      </c>
      <c r="V573" s="1018">
        <f>T573*Tabellen!$H$2</f>
        <v>0</v>
      </c>
      <c r="W573" s="1018">
        <f t="shared" ref="W573:W582" si="159">U573+V573</f>
        <v>13.067999999999998</v>
      </c>
      <c r="X573" s="1018">
        <f t="shared" ref="X573:X582" si="160">O573+W573</f>
        <v>158.26799999999997</v>
      </c>
      <c r="Y573" s="1019"/>
      <c r="Z573" s="967"/>
      <c r="AA573" s="967"/>
      <c r="AB573" s="967"/>
      <c r="AC573" s="967"/>
      <c r="AD573" s="967"/>
      <c r="AE573" s="967"/>
      <c r="AF573" s="967"/>
      <c r="AG573" s="967"/>
      <c r="AH573" s="967"/>
      <c r="AI573" s="967"/>
      <c r="AJ573" s="967"/>
      <c r="AK573" s="967"/>
      <c r="AL573" s="967"/>
      <c r="AM573" s="967"/>
      <c r="AN573" s="967"/>
      <c r="AO573" s="967"/>
      <c r="AP573" s="967"/>
      <c r="AQ573" s="967"/>
      <c r="AR573" s="967"/>
      <c r="AS573" s="967"/>
      <c r="AT573" s="967"/>
      <c r="AU573" s="967"/>
      <c r="AV573" s="967"/>
      <c r="AW573" s="967"/>
      <c r="AX573" s="967"/>
      <c r="AY573" s="967"/>
      <c r="AZ573" s="967"/>
      <c r="BA573" s="967"/>
      <c r="BB573" s="967"/>
      <c r="BC573" s="967"/>
      <c r="BD573" s="967"/>
      <c r="BE573" s="967"/>
      <c r="BF573" s="967"/>
      <c r="BG573" s="967"/>
      <c r="BH573" s="967"/>
      <c r="BI573" s="967"/>
      <c r="BJ573" s="967"/>
      <c r="BK573" s="967"/>
      <c r="BL573" s="967"/>
      <c r="BM573" s="967"/>
      <c r="BN573" s="967"/>
      <c r="BO573" s="967"/>
      <c r="BP573" s="967"/>
      <c r="BQ573" s="967"/>
      <c r="BR573" s="967"/>
      <c r="BS573" s="967"/>
    </row>
    <row r="574" spans="1:71" s="656" customFormat="1" ht="15.65" customHeight="1" outlineLevel="2" x14ac:dyDescent="0.25">
      <c r="A574" s="934"/>
      <c r="B574" s="659"/>
      <c r="C574" s="786"/>
      <c r="D574" s="657" t="s">
        <v>1484</v>
      </c>
      <c r="E574" s="660">
        <f>91.3/2.7</f>
        <v>33.81481481481481</v>
      </c>
      <c r="F574" s="657" t="s">
        <v>71</v>
      </c>
      <c r="G574" s="661">
        <v>0.05</v>
      </c>
      <c r="H574" s="661">
        <f t="shared" si="155"/>
        <v>1.6907407407407407</v>
      </c>
      <c r="I574" s="891"/>
      <c r="J574" s="891">
        <f t="shared" si="156"/>
        <v>0</v>
      </c>
      <c r="K574" s="891"/>
      <c r="L574" s="891">
        <f t="shared" si="157"/>
        <v>0</v>
      </c>
      <c r="M574" s="891">
        <f>J574+H574*Tabellen!$K$2+L574</f>
        <v>101.44444444444444</v>
      </c>
      <c r="N574" s="796"/>
      <c r="O574" s="1018">
        <f t="shared" si="158"/>
        <v>122.74777777777777</v>
      </c>
      <c r="P574" s="1031"/>
      <c r="Q574" s="1023" t="s">
        <v>1025</v>
      </c>
      <c r="R574" s="1018">
        <f>H574*Tabellen!$K$2*Tabellen!$F$2</f>
        <v>122.74777777777777</v>
      </c>
      <c r="S574" s="1024" t="s">
        <v>1116</v>
      </c>
      <c r="T574" s="1018">
        <f>J574*Tabellen!$F$2</f>
        <v>0</v>
      </c>
      <c r="U574" s="1018">
        <f>R574*Tabellen!$G$2</f>
        <v>11.047299999999998</v>
      </c>
      <c r="V574" s="1018">
        <f>T574*Tabellen!$H$2</f>
        <v>0</v>
      </c>
      <c r="W574" s="1018">
        <f t="shared" si="159"/>
        <v>11.047299999999998</v>
      </c>
      <c r="X574" s="1018">
        <f t="shared" si="160"/>
        <v>133.79507777777778</v>
      </c>
      <c r="Y574" s="1019"/>
      <c r="Z574" s="967"/>
      <c r="AA574" s="967"/>
      <c r="AB574" s="967"/>
      <c r="AC574" s="967"/>
      <c r="AD574" s="967"/>
      <c r="AE574" s="967"/>
      <c r="AF574" s="967"/>
      <c r="AG574" s="967"/>
      <c r="AH574" s="967"/>
      <c r="AI574" s="967"/>
      <c r="AJ574" s="967"/>
      <c r="AK574" s="967"/>
      <c r="AL574" s="967"/>
      <c r="AM574" s="967"/>
      <c r="AN574" s="967"/>
      <c r="AO574" s="967"/>
      <c r="AP574" s="967"/>
      <c r="AQ574" s="967"/>
      <c r="AR574" s="967"/>
      <c r="AS574" s="967"/>
      <c r="AT574" s="967"/>
      <c r="AU574" s="967"/>
      <c r="AV574" s="967"/>
      <c r="AW574" s="967"/>
      <c r="AX574" s="967"/>
      <c r="AY574" s="967"/>
      <c r="AZ574" s="967"/>
      <c r="BA574" s="967"/>
      <c r="BB574" s="967"/>
      <c r="BC574" s="967"/>
      <c r="BD574" s="967"/>
      <c r="BE574" s="967"/>
      <c r="BF574" s="967"/>
      <c r="BG574" s="967"/>
      <c r="BH574" s="967"/>
      <c r="BI574" s="967"/>
      <c r="BJ574" s="967"/>
      <c r="BK574" s="967"/>
      <c r="BL574" s="967"/>
      <c r="BM574" s="967"/>
      <c r="BN574" s="967"/>
      <c r="BO574" s="967"/>
      <c r="BP574" s="967"/>
      <c r="BQ574" s="967"/>
      <c r="BR574" s="967"/>
      <c r="BS574" s="967"/>
    </row>
    <row r="575" spans="1:71" s="656" customFormat="1" ht="15.65" customHeight="1" outlineLevel="2" x14ac:dyDescent="0.25">
      <c r="A575" s="934"/>
      <c r="B575" s="659"/>
      <c r="C575" s="786"/>
      <c r="D575" s="657" t="s">
        <v>1228</v>
      </c>
      <c r="E575" s="660">
        <f>E571*1.7</f>
        <v>155.20999999999998</v>
      </c>
      <c r="F575" s="657" t="s">
        <v>71</v>
      </c>
      <c r="G575" s="661">
        <v>0</v>
      </c>
      <c r="H575" s="661">
        <f t="shared" si="155"/>
        <v>0</v>
      </c>
      <c r="I575" s="891">
        <v>1.73</v>
      </c>
      <c r="J575" s="891">
        <f t="shared" si="156"/>
        <v>268.51329999999996</v>
      </c>
      <c r="K575" s="891"/>
      <c r="L575" s="891">
        <f t="shared" si="157"/>
        <v>0</v>
      </c>
      <c r="M575" s="891">
        <f>J575+H575*Tabellen!$K$2+L575</f>
        <v>268.51329999999996</v>
      </c>
      <c r="N575" s="796"/>
      <c r="O575" s="1018">
        <f t="shared" si="158"/>
        <v>324.90109299999995</v>
      </c>
      <c r="P575" s="1031"/>
      <c r="Q575" s="1023" t="s">
        <v>1025</v>
      </c>
      <c r="R575" s="1018">
        <f>H575*Tabellen!$K$2*Tabellen!$F$2</f>
        <v>0</v>
      </c>
      <c r="S575" s="1024" t="s">
        <v>1116</v>
      </c>
      <c r="T575" s="1018">
        <f>J575*Tabellen!$F$2</f>
        <v>324.90109299999995</v>
      </c>
      <c r="U575" s="1018">
        <f>R575*Tabellen!$G$2</f>
        <v>0</v>
      </c>
      <c r="V575" s="1018">
        <f>T575*Tabellen!$H$2</f>
        <v>68.229229529999984</v>
      </c>
      <c r="W575" s="1018">
        <f t="shared" si="159"/>
        <v>68.229229529999984</v>
      </c>
      <c r="X575" s="1018">
        <f t="shared" si="160"/>
        <v>393.13032252999994</v>
      </c>
      <c r="Y575" s="1019"/>
      <c r="Z575" s="967"/>
      <c r="AA575" s="967"/>
      <c r="AB575" s="967"/>
      <c r="AC575" s="967"/>
      <c r="AD575" s="967"/>
      <c r="AE575" s="967"/>
      <c r="AF575" s="967"/>
      <c r="AG575" s="967"/>
      <c r="AH575" s="967"/>
      <c r="AI575" s="967"/>
      <c r="AJ575" s="967"/>
      <c r="AK575" s="967"/>
      <c r="AL575" s="967"/>
      <c r="AM575" s="967"/>
      <c r="AN575" s="967"/>
      <c r="AO575" s="967"/>
      <c r="AP575" s="967"/>
      <c r="AQ575" s="967"/>
      <c r="AR575" s="967"/>
      <c r="AS575" s="967"/>
      <c r="AT575" s="967"/>
      <c r="AU575" s="967"/>
      <c r="AV575" s="967"/>
      <c r="AW575" s="967"/>
      <c r="AX575" s="967"/>
      <c r="AY575" s="967"/>
      <c r="AZ575" s="967"/>
      <c r="BA575" s="967"/>
      <c r="BB575" s="967"/>
      <c r="BC575" s="967"/>
      <c r="BD575" s="967"/>
      <c r="BE575" s="967"/>
      <c r="BF575" s="967"/>
      <c r="BG575" s="967"/>
      <c r="BH575" s="967"/>
      <c r="BI575" s="967"/>
      <c r="BJ575" s="967"/>
      <c r="BK575" s="967"/>
      <c r="BL575" s="967"/>
      <c r="BM575" s="967"/>
      <c r="BN575" s="967"/>
      <c r="BO575" s="967"/>
      <c r="BP575" s="967"/>
      <c r="BQ575" s="967"/>
      <c r="BR575" s="967"/>
      <c r="BS575" s="967"/>
    </row>
    <row r="576" spans="1:71" s="656" customFormat="1" ht="15.65" customHeight="1" outlineLevel="2" x14ac:dyDescent="0.25">
      <c r="A576" s="934"/>
      <c r="B576" s="659"/>
      <c r="C576" s="786"/>
      <c r="D576" s="657" t="s">
        <v>1486</v>
      </c>
      <c r="E576" s="660">
        <f>E571*1.7*2</f>
        <v>310.41999999999996</v>
      </c>
      <c r="F576" s="657" t="s">
        <v>71</v>
      </c>
      <c r="G576" s="661">
        <v>0</v>
      </c>
      <c r="H576" s="661">
        <f t="shared" si="155"/>
        <v>0</v>
      </c>
      <c r="I576" s="891">
        <v>0.44</v>
      </c>
      <c r="J576" s="891">
        <f t="shared" si="156"/>
        <v>136.58479999999997</v>
      </c>
      <c r="K576" s="891"/>
      <c r="L576" s="891">
        <f t="shared" si="157"/>
        <v>0</v>
      </c>
      <c r="M576" s="891">
        <f>J576+H576*Tabellen!$K$2+L576</f>
        <v>136.58479999999997</v>
      </c>
      <c r="N576" s="796"/>
      <c r="O576" s="1018">
        <f t="shared" si="158"/>
        <v>165.26760799999997</v>
      </c>
      <c r="P576" s="1031"/>
      <c r="Q576" s="1023" t="s">
        <v>1025</v>
      </c>
      <c r="R576" s="1018">
        <f>H576*Tabellen!$K$2*Tabellen!$F$2</f>
        <v>0</v>
      </c>
      <c r="S576" s="1024" t="s">
        <v>1116</v>
      </c>
      <c r="T576" s="1018">
        <f>J576*Tabellen!$F$2</f>
        <v>165.26760799999997</v>
      </c>
      <c r="U576" s="1018">
        <f>R576*Tabellen!$G$2</f>
        <v>0</v>
      </c>
      <c r="V576" s="1018">
        <f>T576*Tabellen!$H$2</f>
        <v>34.706197679999988</v>
      </c>
      <c r="W576" s="1018">
        <f t="shared" si="159"/>
        <v>34.706197679999988</v>
      </c>
      <c r="X576" s="1018">
        <f t="shared" si="160"/>
        <v>199.97380567999994</v>
      </c>
      <c r="Y576" s="1019"/>
      <c r="Z576" s="967"/>
      <c r="AA576" s="967"/>
      <c r="AB576" s="967"/>
      <c r="AC576" s="967"/>
      <c r="AD576" s="967"/>
      <c r="AE576" s="967"/>
      <c r="AF576" s="967"/>
      <c r="AG576" s="967"/>
      <c r="AH576" s="967"/>
      <c r="AI576" s="967"/>
      <c r="AJ576" s="967"/>
      <c r="AK576" s="967"/>
      <c r="AL576" s="967"/>
      <c r="AM576" s="967"/>
      <c r="AN576" s="967"/>
      <c r="AO576" s="967"/>
      <c r="AP576" s="967"/>
      <c r="AQ576" s="967"/>
      <c r="AR576" s="967"/>
      <c r="AS576" s="967"/>
      <c r="AT576" s="967"/>
      <c r="AU576" s="967"/>
      <c r="AV576" s="967"/>
      <c r="AW576" s="967"/>
      <c r="AX576" s="967"/>
      <c r="AY576" s="967"/>
      <c r="AZ576" s="967"/>
      <c r="BA576" s="967"/>
      <c r="BB576" s="967"/>
      <c r="BC576" s="967"/>
      <c r="BD576" s="967"/>
      <c r="BE576" s="967"/>
      <c r="BF576" s="967"/>
      <c r="BG576" s="967"/>
      <c r="BH576" s="967"/>
      <c r="BI576" s="967"/>
      <c r="BJ576" s="967"/>
      <c r="BK576" s="967"/>
      <c r="BL576" s="967"/>
      <c r="BM576" s="967"/>
      <c r="BN576" s="967"/>
      <c r="BO576" s="967"/>
      <c r="BP576" s="967"/>
      <c r="BQ576" s="967"/>
      <c r="BR576" s="967"/>
      <c r="BS576" s="967"/>
    </row>
    <row r="577" spans="1:71" s="656" customFormat="1" ht="15.65" customHeight="1" outlineLevel="2" x14ac:dyDescent="0.25">
      <c r="A577" s="934"/>
      <c r="B577" s="659"/>
      <c r="C577" s="786"/>
      <c r="D577" s="657" t="s">
        <v>1487</v>
      </c>
      <c r="E577" s="660">
        <f>E576+E575</f>
        <v>465.62999999999994</v>
      </c>
      <c r="F577" s="657" t="s">
        <v>71</v>
      </c>
      <c r="G577" s="661">
        <v>0.13</v>
      </c>
      <c r="H577" s="661">
        <f t="shared" si="155"/>
        <v>60.531899999999993</v>
      </c>
      <c r="I577" s="891">
        <v>0</v>
      </c>
      <c r="J577" s="891">
        <f t="shared" si="156"/>
        <v>0</v>
      </c>
      <c r="K577" s="891"/>
      <c r="L577" s="891">
        <f t="shared" si="157"/>
        <v>0</v>
      </c>
      <c r="M577" s="891">
        <f>J577+H577*Tabellen!$K$2+L577</f>
        <v>3631.9139999999998</v>
      </c>
      <c r="N577" s="796"/>
      <c r="O577" s="1018">
        <f t="shared" si="158"/>
        <v>4394.6159399999997</v>
      </c>
      <c r="P577" s="1031"/>
      <c r="Q577" s="1023" t="s">
        <v>1025</v>
      </c>
      <c r="R577" s="1018">
        <f>H577*Tabellen!$K$2*Tabellen!$F$2</f>
        <v>4394.6159399999997</v>
      </c>
      <c r="S577" s="1024" t="s">
        <v>1116</v>
      </c>
      <c r="T577" s="1018">
        <f>J577*Tabellen!$F$2</f>
        <v>0</v>
      </c>
      <c r="U577" s="1018">
        <f>R577*Tabellen!$G$2</f>
        <v>395.51543459999994</v>
      </c>
      <c r="V577" s="1018">
        <f>T577*Tabellen!$H$2</f>
        <v>0</v>
      </c>
      <c r="W577" s="1018">
        <f t="shared" si="159"/>
        <v>395.51543459999994</v>
      </c>
      <c r="X577" s="1018">
        <f t="shared" si="160"/>
        <v>4790.1313745999996</v>
      </c>
      <c r="Y577" s="1033"/>
      <c r="Z577" s="967"/>
      <c r="AA577" s="967"/>
      <c r="AB577" s="967"/>
      <c r="AC577" s="967"/>
      <c r="AD577" s="967"/>
      <c r="AE577" s="967"/>
      <c r="AF577" s="967"/>
      <c r="AG577" s="967"/>
      <c r="AH577" s="967"/>
      <c r="AI577" s="967"/>
      <c r="AJ577" s="967"/>
      <c r="AK577" s="967"/>
      <c r="AL577" s="967"/>
      <c r="AM577" s="967"/>
      <c r="AN577" s="967"/>
      <c r="AO577" s="967"/>
      <c r="AP577" s="967"/>
      <c r="AQ577" s="967"/>
      <c r="AR577" s="967"/>
      <c r="AS577" s="967"/>
      <c r="AT577" s="967"/>
      <c r="AU577" s="967"/>
      <c r="AV577" s="967"/>
      <c r="AW577" s="967"/>
      <c r="AX577" s="967"/>
      <c r="AY577" s="967"/>
      <c r="AZ577" s="967"/>
      <c r="BA577" s="967"/>
      <c r="BB577" s="967"/>
      <c r="BC577" s="967"/>
      <c r="BD577" s="967"/>
      <c r="BE577" s="967"/>
      <c r="BF577" s="967"/>
      <c r="BG577" s="967"/>
      <c r="BH577" s="967"/>
      <c r="BI577" s="967"/>
      <c r="BJ577" s="967"/>
      <c r="BK577" s="967"/>
      <c r="BL577" s="967"/>
      <c r="BM577" s="967"/>
      <c r="BN577" s="967"/>
      <c r="BO577" s="967"/>
      <c r="BP577" s="967"/>
      <c r="BQ577" s="967"/>
      <c r="BR577" s="967"/>
      <c r="BS577" s="967"/>
    </row>
    <row r="578" spans="1:71" s="656" customFormat="1" ht="15.65" customHeight="1" outlineLevel="2" x14ac:dyDescent="0.25">
      <c r="A578" s="934"/>
      <c r="B578" s="659"/>
      <c r="C578" s="786"/>
      <c r="D578" s="657" t="s">
        <v>1500</v>
      </c>
      <c r="E578" s="660">
        <f>E571*1.05</f>
        <v>95.864999999999995</v>
      </c>
      <c r="F578" s="657" t="s">
        <v>74</v>
      </c>
      <c r="G578" s="661">
        <v>0</v>
      </c>
      <c r="H578" s="661">
        <f t="shared" si="155"/>
        <v>0</v>
      </c>
      <c r="I578" s="891">
        <v>13.21</v>
      </c>
      <c r="J578" s="891">
        <f t="shared" si="156"/>
        <v>1266.3766499999999</v>
      </c>
      <c r="K578" s="891"/>
      <c r="L578" s="891">
        <f t="shared" si="157"/>
        <v>0</v>
      </c>
      <c r="M578" s="891">
        <f>J578+H578*Tabellen!$K$2+L578</f>
        <v>1266.3766499999999</v>
      </c>
      <c r="N578" s="796"/>
      <c r="O578" s="1018">
        <f t="shared" si="158"/>
        <v>1532.3157464999999</v>
      </c>
      <c r="P578" s="1031"/>
      <c r="Q578" s="1023" t="s">
        <v>1025</v>
      </c>
      <c r="R578" s="1018">
        <f>H578*Tabellen!$K$2*Tabellen!$F$2</f>
        <v>0</v>
      </c>
      <c r="S578" s="1024" t="s">
        <v>1116</v>
      </c>
      <c r="T578" s="1018">
        <f>J578*Tabellen!$F$2</f>
        <v>1532.3157464999999</v>
      </c>
      <c r="U578" s="1018">
        <f>R578*Tabellen!$G$2</f>
        <v>0</v>
      </c>
      <c r="V578" s="1018">
        <f>T578*Tabellen!$H$2</f>
        <v>321.78630676499995</v>
      </c>
      <c r="W578" s="1018">
        <f t="shared" si="159"/>
        <v>321.78630676499995</v>
      </c>
      <c r="X578" s="1018">
        <f t="shared" si="160"/>
        <v>1854.102053265</v>
      </c>
      <c r="Y578" s="1017"/>
      <c r="Z578" s="967"/>
      <c r="AA578" s="967"/>
      <c r="AB578" s="967"/>
      <c r="AC578" s="967"/>
      <c r="AD578" s="967"/>
      <c r="AE578" s="967"/>
      <c r="AF578" s="967"/>
      <c r="AG578" s="967"/>
      <c r="AH578" s="967"/>
      <c r="AI578" s="967"/>
      <c r="AJ578" s="967"/>
      <c r="AK578" s="967"/>
      <c r="AL578" s="967"/>
      <c r="AM578" s="967"/>
      <c r="AN578" s="967"/>
      <c r="AO578" s="967"/>
      <c r="AP578" s="967"/>
      <c r="AQ578" s="967"/>
      <c r="AR578" s="967"/>
      <c r="AS578" s="967"/>
      <c r="AT578" s="967"/>
      <c r="AU578" s="967"/>
      <c r="AV578" s="967"/>
      <c r="AW578" s="967"/>
      <c r="AX578" s="967"/>
      <c r="AY578" s="967"/>
      <c r="AZ578" s="967"/>
      <c r="BA578" s="967"/>
      <c r="BB578" s="967"/>
      <c r="BC578" s="967"/>
      <c r="BD578" s="967"/>
      <c r="BE578" s="967"/>
      <c r="BF578" s="967"/>
      <c r="BG578" s="967"/>
      <c r="BH578" s="967"/>
      <c r="BI578" s="967"/>
      <c r="BJ578" s="967"/>
      <c r="BK578" s="967"/>
      <c r="BL578" s="967"/>
      <c r="BM578" s="967"/>
      <c r="BN578" s="967"/>
      <c r="BO578" s="967"/>
      <c r="BP578" s="967"/>
      <c r="BQ578" s="967"/>
      <c r="BR578" s="967"/>
      <c r="BS578" s="967"/>
    </row>
    <row r="579" spans="1:71" s="656" customFormat="1" ht="15.65" customHeight="1" outlineLevel="2" x14ac:dyDescent="0.25">
      <c r="A579" s="934"/>
      <c r="B579" s="659"/>
      <c r="C579" s="786"/>
      <c r="D579" s="657" t="str">
        <f>D578</f>
        <v xml:space="preserve">Isolatie in binnenwanden en voorzetwanden d=90 mm n.t.b. </v>
      </c>
      <c r="E579" s="660">
        <f>E571</f>
        <v>91.3</v>
      </c>
      <c r="F579" s="657" t="s">
        <v>74</v>
      </c>
      <c r="G579" s="661">
        <v>0.08</v>
      </c>
      <c r="H579" s="661">
        <f t="shared" si="155"/>
        <v>7.3040000000000003</v>
      </c>
      <c r="I579" s="891"/>
      <c r="J579" s="891">
        <f t="shared" si="156"/>
        <v>0</v>
      </c>
      <c r="K579" s="891"/>
      <c r="L579" s="891">
        <f t="shared" si="157"/>
        <v>0</v>
      </c>
      <c r="M579" s="891">
        <f>J579+H579*Tabellen!$K$2+L579</f>
        <v>438.24</v>
      </c>
      <c r="N579" s="796"/>
      <c r="O579" s="1018">
        <f t="shared" si="158"/>
        <v>530.2704</v>
      </c>
      <c r="P579" s="1031"/>
      <c r="Q579" s="1023" t="s">
        <v>1025</v>
      </c>
      <c r="R579" s="1018">
        <f>H579*Tabellen!$K$2*Tabellen!$F$2</f>
        <v>530.2704</v>
      </c>
      <c r="S579" s="1024" t="s">
        <v>1116</v>
      </c>
      <c r="T579" s="1018">
        <f>J579*Tabellen!$F$2</f>
        <v>0</v>
      </c>
      <c r="U579" s="1018">
        <f>R579*Tabellen!$G$2</f>
        <v>47.724336000000001</v>
      </c>
      <c r="V579" s="1018">
        <f>T579*Tabellen!$H$2</f>
        <v>0</v>
      </c>
      <c r="W579" s="1018">
        <f t="shared" si="159"/>
        <v>47.724336000000001</v>
      </c>
      <c r="X579" s="1018">
        <f t="shared" si="160"/>
        <v>577.99473599999999</v>
      </c>
      <c r="Y579" s="1017"/>
      <c r="Z579" s="967"/>
      <c r="AA579" s="967"/>
      <c r="AB579" s="967"/>
      <c r="AC579" s="967"/>
      <c r="AD579" s="967"/>
      <c r="AE579" s="967"/>
      <c r="AF579" s="967"/>
      <c r="AG579" s="967"/>
      <c r="AH579" s="967"/>
      <c r="AI579" s="967"/>
      <c r="AJ579" s="967"/>
      <c r="AK579" s="967"/>
      <c r="AL579" s="967"/>
      <c r="AM579" s="967"/>
      <c r="AN579" s="967"/>
      <c r="AO579" s="967"/>
      <c r="AP579" s="967"/>
      <c r="AQ579" s="967"/>
      <c r="AR579" s="967"/>
      <c r="AS579" s="967"/>
      <c r="AT579" s="967"/>
      <c r="AU579" s="967"/>
      <c r="AV579" s="967"/>
      <c r="AW579" s="967"/>
      <c r="AX579" s="967"/>
      <c r="AY579" s="967"/>
      <c r="AZ579" s="967"/>
      <c r="BA579" s="967"/>
      <c r="BB579" s="967"/>
      <c r="BC579" s="967"/>
      <c r="BD579" s="967"/>
      <c r="BE579" s="967"/>
      <c r="BF579" s="967"/>
      <c r="BG579" s="967"/>
      <c r="BH579" s="967"/>
      <c r="BI579" s="967"/>
      <c r="BJ579" s="967"/>
      <c r="BK579" s="967"/>
      <c r="BL579" s="967"/>
      <c r="BM579" s="967"/>
      <c r="BN579" s="967"/>
      <c r="BO579" s="967"/>
      <c r="BP579" s="967"/>
      <c r="BQ579" s="967"/>
      <c r="BR579" s="967"/>
      <c r="BS579" s="967"/>
    </row>
    <row r="580" spans="1:71" s="656" customFormat="1" ht="15.65" customHeight="1" outlineLevel="2" x14ac:dyDescent="0.25">
      <c r="A580" s="934"/>
      <c r="B580" s="659"/>
      <c r="C580" s="786"/>
      <c r="D580" s="657" t="s">
        <v>1492</v>
      </c>
      <c r="E580" s="660">
        <f>E571*1.1</f>
        <v>100.43</v>
      </c>
      <c r="F580" s="657" t="s">
        <v>74</v>
      </c>
      <c r="G580" s="661"/>
      <c r="H580" s="661">
        <f t="shared" si="155"/>
        <v>0</v>
      </c>
      <c r="I580" s="891">
        <v>3.97</v>
      </c>
      <c r="J580" s="891">
        <f t="shared" si="156"/>
        <v>398.70710000000003</v>
      </c>
      <c r="K580" s="891"/>
      <c r="L580" s="891">
        <f t="shared" si="157"/>
        <v>0</v>
      </c>
      <c r="M580" s="891">
        <f>J580+H580*Tabellen!$K$2+L580</f>
        <v>398.70710000000003</v>
      </c>
      <c r="N580" s="796"/>
      <c r="O580" s="1018">
        <f t="shared" si="158"/>
        <v>482.43559100000004</v>
      </c>
      <c r="P580" s="1031"/>
      <c r="Q580" s="1023" t="s">
        <v>1025</v>
      </c>
      <c r="R580" s="1018">
        <f>H580*Tabellen!$K$2*Tabellen!$F$2</f>
        <v>0</v>
      </c>
      <c r="S580" s="1024" t="s">
        <v>1116</v>
      </c>
      <c r="T580" s="1018">
        <f>J580*Tabellen!$F$2</f>
        <v>482.43559100000004</v>
      </c>
      <c r="U580" s="1018">
        <f>R580*Tabellen!$G$2</f>
        <v>0</v>
      </c>
      <c r="V580" s="1018">
        <f>T580*Tabellen!$H$2</f>
        <v>101.31147411000001</v>
      </c>
      <c r="W580" s="1018">
        <f t="shared" si="159"/>
        <v>101.31147411000001</v>
      </c>
      <c r="X580" s="1018">
        <f t="shared" si="160"/>
        <v>583.74706510999999</v>
      </c>
      <c r="Y580" s="1034"/>
      <c r="Z580" s="967"/>
      <c r="AA580" s="967"/>
      <c r="AB580" s="967"/>
      <c r="AC580" s="967"/>
      <c r="AD580" s="967"/>
      <c r="AE580" s="967"/>
      <c r="AF580" s="967"/>
      <c r="AG580" s="967"/>
      <c r="AH580" s="967"/>
      <c r="AI580" s="967"/>
      <c r="AJ580" s="967"/>
      <c r="AK580" s="967"/>
      <c r="AL580" s="967"/>
      <c r="AM580" s="967"/>
      <c r="AN580" s="967"/>
      <c r="AO580" s="967"/>
      <c r="AP580" s="967"/>
      <c r="AQ580" s="967"/>
      <c r="AR580" s="967"/>
      <c r="AS580" s="967"/>
      <c r="AT580" s="967"/>
      <c r="AU580" s="967"/>
      <c r="AV580" s="967"/>
      <c r="AW580" s="967"/>
      <c r="AX580" s="967"/>
      <c r="AY580" s="967"/>
      <c r="AZ580" s="967"/>
      <c r="BA580" s="967"/>
      <c r="BB580" s="967"/>
      <c r="BC580" s="967"/>
      <c r="BD580" s="967"/>
      <c r="BE580" s="967"/>
      <c r="BF580" s="967"/>
      <c r="BG580" s="967"/>
      <c r="BH580" s="967"/>
      <c r="BI580" s="967"/>
      <c r="BJ580" s="967"/>
      <c r="BK580" s="967"/>
      <c r="BL580" s="967"/>
      <c r="BM580" s="967"/>
      <c r="BN580" s="967"/>
      <c r="BO580" s="967"/>
      <c r="BP580" s="967"/>
      <c r="BQ580" s="967"/>
      <c r="BR580" s="967"/>
      <c r="BS580" s="967"/>
    </row>
    <row r="581" spans="1:71" s="656" customFormat="1" ht="15.65" customHeight="1" outlineLevel="2" x14ac:dyDescent="0.25">
      <c r="A581" s="934"/>
      <c r="B581" s="659"/>
      <c r="C581" s="786"/>
      <c r="D581" s="659" t="s">
        <v>1493</v>
      </c>
      <c r="E581" s="660">
        <f>E571</f>
        <v>91.3</v>
      </c>
      <c r="F581" s="657" t="s">
        <v>74</v>
      </c>
      <c r="G581" s="660"/>
      <c r="H581" s="661">
        <f t="shared" si="155"/>
        <v>0</v>
      </c>
      <c r="I581" s="891">
        <v>5.5</v>
      </c>
      <c r="J581" s="891">
        <f t="shared" si="156"/>
        <v>502.15</v>
      </c>
      <c r="K581" s="891"/>
      <c r="L581" s="891">
        <f t="shared" si="157"/>
        <v>0</v>
      </c>
      <c r="M581" s="891">
        <f>J581+H581*Tabellen!$K$2+L581</f>
        <v>502.15</v>
      </c>
      <c r="N581" s="796"/>
      <c r="O581" s="1018">
        <f t="shared" si="158"/>
        <v>607.60149999999999</v>
      </c>
      <c r="P581" s="1031"/>
      <c r="Q581" s="1023" t="s">
        <v>1025</v>
      </c>
      <c r="R581" s="1018">
        <f>H581*Tabellen!$K$2*Tabellen!$F$2</f>
        <v>0</v>
      </c>
      <c r="S581" s="1024" t="s">
        <v>1116</v>
      </c>
      <c r="T581" s="1018">
        <f>J581*Tabellen!$F$2</f>
        <v>607.60149999999999</v>
      </c>
      <c r="U581" s="1018">
        <f>R581*Tabellen!$G$2</f>
        <v>0</v>
      </c>
      <c r="V581" s="1018">
        <f>T581*Tabellen!$H$2</f>
        <v>127.59631499999999</v>
      </c>
      <c r="W581" s="1018">
        <f t="shared" si="159"/>
        <v>127.59631499999999</v>
      </c>
      <c r="X581" s="1018">
        <f t="shared" si="160"/>
        <v>735.19781499999999</v>
      </c>
      <c r="Y581" s="1017"/>
      <c r="Z581" s="967"/>
      <c r="AA581" s="967"/>
      <c r="AB581" s="967"/>
      <c r="AC581" s="967"/>
      <c r="AD581" s="967"/>
      <c r="AE581" s="967"/>
      <c r="AF581" s="967"/>
      <c r="AG581" s="967"/>
      <c r="AH581" s="967"/>
      <c r="AI581" s="967"/>
      <c r="AJ581" s="967"/>
      <c r="AK581" s="967"/>
      <c r="AL581" s="967"/>
      <c r="AM581" s="967"/>
      <c r="AN581" s="967"/>
      <c r="AO581" s="967"/>
      <c r="AP581" s="967"/>
      <c r="AQ581" s="967"/>
      <c r="AR581" s="967"/>
      <c r="AS581" s="967"/>
      <c r="AT581" s="967"/>
      <c r="AU581" s="967"/>
      <c r="AV581" s="967"/>
      <c r="AW581" s="967"/>
      <c r="AX581" s="967"/>
      <c r="AY581" s="967"/>
      <c r="AZ581" s="967"/>
      <c r="BA581" s="967"/>
      <c r="BB581" s="967"/>
      <c r="BC581" s="967"/>
      <c r="BD581" s="967"/>
      <c r="BE581" s="967"/>
      <c r="BF581" s="967"/>
      <c r="BG581" s="967"/>
      <c r="BH581" s="967"/>
      <c r="BI581" s="967"/>
      <c r="BJ581" s="967"/>
      <c r="BK581" s="967"/>
      <c r="BL581" s="967"/>
      <c r="BM581" s="967"/>
      <c r="BN581" s="967"/>
      <c r="BO581" s="967"/>
      <c r="BP581" s="967"/>
      <c r="BQ581" s="967"/>
      <c r="BR581" s="967"/>
      <c r="BS581" s="967"/>
    </row>
    <row r="582" spans="1:71" s="656" customFormat="1" ht="15.65" customHeight="1" outlineLevel="2" x14ac:dyDescent="0.25">
      <c r="A582" s="934"/>
      <c r="B582" s="659"/>
      <c r="C582" s="786"/>
      <c r="D582" s="659" t="s">
        <v>1483</v>
      </c>
      <c r="E582" s="660">
        <v>1</v>
      </c>
      <c r="F582" s="657" t="s">
        <v>846</v>
      </c>
      <c r="G582" s="660">
        <v>4</v>
      </c>
      <c r="H582" s="661">
        <f t="shared" si="155"/>
        <v>4</v>
      </c>
      <c r="I582" s="891"/>
      <c r="J582" s="891">
        <f t="shared" si="156"/>
        <v>0</v>
      </c>
      <c r="K582" s="891"/>
      <c r="L582" s="891">
        <f t="shared" si="157"/>
        <v>0</v>
      </c>
      <c r="M582" s="891">
        <f>J582+H582*Tabellen!$K$2+L582</f>
        <v>240</v>
      </c>
      <c r="N582" s="796"/>
      <c r="O582" s="1018">
        <f t="shared" si="158"/>
        <v>290.39999999999998</v>
      </c>
      <c r="P582" s="1031"/>
      <c r="Q582" s="1023" t="s">
        <v>1025</v>
      </c>
      <c r="R582" s="1018">
        <f>H582*Tabellen!$K$2*Tabellen!$F$2</f>
        <v>290.39999999999998</v>
      </c>
      <c r="S582" s="1024" t="s">
        <v>1116</v>
      </c>
      <c r="T582" s="1018">
        <f>J582*Tabellen!$F$2</f>
        <v>0</v>
      </c>
      <c r="U582" s="1018">
        <f>R582*Tabellen!$G$2</f>
        <v>26.135999999999996</v>
      </c>
      <c r="V582" s="1018">
        <f>T582*Tabellen!$H$2</f>
        <v>0</v>
      </c>
      <c r="W582" s="1018">
        <f t="shared" si="159"/>
        <v>26.135999999999996</v>
      </c>
      <c r="X582" s="1018">
        <f t="shared" si="160"/>
        <v>316.53599999999994</v>
      </c>
      <c r="Y582" s="1017"/>
      <c r="Z582" s="967"/>
      <c r="AA582" s="967"/>
      <c r="AB582" s="967"/>
      <c r="AC582" s="967"/>
      <c r="AD582" s="967"/>
      <c r="AE582" s="967"/>
      <c r="AF582" s="967"/>
      <c r="AG582" s="967"/>
      <c r="AH582" s="967"/>
      <c r="AI582" s="967"/>
      <c r="AJ582" s="967"/>
      <c r="AK582" s="967"/>
      <c r="AL582" s="967"/>
      <c r="AM582" s="967"/>
      <c r="AN582" s="967"/>
      <c r="AO582" s="967"/>
      <c r="AP582" s="967"/>
      <c r="AQ582" s="967"/>
      <c r="AR582" s="967"/>
      <c r="AS582" s="967"/>
      <c r="AT582" s="967"/>
      <c r="AU582" s="967"/>
      <c r="AV582" s="967"/>
      <c r="AW582" s="967"/>
      <c r="AX582" s="967"/>
      <c r="AY582" s="967"/>
      <c r="AZ582" s="967"/>
      <c r="BA582" s="967"/>
      <c r="BB582" s="967"/>
      <c r="BC582" s="967"/>
      <c r="BD582" s="967"/>
      <c r="BE582" s="967"/>
      <c r="BF582" s="967"/>
      <c r="BG582" s="967"/>
      <c r="BH582" s="967"/>
      <c r="BI582" s="967"/>
      <c r="BJ582" s="967"/>
      <c r="BK582" s="967"/>
      <c r="BL582" s="967"/>
      <c r="BM582" s="967"/>
      <c r="BN582" s="967"/>
      <c r="BO582" s="967"/>
      <c r="BP582" s="967"/>
      <c r="BQ582" s="967"/>
      <c r="BR582" s="967"/>
      <c r="BS582" s="967"/>
    </row>
    <row r="583" spans="1:71" s="830" customFormat="1" ht="15.65" customHeight="1" outlineLevel="2" x14ac:dyDescent="0.25">
      <c r="A583" s="936"/>
      <c r="B583" s="659" t="s">
        <v>1223</v>
      </c>
      <c r="C583" s="786" t="s">
        <v>1074</v>
      </c>
      <c r="D583" s="657" t="s">
        <v>1226</v>
      </c>
      <c r="E583" s="831"/>
      <c r="G583" s="832"/>
      <c r="H583" s="832"/>
      <c r="I583" s="905"/>
      <c r="J583" s="905"/>
      <c r="K583" s="905"/>
      <c r="L583" s="905"/>
      <c r="M583" s="905"/>
      <c r="N583" s="833"/>
      <c r="O583" s="1017"/>
      <c r="P583" s="1031"/>
      <c r="Q583" s="1023"/>
      <c r="R583" s="1018"/>
      <c r="S583" s="1024"/>
      <c r="T583" s="1018"/>
      <c r="U583" s="1018"/>
      <c r="V583" s="1018"/>
      <c r="W583" s="1018"/>
      <c r="X583" s="1018"/>
      <c r="Y583" s="1034"/>
      <c r="Z583" s="970"/>
      <c r="AA583" s="970"/>
      <c r="AB583" s="970"/>
      <c r="AC583" s="970"/>
      <c r="AD583" s="970"/>
      <c r="AE583" s="970"/>
      <c r="AF583" s="970"/>
      <c r="AG583" s="970"/>
      <c r="AH583" s="970"/>
      <c r="AI583" s="970"/>
      <c r="AJ583" s="970"/>
      <c r="AK583" s="970"/>
      <c r="AL583" s="970"/>
      <c r="AM583" s="970"/>
      <c r="AN583" s="970"/>
      <c r="AO583" s="970"/>
      <c r="AP583" s="970"/>
      <c r="AQ583" s="970"/>
      <c r="AR583" s="970"/>
      <c r="AS583" s="970"/>
      <c r="AT583" s="970"/>
      <c r="AU583" s="970"/>
      <c r="AV583" s="970"/>
      <c r="AW583" s="970"/>
      <c r="AX583" s="970"/>
      <c r="AY583" s="970"/>
      <c r="AZ583" s="970"/>
      <c r="BA583" s="970"/>
      <c r="BB583" s="970"/>
      <c r="BC583" s="970"/>
      <c r="BD583" s="970"/>
      <c r="BE583" s="970"/>
      <c r="BF583" s="970"/>
      <c r="BG583" s="970"/>
      <c r="BH583" s="970"/>
      <c r="BI583" s="970"/>
      <c r="BJ583" s="970"/>
      <c r="BK583" s="970"/>
      <c r="BL583" s="970"/>
      <c r="BM583" s="970"/>
      <c r="BN583" s="970"/>
      <c r="BO583" s="970"/>
      <c r="BP583" s="970"/>
      <c r="BQ583" s="970"/>
      <c r="BR583" s="970"/>
      <c r="BS583" s="970"/>
    </row>
    <row r="584" spans="1:71" ht="15.65" customHeight="1" outlineLevel="2" x14ac:dyDescent="0.25">
      <c r="B584" s="659"/>
      <c r="E584" s="660"/>
      <c r="G584" s="661"/>
      <c r="H584" s="661"/>
      <c r="K584" s="906"/>
      <c r="N584" s="795"/>
      <c r="O584" s="1017"/>
      <c r="P584" s="1017"/>
      <c r="Q584" s="1017"/>
      <c r="Y584" s="1017"/>
      <c r="Z584" s="964"/>
    </row>
    <row r="585" spans="1:71" ht="9" customHeight="1" outlineLevel="1" x14ac:dyDescent="0.25">
      <c r="B585" s="663"/>
      <c r="D585" s="664"/>
      <c r="E585" s="666"/>
      <c r="F585" s="664"/>
      <c r="G585" s="665"/>
      <c r="H585" s="665"/>
      <c r="I585" s="892"/>
      <c r="J585" s="892"/>
      <c r="K585" s="892"/>
      <c r="L585" s="892"/>
      <c r="M585" s="892"/>
      <c r="N585" s="786"/>
      <c r="O585" s="1021"/>
      <c r="P585" s="1021"/>
      <c r="Q585" s="1021"/>
      <c r="R585" s="1022"/>
      <c r="S585" s="1022"/>
      <c r="T585" s="1022"/>
      <c r="U585" s="1022"/>
      <c r="V585" s="1022"/>
      <c r="W585" s="1022"/>
      <c r="X585" s="1022"/>
      <c r="Y585" s="1021"/>
      <c r="Z585" s="965"/>
      <c r="AA585" s="966"/>
      <c r="AG585" s="963"/>
      <c r="AH585" s="963"/>
    </row>
    <row r="586" spans="1:71" s="912" customFormat="1" ht="15.65" customHeight="1" outlineLevel="1" x14ac:dyDescent="0.25">
      <c r="B586" s="650" t="s">
        <v>1293</v>
      </c>
      <c r="C586" s="937"/>
      <c r="D586" s="651" t="s">
        <v>1687</v>
      </c>
      <c r="E586" s="658">
        <v>91.3</v>
      </c>
      <c r="F586" s="651" t="s">
        <v>74</v>
      </c>
      <c r="G586" s="652"/>
      <c r="H586" s="652">
        <f>SUM(H587:H600)/E586</f>
        <v>0.82723593363352388</v>
      </c>
      <c r="I586" s="890"/>
      <c r="J586" s="890">
        <f>SUM(J587:J600)/E586</f>
        <v>32.488500000000002</v>
      </c>
      <c r="K586" s="890"/>
      <c r="L586" s="890">
        <f>SUM(L587:L600)/E586</f>
        <v>0</v>
      </c>
      <c r="M586" s="890">
        <f>SUM(M587:M600)/E586</f>
        <v>82.122656018011426</v>
      </c>
      <c r="N586" s="937"/>
      <c r="O586" s="1015">
        <f>SUM(O587:O597)/E586</f>
        <v>99.368413781793848</v>
      </c>
      <c r="P586" s="1014" t="str">
        <f>B586</f>
        <v>V1-3-F3</v>
      </c>
      <c r="Q586" s="1014"/>
      <c r="R586" s="1015"/>
      <c r="S586" s="1015"/>
      <c r="T586" s="1015"/>
      <c r="U586" s="1028"/>
      <c r="V586" s="1015"/>
      <c r="W586" s="1015"/>
      <c r="X586" s="1015">
        <f>SUM(X587:X597)/E586</f>
        <v>113.02890122215528</v>
      </c>
      <c r="Y586" s="1016"/>
      <c r="Z586" s="960"/>
      <c r="AA586" s="960"/>
      <c r="AB586" s="960"/>
      <c r="AC586" s="960"/>
      <c r="AD586" s="960"/>
      <c r="AE586" s="960"/>
      <c r="AF586" s="960"/>
      <c r="AG586" s="960"/>
      <c r="AH586" s="960"/>
      <c r="AI586" s="960"/>
      <c r="AJ586" s="960"/>
      <c r="AK586" s="960"/>
      <c r="AL586" s="960"/>
      <c r="AM586" s="960"/>
      <c r="AN586" s="960"/>
      <c r="AO586" s="960"/>
      <c r="AP586" s="960"/>
      <c r="AQ586" s="960"/>
      <c r="AR586" s="960"/>
      <c r="AS586" s="960"/>
      <c r="AT586" s="960"/>
      <c r="AU586" s="960"/>
      <c r="AV586" s="960"/>
      <c r="AW586" s="960"/>
      <c r="AX586" s="960"/>
      <c r="AY586" s="960"/>
      <c r="AZ586" s="960"/>
      <c r="BA586" s="960"/>
      <c r="BB586" s="960"/>
      <c r="BC586" s="960"/>
      <c r="BD586" s="960"/>
      <c r="BE586" s="960"/>
      <c r="BF586" s="960"/>
      <c r="BG586" s="960"/>
      <c r="BH586" s="960"/>
      <c r="BI586" s="960"/>
      <c r="BJ586" s="960"/>
      <c r="BK586" s="960"/>
      <c r="BL586" s="960"/>
      <c r="BM586" s="960"/>
      <c r="BN586" s="960"/>
      <c r="BO586" s="960"/>
      <c r="BP586" s="960"/>
      <c r="BQ586" s="960"/>
      <c r="BR586" s="960"/>
      <c r="BS586" s="960"/>
    </row>
    <row r="587" spans="1:71" ht="15.65" customHeight="1" outlineLevel="2" x14ac:dyDescent="0.25">
      <c r="B587" s="659"/>
      <c r="D587" s="668" t="s">
        <v>1249</v>
      </c>
      <c r="E587" s="660"/>
      <c r="G587" s="661"/>
      <c r="H587" s="661"/>
      <c r="K587" s="906"/>
      <c r="N587" s="795"/>
      <c r="O587" s="1017" t="str">
        <f>R587</f>
        <v>incl. opslagen</v>
      </c>
      <c r="P587" s="1017"/>
      <c r="Q587" s="1023"/>
      <c r="R587" s="1030" t="str">
        <f>Tabellen!$C$2</f>
        <v>incl. opslagen</v>
      </c>
      <c r="S587" s="1024"/>
      <c r="T587" s="1030" t="str">
        <f>Tabellen!$C$2</f>
        <v>incl. opslagen</v>
      </c>
    </row>
    <row r="588" spans="1:71" s="656" customFormat="1" ht="15.65" customHeight="1" outlineLevel="2" x14ac:dyDescent="0.25">
      <c r="A588" s="934"/>
      <c r="B588" s="659"/>
      <c r="C588" s="786"/>
      <c r="D588" s="657" t="s">
        <v>1433</v>
      </c>
      <c r="E588" s="660">
        <v>1</v>
      </c>
      <c r="F588" s="657" t="s">
        <v>846</v>
      </c>
      <c r="G588" s="661">
        <v>2</v>
      </c>
      <c r="H588" s="661">
        <f t="shared" ref="H588:H597" si="161">E588*G588</f>
        <v>2</v>
      </c>
      <c r="I588" s="891"/>
      <c r="J588" s="891">
        <f t="shared" ref="J588:J597" si="162">E588*I588</f>
        <v>0</v>
      </c>
      <c r="K588" s="891"/>
      <c r="L588" s="891">
        <f t="shared" ref="L588:L597" si="163">E588*K588</f>
        <v>0</v>
      </c>
      <c r="M588" s="891">
        <f>J588+H588*Tabellen!$K$2+L588</f>
        <v>120</v>
      </c>
      <c r="N588" s="796"/>
      <c r="O588" s="1018">
        <f t="shared" ref="O588:O597" si="164">R588+T588</f>
        <v>145.19999999999999</v>
      </c>
      <c r="P588" s="1031"/>
      <c r="Q588" s="1023" t="s">
        <v>1025</v>
      </c>
      <c r="R588" s="1018">
        <f>H588*Tabellen!$K$2*Tabellen!$F$2</f>
        <v>145.19999999999999</v>
      </c>
      <c r="S588" s="1024" t="s">
        <v>1116</v>
      </c>
      <c r="T588" s="1018">
        <f>J588*Tabellen!$F$2</f>
        <v>0</v>
      </c>
      <c r="U588" s="1018">
        <f>R588*Tabellen!$G$2</f>
        <v>13.067999999999998</v>
      </c>
      <c r="V588" s="1018">
        <f>T588*Tabellen!$H$2</f>
        <v>0</v>
      </c>
      <c r="W588" s="1018">
        <f t="shared" ref="W588:W597" si="165">U588+V588</f>
        <v>13.067999999999998</v>
      </c>
      <c r="X588" s="1018">
        <f t="shared" ref="X588:X597" si="166">O588+W588</f>
        <v>158.26799999999997</v>
      </c>
      <c r="Y588" s="1019"/>
      <c r="Z588" s="967"/>
      <c r="AA588" s="967"/>
      <c r="AB588" s="967"/>
      <c r="AC588" s="967"/>
      <c r="AD588" s="967"/>
      <c r="AE588" s="967"/>
      <c r="AF588" s="967"/>
      <c r="AG588" s="967"/>
      <c r="AH588" s="967"/>
      <c r="AI588" s="967"/>
      <c r="AJ588" s="967"/>
      <c r="AK588" s="967"/>
      <c r="AL588" s="967"/>
      <c r="AM588" s="967"/>
      <c r="AN588" s="967"/>
      <c r="AO588" s="967"/>
      <c r="AP588" s="967"/>
      <c r="AQ588" s="967"/>
      <c r="AR588" s="967"/>
      <c r="AS588" s="967"/>
      <c r="AT588" s="967"/>
      <c r="AU588" s="967"/>
      <c r="AV588" s="967"/>
      <c r="AW588" s="967"/>
      <c r="AX588" s="967"/>
      <c r="AY588" s="967"/>
      <c r="AZ588" s="967"/>
      <c r="BA588" s="967"/>
      <c r="BB588" s="967"/>
      <c r="BC588" s="967"/>
      <c r="BD588" s="967"/>
      <c r="BE588" s="967"/>
      <c r="BF588" s="967"/>
      <c r="BG588" s="967"/>
      <c r="BH588" s="967"/>
      <c r="BI588" s="967"/>
      <c r="BJ588" s="967"/>
      <c r="BK588" s="967"/>
      <c r="BL588" s="967"/>
      <c r="BM588" s="967"/>
      <c r="BN588" s="967"/>
      <c r="BO588" s="967"/>
      <c r="BP588" s="967"/>
      <c r="BQ588" s="967"/>
      <c r="BR588" s="967"/>
      <c r="BS588" s="967"/>
    </row>
    <row r="589" spans="1:71" s="656" customFormat="1" ht="15.65" customHeight="1" outlineLevel="2" x14ac:dyDescent="0.25">
      <c r="A589" s="934"/>
      <c r="B589" s="659"/>
      <c r="C589" s="786"/>
      <c r="D589" s="657" t="s">
        <v>1484</v>
      </c>
      <c r="E589" s="660">
        <f>91.3/2.7</f>
        <v>33.81481481481481</v>
      </c>
      <c r="F589" s="657" t="s">
        <v>71</v>
      </c>
      <c r="G589" s="661">
        <v>0.05</v>
      </c>
      <c r="H589" s="661">
        <f t="shared" si="161"/>
        <v>1.6907407407407407</v>
      </c>
      <c r="I589" s="891"/>
      <c r="J589" s="891">
        <f t="shared" si="162"/>
        <v>0</v>
      </c>
      <c r="K589" s="891"/>
      <c r="L589" s="891">
        <f t="shared" si="163"/>
        <v>0</v>
      </c>
      <c r="M589" s="891">
        <f>J589+H589*Tabellen!$K$2+L589</f>
        <v>101.44444444444444</v>
      </c>
      <c r="N589" s="796"/>
      <c r="O589" s="1018">
        <f t="shared" si="164"/>
        <v>122.74777777777777</v>
      </c>
      <c r="P589" s="1031"/>
      <c r="Q589" s="1023" t="s">
        <v>1025</v>
      </c>
      <c r="R589" s="1018">
        <f>H589*Tabellen!$K$2*Tabellen!$F$2</f>
        <v>122.74777777777777</v>
      </c>
      <c r="S589" s="1024" t="s">
        <v>1116</v>
      </c>
      <c r="T589" s="1018">
        <f>J589*Tabellen!$F$2</f>
        <v>0</v>
      </c>
      <c r="U589" s="1018">
        <f>R589*Tabellen!$G$2</f>
        <v>11.047299999999998</v>
      </c>
      <c r="V589" s="1018">
        <f>T589*Tabellen!$H$2</f>
        <v>0</v>
      </c>
      <c r="W589" s="1018">
        <f t="shared" si="165"/>
        <v>11.047299999999998</v>
      </c>
      <c r="X589" s="1018">
        <f t="shared" si="166"/>
        <v>133.79507777777778</v>
      </c>
      <c r="Y589" s="1019"/>
      <c r="Z589" s="967"/>
      <c r="AA589" s="967"/>
      <c r="AB589" s="967"/>
      <c r="AC589" s="967"/>
      <c r="AD589" s="967"/>
      <c r="AE589" s="967"/>
      <c r="AF589" s="967"/>
      <c r="AG589" s="967"/>
      <c r="AH589" s="967"/>
      <c r="AI589" s="967"/>
      <c r="AJ589" s="967"/>
      <c r="AK589" s="967"/>
      <c r="AL589" s="967"/>
      <c r="AM589" s="967"/>
      <c r="AN589" s="967"/>
      <c r="AO589" s="967"/>
      <c r="AP589" s="967"/>
      <c r="AQ589" s="967"/>
      <c r="AR589" s="967"/>
      <c r="AS589" s="967"/>
      <c r="AT589" s="967"/>
      <c r="AU589" s="967"/>
      <c r="AV589" s="967"/>
      <c r="AW589" s="967"/>
      <c r="AX589" s="967"/>
      <c r="AY589" s="967"/>
      <c r="AZ589" s="967"/>
      <c r="BA589" s="967"/>
      <c r="BB589" s="967"/>
      <c r="BC589" s="967"/>
      <c r="BD589" s="967"/>
      <c r="BE589" s="967"/>
      <c r="BF589" s="967"/>
      <c r="BG589" s="967"/>
      <c r="BH589" s="967"/>
      <c r="BI589" s="967"/>
      <c r="BJ589" s="967"/>
      <c r="BK589" s="967"/>
      <c r="BL589" s="967"/>
      <c r="BM589" s="967"/>
      <c r="BN589" s="967"/>
      <c r="BO589" s="967"/>
      <c r="BP589" s="967"/>
      <c r="BQ589" s="967"/>
      <c r="BR589" s="967"/>
      <c r="BS589" s="967"/>
    </row>
    <row r="590" spans="1:71" s="656" customFormat="1" ht="15.65" customHeight="1" outlineLevel="2" x14ac:dyDescent="0.25">
      <c r="A590" s="934"/>
      <c r="B590" s="659"/>
      <c r="C590" s="786"/>
      <c r="D590" s="657" t="s">
        <v>1044</v>
      </c>
      <c r="E590" s="660">
        <f>E586*1.7</f>
        <v>155.20999999999998</v>
      </c>
      <c r="F590" s="657" t="s">
        <v>71</v>
      </c>
      <c r="G590" s="661">
        <v>0</v>
      </c>
      <c r="H590" s="661">
        <f t="shared" si="161"/>
        <v>0</v>
      </c>
      <c r="I590" s="891">
        <v>2.1800000000000002</v>
      </c>
      <c r="J590" s="891">
        <f t="shared" si="162"/>
        <v>338.3578</v>
      </c>
      <c r="K590" s="891"/>
      <c r="L590" s="891">
        <f t="shared" si="163"/>
        <v>0</v>
      </c>
      <c r="M590" s="891">
        <f>J590+H590*Tabellen!$K$2+L590</f>
        <v>338.3578</v>
      </c>
      <c r="N590" s="796"/>
      <c r="O590" s="1018">
        <f t="shared" si="164"/>
        <v>409.412938</v>
      </c>
      <c r="P590" s="1031"/>
      <c r="Q590" s="1023" t="s">
        <v>1025</v>
      </c>
      <c r="R590" s="1018">
        <f>H590*Tabellen!$K$2*Tabellen!$F$2</f>
        <v>0</v>
      </c>
      <c r="S590" s="1024" t="s">
        <v>1116</v>
      </c>
      <c r="T590" s="1018">
        <f>J590*Tabellen!$F$2</f>
        <v>409.412938</v>
      </c>
      <c r="U590" s="1018">
        <f>R590*Tabellen!$G$2</f>
        <v>0</v>
      </c>
      <c r="V590" s="1018">
        <f>T590*Tabellen!$H$2</f>
        <v>85.976716979999992</v>
      </c>
      <c r="W590" s="1018">
        <f t="shared" si="165"/>
        <v>85.976716979999992</v>
      </c>
      <c r="X590" s="1018">
        <f t="shared" si="166"/>
        <v>495.38965497999999</v>
      </c>
      <c r="Y590" s="1019"/>
      <c r="Z590" s="967"/>
      <c r="AA590" s="967"/>
      <c r="AB590" s="967"/>
      <c r="AC590" s="967"/>
      <c r="AD590" s="967"/>
      <c r="AE590" s="967"/>
      <c r="AF590" s="967"/>
      <c r="AG590" s="967"/>
      <c r="AH590" s="967"/>
      <c r="AI590" s="967"/>
      <c r="AJ590" s="967"/>
      <c r="AK590" s="967"/>
      <c r="AL590" s="967"/>
      <c r="AM590" s="967"/>
      <c r="AN590" s="967"/>
      <c r="AO590" s="967"/>
      <c r="AP590" s="967"/>
      <c r="AQ590" s="967"/>
      <c r="AR590" s="967"/>
      <c r="AS590" s="967"/>
      <c r="AT590" s="967"/>
      <c r="AU590" s="967"/>
      <c r="AV590" s="967"/>
      <c r="AW590" s="967"/>
      <c r="AX590" s="967"/>
      <c r="AY590" s="967"/>
      <c r="AZ590" s="967"/>
      <c r="BA590" s="967"/>
      <c r="BB590" s="967"/>
      <c r="BC590" s="967"/>
      <c r="BD590" s="967"/>
      <c r="BE590" s="967"/>
      <c r="BF590" s="967"/>
      <c r="BG590" s="967"/>
      <c r="BH590" s="967"/>
      <c r="BI590" s="967"/>
      <c r="BJ590" s="967"/>
      <c r="BK590" s="967"/>
      <c r="BL590" s="967"/>
      <c r="BM590" s="967"/>
      <c r="BN590" s="967"/>
      <c r="BO590" s="967"/>
      <c r="BP590" s="967"/>
      <c r="BQ590" s="967"/>
      <c r="BR590" s="967"/>
      <c r="BS590" s="967"/>
    </row>
    <row r="591" spans="1:71" s="656" customFormat="1" ht="15.65" customHeight="1" outlineLevel="2" x14ac:dyDescent="0.25">
      <c r="A591" s="934"/>
      <c r="B591" s="659"/>
      <c r="C591" s="786"/>
      <c r="D591" s="657" t="s">
        <v>1486</v>
      </c>
      <c r="E591" s="660">
        <f>E586*1.7*2</f>
        <v>310.41999999999996</v>
      </c>
      <c r="F591" s="657" t="s">
        <v>71</v>
      </c>
      <c r="G591" s="661">
        <v>0</v>
      </c>
      <c r="H591" s="661">
        <f t="shared" si="161"/>
        <v>0</v>
      </c>
      <c r="I591" s="891">
        <v>0.44</v>
      </c>
      <c r="J591" s="891">
        <f t="shared" si="162"/>
        <v>136.58479999999997</v>
      </c>
      <c r="K591" s="891"/>
      <c r="L591" s="891">
        <f t="shared" si="163"/>
        <v>0</v>
      </c>
      <c r="M591" s="891">
        <f>J591+H591*Tabellen!$K$2+L591</f>
        <v>136.58479999999997</v>
      </c>
      <c r="N591" s="796"/>
      <c r="O591" s="1018">
        <f t="shared" si="164"/>
        <v>165.26760799999997</v>
      </c>
      <c r="P591" s="1031"/>
      <c r="Q591" s="1023" t="s">
        <v>1025</v>
      </c>
      <c r="R591" s="1018">
        <f>H591*Tabellen!$K$2*Tabellen!$F$2</f>
        <v>0</v>
      </c>
      <c r="S591" s="1024" t="s">
        <v>1116</v>
      </c>
      <c r="T591" s="1018">
        <f>J591*Tabellen!$F$2</f>
        <v>165.26760799999997</v>
      </c>
      <c r="U591" s="1018">
        <f>R591*Tabellen!$G$2</f>
        <v>0</v>
      </c>
      <c r="V591" s="1018">
        <f>T591*Tabellen!$H$2</f>
        <v>34.706197679999988</v>
      </c>
      <c r="W591" s="1018">
        <f t="shared" si="165"/>
        <v>34.706197679999988</v>
      </c>
      <c r="X591" s="1018">
        <f t="shared" si="166"/>
        <v>199.97380567999994</v>
      </c>
      <c r="Y591" s="1019"/>
      <c r="Z591" s="967"/>
      <c r="AA591" s="967"/>
      <c r="AB591" s="967"/>
      <c r="AC591" s="967"/>
      <c r="AD591" s="967"/>
      <c r="AE591" s="967"/>
      <c r="AF591" s="967"/>
      <c r="AG591" s="967"/>
      <c r="AH591" s="967"/>
      <c r="AI591" s="967"/>
      <c r="AJ591" s="967"/>
      <c r="AK591" s="967"/>
      <c r="AL591" s="967"/>
      <c r="AM591" s="967"/>
      <c r="AN591" s="967"/>
      <c r="AO591" s="967"/>
      <c r="AP591" s="967"/>
      <c r="AQ591" s="967"/>
      <c r="AR591" s="967"/>
      <c r="AS591" s="967"/>
      <c r="AT591" s="967"/>
      <c r="AU591" s="967"/>
      <c r="AV591" s="967"/>
      <c r="AW591" s="967"/>
      <c r="AX591" s="967"/>
      <c r="AY591" s="967"/>
      <c r="AZ591" s="967"/>
      <c r="BA591" s="967"/>
      <c r="BB591" s="967"/>
      <c r="BC591" s="967"/>
      <c r="BD591" s="967"/>
      <c r="BE591" s="967"/>
      <c r="BF591" s="967"/>
      <c r="BG591" s="967"/>
      <c r="BH591" s="967"/>
      <c r="BI591" s="967"/>
      <c r="BJ591" s="967"/>
      <c r="BK591" s="967"/>
      <c r="BL591" s="967"/>
      <c r="BM591" s="967"/>
      <c r="BN591" s="967"/>
      <c r="BO591" s="967"/>
      <c r="BP591" s="967"/>
      <c r="BQ591" s="967"/>
      <c r="BR591" s="967"/>
      <c r="BS591" s="967"/>
    </row>
    <row r="592" spans="1:71" s="656" customFormat="1" ht="15.65" customHeight="1" outlineLevel="2" x14ac:dyDescent="0.25">
      <c r="A592" s="934"/>
      <c r="B592" s="659"/>
      <c r="C592" s="786"/>
      <c r="D592" s="657" t="s">
        <v>1487</v>
      </c>
      <c r="E592" s="660">
        <f>E591+E590</f>
        <v>465.62999999999994</v>
      </c>
      <c r="F592" s="657" t="s">
        <v>71</v>
      </c>
      <c r="G592" s="661">
        <v>0.13</v>
      </c>
      <c r="H592" s="661">
        <f t="shared" si="161"/>
        <v>60.531899999999993</v>
      </c>
      <c r="I592" s="891">
        <v>0</v>
      </c>
      <c r="J592" s="891">
        <f t="shared" si="162"/>
        <v>0</v>
      </c>
      <c r="K592" s="891"/>
      <c r="L592" s="891">
        <f t="shared" si="163"/>
        <v>0</v>
      </c>
      <c r="M592" s="891">
        <f>J592+H592*Tabellen!$K$2+L592</f>
        <v>3631.9139999999998</v>
      </c>
      <c r="N592" s="796"/>
      <c r="O592" s="1018">
        <f t="shared" si="164"/>
        <v>4394.6159399999997</v>
      </c>
      <c r="P592" s="1031"/>
      <c r="Q592" s="1023" t="s">
        <v>1025</v>
      </c>
      <c r="R592" s="1018">
        <f>H592*Tabellen!$K$2*Tabellen!$F$2</f>
        <v>4394.6159399999997</v>
      </c>
      <c r="S592" s="1024" t="s">
        <v>1116</v>
      </c>
      <c r="T592" s="1018">
        <f>J592*Tabellen!$F$2</f>
        <v>0</v>
      </c>
      <c r="U592" s="1018">
        <f>R592*Tabellen!$G$2</f>
        <v>395.51543459999994</v>
      </c>
      <c r="V592" s="1018">
        <f>T592*Tabellen!$H$2</f>
        <v>0</v>
      </c>
      <c r="W592" s="1018">
        <f t="shared" si="165"/>
        <v>395.51543459999994</v>
      </c>
      <c r="X592" s="1018">
        <f t="shared" si="166"/>
        <v>4790.1313745999996</v>
      </c>
      <c r="Y592" s="1033"/>
      <c r="Z592" s="967"/>
      <c r="AA592" s="967"/>
      <c r="AB592" s="967"/>
      <c r="AC592" s="967"/>
      <c r="AD592" s="967"/>
      <c r="AE592" s="967"/>
      <c r="AF592" s="967"/>
      <c r="AG592" s="967"/>
      <c r="AH592" s="967"/>
      <c r="AI592" s="967"/>
      <c r="AJ592" s="967"/>
      <c r="AK592" s="967"/>
      <c r="AL592" s="967"/>
      <c r="AM592" s="967"/>
      <c r="AN592" s="967"/>
      <c r="AO592" s="967"/>
      <c r="AP592" s="967"/>
      <c r="AQ592" s="967"/>
      <c r="AR592" s="967"/>
      <c r="AS592" s="967"/>
      <c r="AT592" s="967"/>
      <c r="AU592" s="967"/>
      <c r="AV592" s="967"/>
      <c r="AW592" s="967"/>
      <c r="AX592" s="967"/>
      <c r="AY592" s="967"/>
      <c r="AZ592" s="967"/>
      <c r="BA592" s="967"/>
      <c r="BB592" s="967"/>
      <c r="BC592" s="967"/>
      <c r="BD592" s="967"/>
      <c r="BE592" s="967"/>
      <c r="BF592" s="967"/>
      <c r="BG592" s="967"/>
      <c r="BH592" s="967"/>
      <c r="BI592" s="967"/>
      <c r="BJ592" s="967"/>
      <c r="BK592" s="967"/>
      <c r="BL592" s="967"/>
      <c r="BM592" s="967"/>
      <c r="BN592" s="967"/>
      <c r="BO592" s="967"/>
      <c r="BP592" s="967"/>
      <c r="BQ592" s="967"/>
      <c r="BR592" s="967"/>
      <c r="BS592" s="967"/>
    </row>
    <row r="593" spans="1:71" s="656" customFormat="1" ht="15.65" customHeight="1" outlineLevel="2" x14ac:dyDescent="0.25">
      <c r="A593" s="934"/>
      <c r="B593" s="659"/>
      <c r="C593" s="786"/>
      <c r="D593" s="657" t="s">
        <v>1501</v>
      </c>
      <c r="E593" s="660">
        <f>E586*1.05</f>
        <v>95.864999999999995</v>
      </c>
      <c r="F593" s="657" t="s">
        <v>74</v>
      </c>
      <c r="G593" s="661">
        <v>0</v>
      </c>
      <c r="H593" s="661">
        <f t="shared" si="161"/>
        <v>0</v>
      </c>
      <c r="I593" s="891">
        <v>16.59</v>
      </c>
      <c r="J593" s="891">
        <f t="shared" si="162"/>
        <v>1590.4003499999999</v>
      </c>
      <c r="K593" s="891"/>
      <c r="L593" s="891">
        <f t="shared" si="163"/>
        <v>0</v>
      </c>
      <c r="M593" s="891">
        <f>J593+H593*Tabellen!$K$2+L593</f>
        <v>1590.4003499999999</v>
      </c>
      <c r="N593" s="796"/>
      <c r="O593" s="1018">
        <f t="shared" si="164"/>
        <v>1924.3844234999999</v>
      </c>
      <c r="P593" s="1031"/>
      <c r="Q593" s="1023" t="s">
        <v>1025</v>
      </c>
      <c r="R593" s="1018">
        <f>H593*Tabellen!$K$2*Tabellen!$F$2</f>
        <v>0</v>
      </c>
      <c r="S593" s="1024" t="s">
        <v>1116</v>
      </c>
      <c r="T593" s="1018">
        <f>J593*Tabellen!$F$2</f>
        <v>1924.3844234999999</v>
      </c>
      <c r="U593" s="1018">
        <f>R593*Tabellen!$G$2</f>
        <v>0</v>
      </c>
      <c r="V593" s="1018">
        <f>T593*Tabellen!$H$2</f>
        <v>404.12072893499999</v>
      </c>
      <c r="W593" s="1018">
        <f t="shared" si="165"/>
        <v>404.12072893499999</v>
      </c>
      <c r="X593" s="1018">
        <f t="shared" si="166"/>
        <v>2328.5051524350001</v>
      </c>
      <c r="Y593" s="1017"/>
      <c r="Z593" s="967"/>
      <c r="AA593" s="967"/>
      <c r="AB593" s="967"/>
      <c r="AC593" s="967"/>
      <c r="AD593" s="967"/>
      <c r="AE593" s="967"/>
      <c r="AF593" s="967"/>
      <c r="AG593" s="967"/>
      <c r="AH593" s="967"/>
      <c r="AI593" s="967"/>
      <c r="AJ593" s="967"/>
      <c r="AK593" s="967"/>
      <c r="AL593" s="967"/>
      <c r="AM593" s="967"/>
      <c r="AN593" s="967"/>
      <c r="AO593" s="967"/>
      <c r="AP593" s="967"/>
      <c r="AQ593" s="967"/>
      <c r="AR593" s="967"/>
      <c r="AS593" s="967"/>
      <c r="AT593" s="967"/>
      <c r="AU593" s="967"/>
      <c r="AV593" s="967"/>
      <c r="AW593" s="967"/>
      <c r="AX593" s="967"/>
      <c r="AY593" s="967"/>
      <c r="AZ593" s="967"/>
      <c r="BA593" s="967"/>
      <c r="BB593" s="967"/>
      <c r="BC593" s="967"/>
      <c r="BD593" s="967"/>
      <c r="BE593" s="967"/>
      <c r="BF593" s="967"/>
      <c r="BG593" s="967"/>
      <c r="BH593" s="967"/>
      <c r="BI593" s="967"/>
      <c r="BJ593" s="967"/>
      <c r="BK593" s="967"/>
      <c r="BL593" s="967"/>
      <c r="BM593" s="967"/>
      <c r="BN593" s="967"/>
      <c r="BO593" s="967"/>
      <c r="BP593" s="967"/>
      <c r="BQ593" s="967"/>
      <c r="BR593" s="967"/>
      <c r="BS593" s="967"/>
    </row>
    <row r="594" spans="1:71" s="656" customFormat="1" ht="15.65" customHeight="1" outlineLevel="2" x14ac:dyDescent="0.25">
      <c r="A594" s="934"/>
      <c r="B594" s="659"/>
      <c r="C594" s="786"/>
      <c r="D594" s="657" t="str">
        <f>D593</f>
        <v xml:space="preserve">Isolatie in binnenwanden en voorzetwanden d=120 mm n.t.b. </v>
      </c>
      <c r="E594" s="660">
        <f>E586</f>
        <v>91.3</v>
      </c>
      <c r="F594" s="657" t="s">
        <v>74</v>
      </c>
      <c r="G594" s="661">
        <v>0.08</v>
      </c>
      <c r="H594" s="661">
        <f t="shared" si="161"/>
        <v>7.3040000000000003</v>
      </c>
      <c r="I594" s="891"/>
      <c r="J594" s="891">
        <f t="shared" si="162"/>
        <v>0</v>
      </c>
      <c r="K594" s="891"/>
      <c r="L594" s="891">
        <f t="shared" si="163"/>
        <v>0</v>
      </c>
      <c r="M594" s="891">
        <f>J594+H594*Tabellen!$K$2+L594</f>
        <v>438.24</v>
      </c>
      <c r="N594" s="796"/>
      <c r="O594" s="1018">
        <f t="shared" si="164"/>
        <v>530.2704</v>
      </c>
      <c r="P594" s="1031"/>
      <c r="Q594" s="1023" t="s">
        <v>1025</v>
      </c>
      <c r="R594" s="1018">
        <f>H594*Tabellen!$K$2*Tabellen!$F$2</f>
        <v>530.2704</v>
      </c>
      <c r="S594" s="1024" t="s">
        <v>1116</v>
      </c>
      <c r="T594" s="1018">
        <f>J594*Tabellen!$F$2</f>
        <v>0</v>
      </c>
      <c r="U594" s="1018">
        <f>R594*Tabellen!$G$2</f>
        <v>47.724336000000001</v>
      </c>
      <c r="V594" s="1018">
        <f>T594*Tabellen!$H$2</f>
        <v>0</v>
      </c>
      <c r="W594" s="1018">
        <f t="shared" si="165"/>
        <v>47.724336000000001</v>
      </c>
      <c r="X594" s="1018">
        <f t="shared" si="166"/>
        <v>577.99473599999999</v>
      </c>
      <c r="Y594" s="1017"/>
      <c r="Z594" s="967"/>
      <c r="AA594" s="967"/>
      <c r="AB594" s="967"/>
      <c r="AC594" s="967"/>
      <c r="AD594" s="967"/>
      <c r="AE594" s="967"/>
      <c r="AF594" s="967"/>
      <c r="AG594" s="967"/>
      <c r="AH594" s="967"/>
      <c r="AI594" s="967"/>
      <c r="AJ594" s="967"/>
      <c r="AK594" s="967"/>
      <c r="AL594" s="967"/>
      <c r="AM594" s="967"/>
      <c r="AN594" s="967"/>
      <c r="AO594" s="967"/>
      <c r="AP594" s="967"/>
      <c r="AQ594" s="967"/>
      <c r="AR594" s="967"/>
      <c r="AS594" s="967"/>
      <c r="AT594" s="967"/>
      <c r="AU594" s="967"/>
      <c r="AV594" s="967"/>
      <c r="AW594" s="967"/>
      <c r="AX594" s="967"/>
      <c r="AY594" s="967"/>
      <c r="AZ594" s="967"/>
      <c r="BA594" s="967"/>
      <c r="BB594" s="967"/>
      <c r="BC594" s="967"/>
      <c r="BD594" s="967"/>
      <c r="BE594" s="967"/>
      <c r="BF594" s="967"/>
      <c r="BG594" s="967"/>
      <c r="BH594" s="967"/>
      <c r="BI594" s="967"/>
      <c r="BJ594" s="967"/>
      <c r="BK594" s="967"/>
      <c r="BL594" s="967"/>
      <c r="BM594" s="967"/>
      <c r="BN594" s="967"/>
      <c r="BO594" s="967"/>
      <c r="BP594" s="967"/>
      <c r="BQ594" s="967"/>
      <c r="BR594" s="967"/>
      <c r="BS594" s="967"/>
    </row>
    <row r="595" spans="1:71" s="656" customFormat="1" ht="15.65" customHeight="1" outlineLevel="2" x14ac:dyDescent="0.25">
      <c r="A595" s="934"/>
      <c r="B595" s="659"/>
      <c r="C595" s="786"/>
      <c r="D595" s="657" t="s">
        <v>1492</v>
      </c>
      <c r="E595" s="660">
        <f>E586*1.1</f>
        <v>100.43</v>
      </c>
      <c r="F595" s="657" t="s">
        <v>74</v>
      </c>
      <c r="G595" s="661"/>
      <c r="H595" s="661">
        <f t="shared" si="161"/>
        <v>0</v>
      </c>
      <c r="I595" s="891">
        <v>3.97</v>
      </c>
      <c r="J595" s="891">
        <f t="shared" si="162"/>
        <v>398.70710000000003</v>
      </c>
      <c r="K595" s="891"/>
      <c r="L595" s="891">
        <f t="shared" si="163"/>
        <v>0</v>
      </c>
      <c r="M595" s="891">
        <f>J595+H595*Tabellen!$K$2+L595</f>
        <v>398.70710000000003</v>
      </c>
      <c r="N595" s="796"/>
      <c r="O595" s="1018">
        <f t="shared" si="164"/>
        <v>482.43559100000004</v>
      </c>
      <c r="P595" s="1031"/>
      <c r="Q595" s="1023" t="s">
        <v>1025</v>
      </c>
      <c r="R595" s="1018">
        <f>H595*Tabellen!$K$2*Tabellen!$F$2</f>
        <v>0</v>
      </c>
      <c r="S595" s="1024" t="s">
        <v>1116</v>
      </c>
      <c r="T595" s="1018">
        <f>J595*Tabellen!$F$2</f>
        <v>482.43559100000004</v>
      </c>
      <c r="U595" s="1018">
        <f>R595*Tabellen!$G$2</f>
        <v>0</v>
      </c>
      <c r="V595" s="1018">
        <f>T595*Tabellen!$H$2</f>
        <v>101.31147411000001</v>
      </c>
      <c r="W595" s="1018">
        <f t="shared" si="165"/>
        <v>101.31147411000001</v>
      </c>
      <c r="X595" s="1018">
        <f t="shared" si="166"/>
        <v>583.74706510999999</v>
      </c>
      <c r="Y595" s="1034"/>
      <c r="Z595" s="967"/>
      <c r="AA595" s="967"/>
      <c r="AB595" s="967"/>
      <c r="AC595" s="967"/>
      <c r="AD595" s="967"/>
      <c r="AE595" s="967"/>
      <c r="AF595" s="967"/>
      <c r="AG595" s="967"/>
      <c r="AH595" s="967"/>
      <c r="AI595" s="967"/>
      <c r="AJ595" s="967"/>
      <c r="AK595" s="967"/>
      <c r="AL595" s="967"/>
      <c r="AM595" s="967"/>
      <c r="AN595" s="967"/>
      <c r="AO595" s="967"/>
      <c r="AP595" s="967"/>
      <c r="AQ595" s="967"/>
      <c r="AR595" s="967"/>
      <c r="AS595" s="967"/>
      <c r="AT595" s="967"/>
      <c r="AU595" s="967"/>
      <c r="AV595" s="967"/>
      <c r="AW595" s="967"/>
      <c r="AX595" s="967"/>
      <c r="AY595" s="967"/>
      <c r="AZ595" s="967"/>
      <c r="BA595" s="967"/>
      <c r="BB595" s="967"/>
      <c r="BC595" s="967"/>
      <c r="BD595" s="967"/>
      <c r="BE595" s="967"/>
      <c r="BF595" s="967"/>
      <c r="BG595" s="967"/>
      <c r="BH595" s="967"/>
      <c r="BI595" s="967"/>
      <c r="BJ595" s="967"/>
      <c r="BK595" s="967"/>
      <c r="BL595" s="967"/>
      <c r="BM595" s="967"/>
      <c r="BN595" s="967"/>
      <c r="BO595" s="967"/>
      <c r="BP595" s="967"/>
      <c r="BQ595" s="967"/>
      <c r="BR595" s="967"/>
      <c r="BS595" s="967"/>
    </row>
    <row r="596" spans="1:71" s="656" customFormat="1" ht="15.65" customHeight="1" outlineLevel="2" x14ac:dyDescent="0.25">
      <c r="A596" s="934"/>
      <c r="B596" s="659"/>
      <c r="C596" s="786"/>
      <c r="D596" s="659" t="s">
        <v>1493</v>
      </c>
      <c r="E596" s="660">
        <f>E586</f>
        <v>91.3</v>
      </c>
      <c r="F596" s="657" t="s">
        <v>74</v>
      </c>
      <c r="G596" s="660"/>
      <c r="H596" s="661">
        <f t="shared" si="161"/>
        <v>0</v>
      </c>
      <c r="I596" s="891">
        <v>5.5</v>
      </c>
      <c r="J596" s="891">
        <f t="shared" si="162"/>
        <v>502.15</v>
      </c>
      <c r="K596" s="891"/>
      <c r="L596" s="891">
        <f t="shared" si="163"/>
        <v>0</v>
      </c>
      <c r="M596" s="891">
        <f>J596+H596*Tabellen!$K$2+L596</f>
        <v>502.15</v>
      </c>
      <c r="N596" s="796"/>
      <c r="O596" s="1018">
        <f t="shared" si="164"/>
        <v>607.60149999999999</v>
      </c>
      <c r="P596" s="1031"/>
      <c r="Q596" s="1023" t="s">
        <v>1025</v>
      </c>
      <c r="R596" s="1018">
        <f>H596*Tabellen!$K$2*Tabellen!$F$2</f>
        <v>0</v>
      </c>
      <c r="S596" s="1024" t="s">
        <v>1116</v>
      </c>
      <c r="T596" s="1018">
        <f>J596*Tabellen!$F$2</f>
        <v>607.60149999999999</v>
      </c>
      <c r="U596" s="1018">
        <f>R596*Tabellen!$G$2</f>
        <v>0</v>
      </c>
      <c r="V596" s="1018">
        <f>T596*Tabellen!$H$2</f>
        <v>127.59631499999999</v>
      </c>
      <c r="W596" s="1018">
        <f t="shared" si="165"/>
        <v>127.59631499999999</v>
      </c>
      <c r="X596" s="1018">
        <f t="shared" si="166"/>
        <v>735.19781499999999</v>
      </c>
      <c r="Y596" s="1017"/>
      <c r="Z596" s="967"/>
      <c r="AA596" s="967"/>
      <c r="AB596" s="967"/>
      <c r="AC596" s="967"/>
      <c r="AD596" s="967"/>
      <c r="AE596" s="967"/>
      <c r="AF596" s="967"/>
      <c r="AG596" s="967"/>
      <c r="AH596" s="967"/>
      <c r="AI596" s="967"/>
      <c r="AJ596" s="967"/>
      <c r="AK596" s="967"/>
      <c r="AL596" s="967"/>
      <c r="AM596" s="967"/>
      <c r="AN596" s="967"/>
      <c r="AO596" s="967"/>
      <c r="AP596" s="967"/>
      <c r="AQ596" s="967"/>
      <c r="AR596" s="967"/>
      <c r="AS596" s="967"/>
      <c r="AT596" s="967"/>
      <c r="AU596" s="967"/>
      <c r="AV596" s="967"/>
      <c r="AW596" s="967"/>
      <c r="AX596" s="967"/>
      <c r="AY596" s="967"/>
      <c r="AZ596" s="967"/>
      <c r="BA596" s="967"/>
      <c r="BB596" s="967"/>
      <c r="BC596" s="967"/>
      <c r="BD596" s="967"/>
      <c r="BE596" s="967"/>
      <c r="BF596" s="967"/>
      <c r="BG596" s="967"/>
      <c r="BH596" s="967"/>
      <c r="BI596" s="967"/>
      <c r="BJ596" s="967"/>
      <c r="BK596" s="967"/>
      <c r="BL596" s="967"/>
      <c r="BM596" s="967"/>
      <c r="BN596" s="967"/>
      <c r="BO596" s="967"/>
      <c r="BP596" s="967"/>
      <c r="BQ596" s="967"/>
      <c r="BR596" s="967"/>
      <c r="BS596" s="967"/>
    </row>
    <row r="597" spans="1:71" s="656" customFormat="1" ht="15.65" customHeight="1" outlineLevel="2" x14ac:dyDescent="0.25">
      <c r="A597" s="934"/>
      <c r="B597" s="659"/>
      <c r="C597" s="786"/>
      <c r="D597" s="659" t="s">
        <v>1483</v>
      </c>
      <c r="E597" s="660">
        <v>1</v>
      </c>
      <c r="F597" s="657" t="s">
        <v>846</v>
      </c>
      <c r="G597" s="660">
        <v>4</v>
      </c>
      <c r="H597" s="661">
        <f t="shared" si="161"/>
        <v>4</v>
      </c>
      <c r="I597" s="891"/>
      <c r="J597" s="891">
        <f t="shared" si="162"/>
        <v>0</v>
      </c>
      <c r="K597" s="891"/>
      <c r="L597" s="891">
        <f t="shared" si="163"/>
        <v>0</v>
      </c>
      <c r="M597" s="891">
        <f>J597+H597*Tabellen!$K$2+L597</f>
        <v>240</v>
      </c>
      <c r="N597" s="796"/>
      <c r="O597" s="1018">
        <f t="shared" si="164"/>
        <v>290.39999999999998</v>
      </c>
      <c r="P597" s="1031"/>
      <c r="Q597" s="1023" t="s">
        <v>1025</v>
      </c>
      <c r="R597" s="1018">
        <f>H597*Tabellen!$K$2*Tabellen!$F$2</f>
        <v>290.39999999999998</v>
      </c>
      <c r="S597" s="1024" t="s">
        <v>1116</v>
      </c>
      <c r="T597" s="1018">
        <f>J597*Tabellen!$F$2</f>
        <v>0</v>
      </c>
      <c r="U597" s="1018">
        <f>R597*Tabellen!$G$2</f>
        <v>26.135999999999996</v>
      </c>
      <c r="V597" s="1018">
        <f>T597*Tabellen!$H$2</f>
        <v>0</v>
      </c>
      <c r="W597" s="1018">
        <f t="shared" si="165"/>
        <v>26.135999999999996</v>
      </c>
      <c r="X597" s="1018">
        <f t="shared" si="166"/>
        <v>316.53599999999994</v>
      </c>
      <c r="Y597" s="1017"/>
      <c r="Z597" s="967"/>
      <c r="AA597" s="967"/>
      <c r="AB597" s="967"/>
      <c r="AC597" s="967"/>
      <c r="AD597" s="967"/>
      <c r="AE597" s="967"/>
      <c r="AF597" s="967"/>
      <c r="AG597" s="967"/>
      <c r="AH597" s="967"/>
      <c r="AI597" s="967"/>
      <c r="AJ597" s="967"/>
      <c r="AK597" s="967"/>
      <c r="AL597" s="967"/>
      <c r="AM597" s="967"/>
      <c r="AN597" s="967"/>
      <c r="AO597" s="967"/>
      <c r="AP597" s="967"/>
      <c r="AQ597" s="967"/>
      <c r="AR597" s="967"/>
      <c r="AS597" s="967"/>
      <c r="AT597" s="967"/>
      <c r="AU597" s="967"/>
      <c r="AV597" s="967"/>
      <c r="AW597" s="967"/>
      <c r="AX597" s="967"/>
      <c r="AY597" s="967"/>
      <c r="AZ597" s="967"/>
      <c r="BA597" s="967"/>
      <c r="BB597" s="967"/>
      <c r="BC597" s="967"/>
      <c r="BD597" s="967"/>
      <c r="BE597" s="967"/>
      <c r="BF597" s="967"/>
      <c r="BG597" s="967"/>
      <c r="BH597" s="967"/>
      <c r="BI597" s="967"/>
      <c r="BJ597" s="967"/>
      <c r="BK597" s="967"/>
      <c r="BL597" s="967"/>
      <c r="BM597" s="967"/>
      <c r="BN597" s="967"/>
      <c r="BO597" s="967"/>
      <c r="BP597" s="967"/>
      <c r="BQ597" s="967"/>
      <c r="BR597" s="967"/>
      <c r="BS597" s="967"/>
    </row>
    <row r="598" spans="1:71" s="830" customFormat="1" ht="15.65" customHeight="1" outlineLevel="2" x14ac:dyDescent="0.25">
      <c r="A598" s="936"/>
      <c r="B598" s="659" t="s">
        <v>1223</v>
      </c>
      <c r="C598" s="786" t="s">
        <v>1074</v>
      </c>
      <c r="D598" s="657" t="s">
        <v>1226</v>
      </c>
      <c r="E598" s="831"/>
      <c r="G598" s="832"/>
      <c r="H598" s="832"/>
      <c r="I598" s="905"/>
      <c r="J598" s="905"/>
      <c r="K598" s="905"/>
      <c r="L598" s="905"/>
      <c r="M598" s="905"/>
      <c r="N598" s="833"/>
      <c r="O598" s="1017"/>
      <c r="P598" s="1031"/>
      <c r="Q598" s="1023"/>
      <c r="R598" s="1018"/>
      <c r="S598" s="1024"/>
      <c r="T598" s="1018"/>
      <c r="U598" s="1018"/>
      <c r="V598" s="1018"/>
      <c r="W598" s="1018"/>
      <c r="X598" s="1018"/>
      <c r="Y598" s="1034"/>
      <c r="Z598" s="970"/>
      <c r="AA598" s="970"/>
      <c r="AB598" s="970"/>
      <c r="AC598" s="970"/>
      <c r="AD598" s="970"/>
      <c r="AE598" s="970"/>
      <c r="AF598" s="970"/>
      <c r="AG598" s="970"/>
      <c r="AH598" s="970"/>
      <c r="AI598" s="970"/>
      <c r="AJ598" s="970"/>
      <c r="AK598" s="970"/>
      <c r="AL598" s="970"/>
      <c r="AM598" s="970"/>
      <c r="AN598" s="970"/>
      <c r="AO598" s="970"/>
      <c r="AP598" s="970"/>
      <c r="AQ598" s="970"/>
      <c r="AR598" s="970"/>
      <c r="AS598" s="970"/>
      <c r="AT598" s="970"/>
      <c r="AU598" s="970"/>
      <c r="AV598" s="970"/>
      <c r="AW598" s="970"/>
      <c r="AX598" s="970"/>
      <c r="AY598" s="970"/>
      <c r="AZ598" s="970"/>
      <c r="BA598" s="970"/>
      <c r="BB598" s="970"/>
      <c r="BC598" s="970"/>
      <c r="BD598" s="970"/>
      <c r="BE598" s="970"/>
      <c r="BF598" s="970"/>
      <c r="BG598" s="970"/>
      <c r="BH598" s="970"/>
      <c r="BI598" s="970"/>
      <c r="BJ598" s="970"/>
      <c r="BK598" s="970"/>
      <c r="BL598" s="970"/>
      <c r="BM598" s="970"/>
      <c r="BN598" s="970"/>
      <c r="BO598" s="970"/>
      <c r="BP598" s="970"/>
      <c r="BQ598" s="970"/>
      <c r="BR598" s="970"/>
      <c r="BS598" s="970"/>
    </row>
    <row r="599" spans="1:71" s="830" customFormat="1" ht="15.65" customHeight="1" outlineLevel="2" x14ac:dyDescent="0.25">
      <c r="A599" s="936"/>
      <c r="B599" s="659"/>
      <c r="C599" s="786"/>
      <c r="D599" s="657"/>
      <c r="E599" s="831"/>
      <c r="G599" s="832"/>
      <c r="H599" s="832"/>
      <c r="I599" s="905"/>
      <c r="J599" s="905"/>
      <c r="K599" s="905"/>
      <c r="L599" s="905"/>
      <c r="M599" s="905"/>
      <c r="N599" s="833"/>
      <c r="O599" s="1017"/>
      <c r="P599" s="1031"/>
      <c r="Q599" s="1023"/>
      <c r="R599" s="1018"/>
      <c r="S599" s="1024"/>
      <c r="T599" s="1018"/>
      <c r="U599" s="1018"/>
      <c r="V599" s="1018"/>
      <c r="W599" s="1018"/>
      <c r="X599" s="1018"/>
      <c r="Y599" s="1034"/>
      <c r="Z599" s="970"/>
      <c r="AA599" s="970"/>
      <c r="AB599" s="970"/>
      <c r="AC599" s="970"/>
      <c r="AD599" s="970"/>
      <c r="AE599" s="970"/>
      <c r="AF599" s="970"/>
      <c r="AG599" s="970"/>
      <c r="AH599" s="970"/>
      <c r="AI599" s="970"/>
      <c r="AJ599" s="970"/>
      <c r="AK599" s="970"/>
      <c r="AL599" s="970"/>
      <c r="AM599" s="970"/>
      <c r="AN599" s="970"/>
      <c r="AO599" s="970"/>
      <c r="AP599" s="970"/>
      <c r="AQ599" s="970"/>
      <c r="AR599" s="970"/>
      <c r="AS599" s="970"/>
      <c r="AT599" s="970"/>
      <c r="AU599" s="970"/>
      <c r="AV599" s="970"/>
      <c r="AW599" s="970"/>
      <c r="AX599" s="970"/>
      <c r="AY599" s="970"/>
      <c r="AZ599" s="970"/>
      <c r="BA599" s="970"/>
      <c r="BB599" s="970"/>
      <c r="BC599" s="970"/>
      <c r="BD599" s="970"/>
      <c r="BE599" s="970"/>
      <c r="BF599" s="970"/>
      <c r="BG599" s="970"/>
      <c r="BH599" s="970"/>
      <c r="BI599" s="970"/>
      <c r="BJ599" s="970"/>
      <c r="BK599" s="970"/>
      <c r="BL599" s="970"/>
      <c r="BM599" s="970"/>
      <c r="BN599" s="970"/>
      <c r="BO599" s="970"/>
      <c r="BP599" s="970"/>
      <c r="BQ599" s="970"/>
      <c r="BR599" s="970"/>
      <c r="BS599" s="970"/>
    </row>
    <row r="600" spans="1:71" ht="9" customHeight="1" outlineLevel="1" x14ac:dyDescent="0.25">
      <c r="B600" s="663"/>
      <c r="D600" s="664"/>
      <c r="E600" s="666"/>
      <c r="F600" s="664"/>
      <c r="G600" s="665"/>
      <c r="H600" s="665"/>
      <c r="I600" s="892"/>
      <c r="J600" s="892"/>
      <c r="K600" s="892"/>
      <c r="L600" s="892"/>
      <c r="M600" s="892"/>
      <c r="N600" s="786"/>
      <c r="O600" s="1021"/>
      <c r="P600" s="1021"/>
      <c r="Q600" s="1021"/>
      <c r="R600" s="1022"/>
      <c r="S600" s="1022"/>
      <c r="T600" s="1022"/>
      <c r="U600" s="1022"/>
      <c r="V600" s="1022"/>
      <c r="W600" s="1022"/>
      <c r="X600" s="1022"/>
      <c r="Y600" s="1021"/>
      <c r="Z600" s="965"/>
      <c r="AA600" s="966"/>
      <c r="AG600" s="963"/>
      <c r="AH600" s="963"/>
    </row>
    <row r="601" spans="1:71" s="912" customFormat="1" ht="15.65" customHeight="1" outlineLevel="1" x14ac:dyDescent="0.25">
      <c r="B601" s="650" t="s">
        <v>1543</v>
      </c>
      <c r="C601" s="937"/>
      <c r="D601" s="651" t="s">
        <v>1781</v>
      </c>
      <c r="E601" s="658">
        <v>1</v>
      </c>
      <c r="F601" s="651" t="s">
        <v>74</v>
      </c>
      <c r="G601" s="652"/>
      <c r="H601" s="652">
        <f>SUM(H602:H616)/E601</f>
        <v>0</v>
      </c>
      <c r="I601" s="890"/>
      <c r="J601" s="890">
        <f>SUM(J602:J616)/E601</f>
        <v>0</v>
      </c>
      <c r="K601" s="890"/>
      <c r="L601" s="890">
        <f>SUM(L602:L616)/E601</f>
        <v>0</v>
      </c>
      <c r="M601" s="890">
        <f>SUM(M602:M616)/E601</f>
        <v>0</v>
      </c>
      <c r="N601" s="937"/>
      <c r="O601" s="1015">
        <f>SUM(O602:O613)/E601</f>
        <v>0</v>
      </c>
      <c r="P601" s="1014" t="str">
        <f>B601</f>
        <v>V1-3-G1</v>
      </c>
      <c r="Q601" s="1014"/>
      <c r="R601" s="1015"/>
      <c r="S601" s="1015"/>
      <c r="T601" s="1015"/>
      <c r="U601" s="1028"/>
      <c r="V601" s="1015"/>
      <c r="W601" s="1015"/>
      <c r="X601" s="1015">
        <f>SUM(X602:X613)/E601</f>
        <v>0</v>
      </c>
      <c r="Y601" s="1016"/>
      <c r="Z601" s="960"/>
      <c r="AA601" s="960"/>
      <c r="AB601" s="960"/>
      <c r="AC601" s="960"/>
      <c r="AD601" s="960"/>
      <c r="AE601" s="960"/>
      <c r="AF601" s="960"/>
      <c r="AG601" s="960"/>
      <c r="AH601" s="960"/>
      <c r="AI601" s="960"/>
      <c r="AJ601" s="960"/>
      <c r="AK601" s="960"/>
      <c r="AL601" s="960"/>
      <c r="AM601" s="960"/>
      <c r="AN601" s="960"/>
      <c r="AO601" s="960"/>
      <c r="AP601" s="960"/>
      <c r="AQ601" s="960"/>
      <c r="AR601" s="960"/>
      <c r="AS601" s="960"/>
      <c r="AT601" s="960"/>
      <c r="AU601" s="960"/>
      <c r="AV601" s="960"/>
      <c r="AW601" s="960"/>
      <c r="AX601" s="960"/>
      <c r="AY601" s="960"/>
      <c r="AZ601" s="960"/>
      <c r="BA601" s="960"/>
      <c r="BB601" s="960"/>
      <c r="BC601" s="960"/>
      <c r="BD601" s="960"/>
      <c r="BE601" s="960"/>
      <c r="BF601" s="960"/>
      <c r="BG601" s="960"/>
      <c r="BH601" s="960"/>
      <c r="BI601" s="960"/>
      <c r="BJ601" s="960"/>
      <c r="BK601" s="960"/>
      <c r="BL601" s="960"/>
      <c r="BM601" s="960"/>
      <c r="BN601" s="960"/>
      <c r="BO601" s="960"/>
      <c r="BP601" s="960"/>
      <c r="BQ601" s="960"/>
      <c r="BR601" s="960"/>
      <c r="BS601" s="960"/>
    </row>
    <row r="602" spans="1:71" ht="15.65" customHeight="1" outlineLevel="2" x14ac:dyDescent="0.25">
      <c r="B602" s="659"/>
      <c r="D602" s="668" t="s">
        <v>1542</v>
      </c>
      <c r="E602" s="660"/>
      <c r="G602" s="661"/>
      <c r="H602" s="661"/>
      <c r="K602" s="906"/>
      <c r="N602" s="795"/>
      <c r="O602" s="1017" t="str">
        <f>R602</f>
        <v>incl. opslagen</v>
      </c>
      <c r="P602" s="1017"/>
      <c r="Q602" s="1023"/>
      <c r="R602" s="1030" t="str">
        <f>Tabellen!$C$2</f>
        <v>incl. opslagen</v>
      </c>
      <c r="S602" s="1024"/>
      <c r="T602" s="1030" t="str">
        <f>Tabellen!$C$2</f>
        <v>incl. opslagen</v>
      </c>
    </row>
    <row r="603" spans="1:71" s="656" customFormat="1" ht="15.65" customHeight="1" outlineLevel="2" x14ac:dyDescent="0.25">
      <c r="A603" s="934"/>
      <c r="B603" s="659"/>
      <c r="C603" s="786"/>
      <c r="D603" s="1107" t="s">
        <v>1433</v>
      </c>
      <c r="E603" s="660">
        <v>0</v>
      </c>
      <c r="F603" s="657" t="s">
        <v>846</v>
      </c>
      <c r="G603" s="661"/>
      <c r="H603" s="661">
        <f t="shared" ref="H603:H613" si="167">E603*G603</f>
        <v>0</v>
      </c>
      <c r="I603" s="891"/>
      <c r="J603" s="891">
        <f t="shared" ref="J603:J613" si="168">E603*I603</f>
        <v>0</v>
      </c>
      <c r="K603" s="891"/>
      <c r="L603" s="891">
        <f t="shared" ref="L603:L613" si="169">E603*K603</f>
        <v>0</v>
      </c>
      <c r="M603" s="891">
        <f>J603+H603*Tabellen!$K$2+L603</f>
        <v>0</v>
      </c>
      <c r="N603" s="796"/>
      <c r="O603" s="1018">
        <f t="shared" ref="O603:O613" si="170">R603+T603</f>
        <v>0</v>
      </c>
      <c r="P603" s="1031"/>
      <c r="Q603" s="1023" t="s">
        <v>1025</v>
      </c>
      <c r="R603" s="1018">
        <f>H603*Tabellen!$K$2*Tabellen!$F$2</f>
        <v>0</v>
      </c>
      <c r="S603" s="1024" t="s">
        <v>1116</v>
      </c>
      <c r="T603" s="1018">
        <f>J603*Tabellen!$F$2</f>
        <v>0</v>
      </c>
      <c r="U603" s="1018">
        <f>R603*Tabellen!$G$2</f>
        <v>0</v>
      </c>
      <c r="V603" s="1018">
        <f>T603*Tabellen!$H$2</f>
        <v>0</v>
      </c>
      <c r="W603" s="1018">
        <f t="shared" ref="W603:W613" si="171">U603+V603</f>
        <v>0</v>
      </c>
      <c r="X603" s="1018">
        <f t="shared" ref="X603:X613" si="172">O603+W603</f>
        <v>0</v>
      </c>
      <c r="Y603" s="1019"/>
      <c r="Z603" s="967"/>
      <c r="AA603" s="967"/>
      <c r="AB603" s="967"/>
      <c r="AC603" s="967"/>
      <c r="AD603" s="967"/>
      <c r="AE603" s="967"/>
      <c r="AF603" s="967"/>
      <c r="AG603" s="967"/>
      <c r="AH603" s="967"/>
      <c r="AI603" s="967"/>
      <c r="AJ603" s="967"/>
      <c r="AK603" s="967"/>
      <c r="AL603" s="967"/>
      <c r="AM603" s="967"/>
      <c r="AN603" s="967"/>
      <c r="AO603" s="967"/>
      <c r="AP603" s="967"/>
      <c r="AQ603" s="967"/>
      <c r="AR603" s="967"/>
      <c r="AS603" s="967"/>
      <c r="AT603" s="967"/>
      <c r="AU603" s="967"/>
      <c r="AV603" s="967"/>
      <c r="AW603" s="967"/>
      <c r="AX603" s="967"/>
      <c r="AY603" s="967"/>
      <c r="AZ603" s="967"/>
      <c r="BA603" s="967"/>
      <c r="BB603" s="967"/>
      <c r="BC603" s="967"/>
      <c r="BD603" s="967"/>
      <c r="BE603" s="967"/>
      <c r="BF603" s="967"/>
      <c r="BG603" s="967"/>
      <c r="BH603" s="967"/>
      <c r="BI603" s="967"/>
      <c r="BJ603" s="967"/>
      <c r="BK603" s="967"/>
      <c r="BL603" s="967"/>
      <c r="BM603" s="967"/>
      <c r="BN603" s="967"/>
      <c r="BO603" s="967"/>
      <c r="BP603" s="967"/>
      <c r="BQ603" s="967"/>
      <c r="BR603" s="967"/>
      <c r="BS603" s="967"/>
    </row>
    <row r="604" spans="1:71" s="656" customFormat="1" ht="15.65" customHeight="1" outlineLevel="2" x14ac:dyDescent="0.25">
      <c r="A604" s="934"/>
      <c r="B604" s="659"/>
      <c r="C604" s="786"/>
      <c r="D604" s="1107" t="s">
        <v>1484</v>
      </c>
      <c r="E604" s="660"/>
      <c r="F604" s="657" t="s">
        <v>71</v>
      </c>
      <c r="G604" s="661"/>
      <c r="H604" s="661">
        <f t="shared" si="167"/>
        <v>0</v>
      </c>
      <c r="I604" s="891"/>
      <c r="J604" s="891">
        <f t="shared" si="168"/>
        <v>0</v>
      </c>
      <c r="K604" s="891"/>
      <c r="L604" s="891">
        <f t="shared" si="169"/>
        <v>0</v>
      </c>
      <c r="M604" s="891">
        <f>J604+H604*Tabellen!$K$2+L604</f>
        <v>0</v>
      </c>
      <c r="N604" s="796"/>
      <c r="O604" s="1018">
        <f t="shared" si="170"/>
        <v>0</v>
      </c>
      <c r="P604" s="1031"/>
      <c r="Q604" s="1023" t="s">
        <v>1025</v>
      </c>
      <c r="R604" s="1018">
        <f>H604*Tabellen!$K$2*Tabellen!$F$2</f>
        <v>0</v>
      </c>
      <c r="S604" s="1024" t="s">
        <v>1116</v>
      </c>
      <c r="T604" s="1018">
        <f>J604*Tabellen!$F$2</f>
        <v>0</v>
      </c>
      <c r="U604" s="1018">
        <f>R604*Tabellen!$G$2</f>
        <v>0</v>
      </c>
      <c r="V604" s="1018">
        <f>T604*Tabellen!$H$2</f>
        <v>0</v>
      </c>
      <c r="W604" s="1018">
        <f t="shared" si="171"/>
        <v>0</v>
      </c>
      <c r="X604" s="1018">
        <f t="shared" si="172"/>
        <v>0</v>
      </c>
      <c r="Y604" s="1019"/>
      <c r="Z604" s="967"/>
      <c r="AA604" s="967"/>
      <c r="AB604" s="967"/>
      <c r="AC604" s="967"/>
      <c r="AD604" s="967"/>
      <c r="AE604" s="967"/>
      <c r="AF604" s="967"/>
      <c r="AG604" s="967"/>
      <c r="AH604" s="967"/>
      <c r="AI604" s="967"/>
      <c r="AJ604" s="967"/>
      <c r="AK604" s="967"/>
      <c r="AL604" s="967"/>
      <c r="AM604" s="967"/>
      <c r="AN604" s="967"/>
      <c r="AO604" s="967"/>
      <c r="AP604" s="967"/>
      <c r="AQ604" s="967"/>
      <c r="AR604" s="967"/>
      <c r="AS604" s="967"/>
      <c r="AT604" s="967"/>
      <c r="AU604" s="967"/>
      <c r="AV604" s="967"/>
      <c r="AW604" s="967"/>
      <c r="AX604" s="967"/>
      <c r="AY604" s="967"/>
      <c r="AZ604" s="967"/>
      <c r="BA604" s="967"/>
      <c r="BB604" s="967"/>
      <c r="BC604" s="967"/>
      <c r="BD604" s="967"/>
      <c r="BE604" s="967"/>
      <c r="BF604" s="967"/>
      <c r="BG604" s="967"/>
      <c r="BH604" s="967"/>
      <c r="BI604" s="967"/>
      <c r="BJ604" s="967"/>
      <c r="BK604" s="967"/>
      <c r="BL604" s="967"/>
      <c r="BM604" s="967"/>
      <c r="BN604" s="967"/>
      <c r="BO604" s="967"/>
      <c r="BP604" s="967"/>
      <c r="BQ604" s="967"/>
      <c r="BR604" s="967"/>
      <c r="BS604" s="967"/>
    </row>
    <row r="605" spans="1:71" s="656" customFormat="1" ht="15.65" customHeight="1" outlineLevel="2" x14ac:dyDescent="0.25">
      <c r="A605" s="934"/>
      <c r="B605" s="659"/>
      <c r="C605" s="786"/>
      <c r="D605" s="1107" t="s">
        <v>1044</v>
      </c>
      <c r="E605" s="660"/>
      <c r="F605" s="657" t="s">
        <v>71</v>
      </c>
      <c r="G605" s="661"/>
      <c r="H605" s="661">
        <f t="shared" si="167"/>
        <v>0</v>
      </c>
      <c r="I605" s="891"/>
      <c r="J605" s="891">
        <f t="shared" si="168"/>
        <v>0</v>
      </c>
      <c r="K605" s="891"/>
      <c r="L605" s="891">
        <f t="shared" si="169"/>
        <v>0</v>
      </c>
      <c r="M605" s="891">
        <f>J605+H605*Tabellen!$K$2+L605</f>
        <v>0</v>
      </c>
      <c r="N605" s="796"/>
      <c r="O605" s="1018">
        <f t="shared" si="170"/>
        <v>0</v>
      </c>
      <c r="P605" s="1031"/>
      <c r="Q605" s="1023" t="s">
        <v>1025</v>
      </c>
      <c r="R605" s="1018">
        <f>H605*Tabellen!$K$2*Tabellen!$F$2</f>
        <v>0</v>
      </c>
      <c r="S605" s="1024" t="s">
        <v>1116</v>
      </c>
      <c r="T605" s="1018">
        <f>J605*Tabellen!$F$2</f>
        <v>0</v>
      </c>
      <c r="U605" s="1018">
        <f>R605*Tabellen!$G$2</f>
        <v>0</v>
      </c>
      <c r="V605" s="1018">
        <f>T605*Tabellen!$H$2</f>
        <v>0</v>
      </c>
      <c r="W605" s="1018">
        <f t="shared" si="171"/>
        <v>0</v>
      </c>
      <c r="X605" s="1018">
        <f t="shared" si="172"/>
        <v>0</v>
      </c>
      <c r="Y605" s="1019"/>
      <c r="Z605" s="967"/>
      <c r="AA605" s="967"/>
      <c r="AB605" s="967"/>
      <c r="AC605" s="967"/>
      <c r="AD605" s="967"/>
      <c r="AE605" s="967"/>
      <c r="AF605" s="967"/>
      <c r="AG605" s="967"/>
      <c r="AH605" s="967"/>
      <c r="AI605" s="967"/>
      <c r="AJ605" s="967"/>
      <c r="AK605" s="967"/>
      <c r="AL605" s="967"/>
      <c r="AM605" s="967"/>
      <c r="AN605" s="967"/>
      <c r="AO605" s="967"/>
      <c r="AP605" s="967"/>
      <c r="AQ605" s="967"/>
      <c r="AR605" s="967"/>
      <c r="AS605" s="967"/>
      <c r="AT605" s="967"/>
      <c r="AU605" s="967"/>
      <c r="AV605" s="967"/>
      <c r="AW605" s="967"/>
      <c r="AX605" s="967"/>
      <c r="AY605" s="967"/>
      <c r="AZ605" s="967"/>
      <c r="BA605" s="967"/>
      <c r="BB605" s="967"/>
      <c r="BC605" s="967"/>
      <c r="BD605" s="967"/>
      <c r="BE605" s="967"/>
      <c r="BF605" s="967"/>
      <c r="BG605" s="967"/>
      <c r="BH605" s="967"/>
      <c r="BI605" s="967"/>
      <c r="BJ605" s="967"/>
      <c r="BK605" s="967"/>
      <c r="BL605" s="967"/>
      <c r="BM605" s="967"/>
      <c r="BN605" s="967"/>
      <c r="BO605" s="967"/>
      <c r="BP605" s="967"/>
      <c r="BQ605" s="967"/>
      <c r="BR605" s="967"/>
      <c r="BS605" s="967"/>
    </row>
    <row r="606" spans="1:71" s="656" customFormat="1" ht="15.65" customHeight="1" outlineLevel="2" x14ac:dyDescent="0.25">
      <c r="A606" s="934"/>
      <c r="B606" s="659"/>
      <c r="C606" s="786"/>
      <c r="D606" s="1107" t="s">
        <v>1486</v>
      </c>
      <c r="E606" s="660"/>
      <c r="F606" s="657" t="s">
        <v>71</v>
      </c>
      <c r="G606" s="661"/>
      <c r="H606" s="661">
        <f t="shared" si="167"/>
        <v>0</v>
      </c>
      <c r="I606" s="891"/>
      <c r="J606" s="891">
        <f t="shared" si="168"/>
        <v>0</v>
      </c>
      <c r="K606" s="891"/>
      <c r="L606" s="891">
        <f t="shared" si="169"/>
        <v>0</v>
      </c>
      <c r="M606" s="891">
        <f>J606+H606*Tabellen!$K$2+L606</f>
        <v>0</v>
      </c>
      <c r="N606" s="796"/>
      <c r="O606" s="1018">
        <f t="shared" si="170"/>
        <v>0</v>
      </c>
      <c r="P606" s="1031"/>
      <c r="Q606" s="1023" t="s">
        <v>1025</v>
      </c>
      <c r="R606" s="1018">
        <f>H606*Tabellen!$K$2*Tabellen!$F$2</f>
        <v>0</v>
      </c>
      <c r="S606" s="1024" t="s">
        <v>1116</v>
      </c>
      <c r="T606" s="1018">
        <f>J606*Tabellen!$F$2</f>
        <v>0</v>
      </c>
      <c r="U606" s="1018">
        <f>R606*Tabellen!$G$2</f>
        <v>0</v>
      </c>
      <c r="V606" s="1018">
        <f>T606*Tabellen!$H$2</f>
        <v>0</v>
      </c>
      <c r="W606" s="1018">
        <f t="shared" si="171"/>
        <v>0</v>
      </c>
      <c r="X606" s="1018">
        <f t="shared" si="172"/>
        <v>0</v>
      </c>
      <c r="Y606" s="1019"/>
      <c r="Z606" s="967"/>
      <c r="AA606" s="967"/>
      <c r="AB606" s="967"/>
      <c r="AC606" s="967"/>
      <c r="AD606" s="967"/>
      <c r="AE606" s="967"/>
      <c r="AF606" s="967"/>
      <c r="AG606" s="967"/>
      <c r="AH606" s="967"/>
      <c r="AI606" s="967"/>
      <c r="AJ606" s="967"/>
      <c r="AK606" s="967"/>
      <c r="AL606" s="967"/>
      <c r="AM606" s="967"/>
      <c r="AN606" s="967"/>
      <c r="AO606" s="967"/>
      <c r="AP606" s="967"/>
      <c r="AQ606" s="967"/>
      <c r="AR606" s="967"/>
      <c r="AS606" s="967"/>
      <c r="AT606" s="967"/>
      <c r="AU606" s="967"/>
      <c r="AV606" s="967"/>
      <c r="AW606" s="967"/>
      <c r="AX606" s="967"/>
      <c r="AY606" s="967"/>
      <c r="AZ606" s="967"/>
      <c r="BA606" s="967"/>
      <c r="BB606" s="967"/>
      <c r="BC606" s="967"/>
      <c r="BD606" s="967"/>
      <c r="BE606" s="967"/>
      <c r="BF606" s="967"/>
      <c r="BG606" s="967"/>
      <c r="BH606" s="967"/>
      <c r="BI606" s="967"/>
      <c r="BJ606" s="967"/>
      <c r="BK606" s="967"/>
      <c r="BL606" s="967"/>
      <c r="BM606" s="967"/>
      <c r="BN606" s="967"/>
      <c r="BO606" s="967"/>
      <c r="BP606" s="967"/>
      <c r="BQ606" s="967"/>
      <c r="BR606" s="967"/>
      <c r="BS606" s="967"/>
    </row>
    <row r="607" spans="1:71" s="656" customFormat="1" ht="15.65" customHeight="1" outlineLevel="2" x14ac:dyDescent="0.25">
      <c r="A607" s="934"/>
      <c r="B607" s="659"/>
      <c r="C607" s="786"/>
      <c r="D607" s="1107" t="s">
        <v>1487</v>
      </c>
      <c r="E607" s="660"/>
      <c r="F607" s="657" t="s">
        <v>71</v>
      </c>
      <c r="G607" s="661"/>
      <c r="H607" s="661">
        <f t="shared" si="167"/>
        <v>0</v>
      </c>
      <c r="I607" s="891"/>
      <c r="J607" s="891">
        <f t="shared" si="168"/>
        <v>0</v>
      </c>
      <c r="K607" s="891"/>
      <c r="L607" s="891">
        <f t="shared" si="169"/>
        <v>0</v>
      </c>
      <c r="M607" s="891">
        <f>J607+H607*Tabellen!$K$2+L607</f>
        <v>0</v>
      </c>
      <c r="N607" s="796"/>
      <c r="O607" s="1018">
        <f t="shared" si="170"/>
        <v>0</v>
      </c>
      <c r="P607" s="1031"/>
      <c r="Q607" s="1023" t="s">
        <v>1025</v>
      </c>
      <c r="R607" s="1018">
        <f>H607*Tabellen!$K$2*Tabellen!$F$2</f>
        <v>0</v>
      </c>
      <c r="S607" s="1024" t="s">
        <v>1116</v>
      </c>
      <c r="T607" s="1018">
        <f>J607*Tabellen!$F$2</f>
        <v>0</v>
      </c>
      <c r="U607" s="1018">
        <f>R607*Tabellen!$G$2</f>
        <v>0</v>
      </c>
      <c r="V607" s="1018">
        <f>T607*Tabellen!$H$2</f>
        <v>0</v>
      </c>
      <c r="W607" s="1018">
        <f t="shared" si="171"/>
        <v>0</v>
      </c>
      <c r="X607" s="1018">
        <f t="shared" si="172"/>
        <v>0</v>
      </c>
      <c r="Y607" s="1033"/>
      <c r="Z607" s="967"/>
      <c r="AA607" s="967"/>
      <c r="AB607" s="967"/>
      <c r="AC607" s="967"/>
      <c r="AD607" s="967"/>
      <c r="AE607" s="967"/>
      <c r="AF607" s="967"/>
      <c r="AG607" s="967"/>
      <c r="AH607" s="967"/>
      <c r="AI607" s="967"/>
      <c r="AJ607" s="967"/>
      <c r="AK607" s="967"/>
      <c r="AL607" s="967"/>
      <c r="AM607" s="967"/>
      <c r="AN607" s="967"/>
      <c r="AO607" s="967"/>
      <c r="AP607" s="967"/>
      <c r="AQ607" s="967"/>
      <c r="AR607" s="967"/>
      <c r="AS607" s="967"/>
      <c r="AT607" s="967"/>
      <c r="AU607" s="967"/>
      <c r="AV607" s="967"/>
      <c r="AW607" s="967"/>
      <c r="AX607" s="967"/>
      <c r="AY607" s="967"/>
      <c r="AZ607" s="967"/>
      <c r="BA607" s="967"/>
      <c r="BB607" s="967"/>
      <c r="BC607" s="967"/>
      <c r="BD607" s="967"/>
      <c r="BE607" s="967"/>
      <c r="BF607" s="967"/>
      <c r="BG607" s="967"/>
      <c r="BH607" s="967"/>
      <c r="BI607" s="967"/>
      <c r="BJ607" s="967"/>
      <c r="BK607" s="967"/>
      <c r="BL607" s="967"/>
      <c r="BM607" s="967"/>
      <c r="BN607" s="967"/>
      <c r="BO607" s="967"/>
      <c r="BP607" s="967"/>
      <c r="BQ607" s="967"/>
      <c r="BR607" s="967"/>
      <c r="BS607" s="967"/>
    </row>
    <row r="608" spans="1:71" s="656" customFormat="1" ht="15.65" customHeight="1" outlineLevel="2" x14ac:dyDescent="0.25">
      <c r="A608" s="934"/>
      <c r="B608" s="659"/>
      <c r="C608" s="786"/>
      <c r="D608" s="1107" t="s">
        <v>1501</v>
      </c>
      <c r="E608" s="671"/>
      <c r="F608" s="656" t="s">
        <v>74</v>
      </c>
      <c r="G608" s="654"/>
      <c r="H608" s="654">
        <f t="shared" si="167"/>
        <v>0</v>
      </c>
      <c r="I608" s="893"/>
      <c r="J608" s="893">
        <f t="shared" si="168"/>
        <v>0</v>
      </c>
      <c r="K608" s="893"/>
      <c r="L608" s="893">
        <f t="shared" si="169"/>
        <v>0</v>
      </c>
      <c r="M608" s="893">
        <f>J608+H608*Tabellen!$K$2+L608</f>
        <v>0</v>
      </c>
      <c r="N608" s="796"/>
      <c r="O608" s="1018">
        <f t="shared" si="170"/>
        <v>0</v>
      </c>
      <c r="P608" s="1031"/>
      <c r="Q608" s="1023" t="s">
        <v>1025</v>
      </c>
      <c r="R608" s="1018">
        <f>H608*Tabellen!$K$2*Tabellen!$F$2</f>
        <v>0</v>
      </c>
      <c r="S608" s="1024" t="s">
        <v>1116</v>
      </c>
      <c r="T608" s="1018">
        <f>J608*Tabellen!$F$2</f>
        <v>0</v>
      </c>
      <c r="U608" s="1018">
        <f>R608*Tabellen!$G$2</f>
        <v>0</v>
      </c>
      <c r="V608" s="1018">
        <f>T608*Tabellen!$H$2</f>
        <v>0</v>
      </c>
      <c r="W608" s="1018">
        <f t="shared" si="171"/>
        <v>0</v>
      </c>
      <c r="X608" s="1018">
        <f t="shared" si="172"/>
        <v>0</v>
      </c>
      <c r="Y608" s="1017"/>
      <c r="Z608" s="967"/>
      <c r="AA608" s="967"/>
      <c r="AB608" s="967"/>
      <c r="AC608" s="967"/>
      <c r="AD608" s="967"/>
      <c r="AE608" s="967"/>
      <c r="AF608" s="967"/>
      <c r="AG608" s="967"/>
      <c r="AH608" s="967"/>
      <c r="AI608" s="967"/>
      <c r="AJ608" s="967"/>
      <c r="AK608" s="967"/>
      <c r="AL608" s="967"/>
      <c r="AM608" s="967"/>
      <c r="AN608" s="967"/>
      <c r="AO608" s="967"/>
      <c r="AP608" s="967"/>
      <c r="AQ608" s="967"/>
      <c r="AR608" s="967"/>
      <c r="AS608" s="967"/>
      <c r="AT608" s="967"/>
      <c r="AU608" s="967"/>
      <c r="AV608" s="967"/>
      <c r="AW608" s="967"/>
      <c r="AX608" s="967"/>
      <c r="AY608" s="967"/>
      <c r="AZ608" s="967"/>
      <c r="BA608" s="967"/>
      <c r="BB608" s="967"/>
      <c r="BC608" s="967"/>
      <c r="BD608" s="967"/>
      <c r="BE608" s="967"/>
      <c r="BF608" s="967"/>
      <c r="BG608" s="967"/>
      <c r="BH608" s="967"/>
      <c r="BI608" s="967"/>
      <c r="BJ608" s="967"/>
      <c r="BK608" s="967"/>
      <c r="BL608" s="967"/>
      <c r="BM608" s="967"/>
      <c r="BN608" s="967"/>
      <c r="BO608" s="967"/>
      <c r="BP608" s="967"/>
      <c r="BQ608" s="967"/>
      <c r="BR608" s="967"/>
      <c r="BS608" s="967"/>
    </row>
    <row r="609" spans="1:71" s="656" customFormat="1" ht="15.65" customHeight="1" outlineLevel="2" x14ac:dyDescent="0.25">
      <c r="A609" s="934"/>
      <c r="B609" s="659"/>
      <c r="C609" s="786"/>
      <c r="D609" s="1107" t="str">
        <f>D608</f>
        <v xml:space="preserve">Isolatie in binnenwanden en voorzetwanden d=120 mm n.t.b. </v>
      </c>
      <c r="E609" s="660"/>
      <c r="F609" s="657" t="s">
        <v>74</v>
      </c>
      <c r="G609" s="661"/>
      <c r="H609" s="661">
        <f t="shared" si="167"/>
        <v>0</v>
      </c>
      <c r="I609" s="891"/>
      <c r="J609" s="891">
        <f t="shared" si="168"/>
        <v>0</v>
      </c>
      <c r="K609" s="891"/>
      <c r="L609" s="891">
        <f t="shared" si="169"/>
        <v>0</v>
      </c>
      <c r="M609" s="891">
        <f>J609+H609*Tabellen!$K$2+L609</f>
        <v>0</v>
      </c>
      <c r="N609" s="796"/>
      <c r="O609" s="1018">
        <f t="shared" si="170"/>
        <v>0</v>
      </c>
      <c r="P609" s="1031"/>
      <c r="Q609" s="1023" t="s">
        <v>1025</v>
      </c>
      <c r="R609" s="1018">
        <f>H609*Tabellen!$K$2*Tabellen!$F$2</f>
        <v>0</v>
      </c>
      <c r="S609" s="1024" t="s">
        <v>1116</v>
      </c>
      <c r="T609" s="1018">
        <f>J609*Tabellen!$F$2</f>
        <v>0</v>
      </c>
      <c r="U609" s="1018">
        <f>R609*Tabellen!$G$2</f>
        <v>0</v>
      </c>
      <c r="V609" s="1018">
        <f>T609*Tabellen!$H$2</f>
        <v>0</v>
      </c>
      <c r="W609" s="1018">
        <f t="shared" si="171"/>
        <v>0</v>
      </c>
      <c r="X609" s="1018">
        <f t="shared" si="172"/>
        <v>0</v>
      </c>
      <c r="Y609" s="1017"/>
      <c r="Z609" s="967"/>
      <c r="AA609" s="967"/>
      <c r="AB609" s="967"/>
      <c r="AC609" s="967"/>
      <c r="AD609" s="967"/>
      <c r="AE609" s="967"/>
      <c r="AF609" s="967"/>
      <c r="AG609" s="967"/>
      <c r="AH609" s="967"/>
      <c r="AI609" s="967"/>
      <c r="AJ609" s="967"/>
      <c r="AK609" s="967"/>
      <c r="AL609" s="967"/>
      <c r="AM609" s="967"/>
      <c r="AN609" s="967"/>
      <c r="AO609" s="967"/>
      <c r="AP609" s="967"/>
      <c r="AQ609" s="967"/>
      <c r="AR609" s="967"/>
      <c r="AS609" s="967"/>
      <c r="AT609" s="967"/>
      <c r="AU609" s="967"/>
      <c r="AV609" s="967"/>
      <c r="AW609" s="967"/>
      <c r="AX609" s="967"/>
      <c r="AY609" s="967"/>
      <c r="AZ609" s="967"/>
      <c r="BA609" s="967"/>
      <c r="BB609" s="967"/>
      <c r="BC609" s="967"/>
      <c r="BD609" s="967"/>
      <c r="BE609" s="967"/>
      <c r="BF609" s="967"/>
      <c r="BG609" s="967"/>
      <c r="BH609" s="967"/>
      <c r="BI609" s="967"/>
      <c r="BJ609" s="967"/>
      <c r="BK609" s="967"/>
      <c r="BL609" s="967"/>
      <c r="BM609" s="967"/>
      <c r="BN609" s="967"/>
      <c r="BO609" s="967"/>
      <c r="BP609" s="967"/>
      <c r="BQ609" s="967"/>
      <c r="BR609" s="967"/>
      <c r="BS609" s="967"/>
    </row>
    <row r="610" spans="1:71" s="656" customFormat="1" ht="15.65" customHeight="1" outlineLevel="2" x14ac:dyDescent="0.25">
      <c r="A610" s="934"/>
      <c r="B610" s="659"/>
      <c r="C610" s="786"/>
      <c r="D610" s="1107" t="s">
        <v>1492</v>
      </c>
      <c r="E610" s="660"/>
      <c r="F610" s="657" t="s">
        <v>74</v>
      </c>
      <c r="G610" s="661"/>
      <c r="H610" s="661">
        <f t="shared" si="167"/>
        <v>0</v>
      </c>
      <c r="I610" s="891"/>
      <c r="J610" s="891">
        <f t="shared" si="168"/>
        <v>0</v>
      </c>
      <c r="K610" s="891"/>
      <c r="L610" s="891">
        <f t="shared" si="169"/>
        <v>0</v>
      </c>
      <c r="M610" s="891">
        <f>J610+H610*Tabellen!$K$2+L610</f>
        <v>0</v>
      </c>
      <c r="N610" s="796"/>
      <c r="O610" s="1018">
        <f t="shared" si="170"/>
        <v>0</v>
      </c>
      <c r="P610" s="1031"/>
      <c r="Q610" s="1023" t="s">
        <v>1025</v>
      </c>
      <c r="R610" s="1018">
        <f>H610*Tabellen!$K$2*Tabellen!$F$2</f>
        <v>0</v>
      </c>
      <c r="S610" s="1024" t="s">
        <v>1116</v>
      </c>
      <c r="T610" s="1018">
        <f>J610*Tabellen!$F$2</f>
        <v>0</v>
      </c>
      <c r="U610" s="1018">
        <f>R610*Tabellen!$G$2</f>
        <v>0</v>
      </c>
      <c r="V610" s="1018">
        <f>T610*Tabellen!$H$2</f>
        <v>0</v>
      </c>
      <c r="W610" s="1018">
        <f t="shared" si="171"/>
        <v>0</v>
      </c>
      <c r="X610" s="1018">
        <f t="shared" si="172"/>
        <v>0</v>
      </c>
      <c r="Y610" s="1034"/>
      <c r="Z610" s="967"/>
      <c r="AA610" s="967"/>
      <c r="AB610" s="967"/>
      <c r="AC610" s="967"/>
      <c r="AD610" s="967"/>
      <c r="AE610" s="967"/>
      <c r="AF610" s="967"/>
      <c r="AG610" s="967"/>
      <c r="AH610" s="967"/>
      <c r="AI610" s="967"/>
      <c r="AJ610" s="967"/>
      <c r="AK610" s="967"/>
      <c r="AL610" s="967"/>
      <c r="AM610" s="967"/>
      <c r="AN610" s="967"/>
      <c r="AO610" s="967"/>
      <c r="AP610" s="967"/>
      <c r="AQ610" s="967"/>
      <c r="AR610" s="967"/>
      <c r="AS610" s="967"/>
      <c r="AT610" s="967"/>
      <c r="AU610" s="967"/>
      <c r="AV610" s="967"/>
      <c r="AW610" s="967"/>
      <c r="AX610" s="967"/>
      <c r="AY610" s="967"/>
      <c r="AZ610" s="967"/>
      <c r="BA610" s="967"/>
      <c r="BB610" s="967"/>
      <c r="BC610" s="967"/>
      <c r="BD610" s="967"/>
      <c r="BE610" s="967"/>
      <c r="BF610" s="967"/>
      <c r="BG610" s="967"/>
      <c r="BH610" s="967"/>
      <c r="BI610" s="967"/>
      <c r="BJ610" s="967"/>
      <c r="BK610" s="967"/>
      <c r="BL610" s="967"/>
      <c r="BM610" s="967"/>
      <c r="BN610" s="967"/>
      <c r="BO610" s="967"/>
      <c r="BP610" s="967"/>
      <c r="BQ610" s="967"/>
      <c r="BR610" s="967"/>
      <c r="BS610" s="967"/>
    </row>
    <row r="611" spans="1:71" s="656" customFormat="1" ht="15.65" customHeight="1" outlineLevel="2" x14ac:dyDescent="0.25">
      <c r="A611" s="934"/>
      <c r="B611" s="659"/>
      <c r="C611" s="786"/>
      <c r="D611" s="1108" t="s">
        <v>1499</v>
      </c>
      <c r="E611" s="660"/>
      <c r="F611" s="657" t="s">
        <v>74</v>
      </c>
      <c r="G611" s="661"/>
      <c r="H611" s="661">
        <f t="shared" si="167"/>
        <v>0</v>
      </c>
      <c r="I611" s="891"/>
      <c r="J611" s="891">
        <f t="shared" si="168"/>
        <v>0</v>
      </c>
      <c r="K611" s="891"/>
      <c r="L611" s="891">
        <f t="shared" si="169"/>
        <v>0</v>
      </c>
      <c r="M611" s="891">
        <f>J611+H611*Tabellen!$K$2+L611</f>
        <v>0</v>
      </c>
      <c r="N611" s="796"/>
      <c r="O611" s="1018">
        <f t="shared" si="170"/>
        <v>0</v>
      </c>
      <c r="P611" s="1031"/>
      <c r="Q611" s="1023" t="s">
        <v>1025</v>
      </c>
      <c r="R611" s="1018">
        <f>H611*Tabellen!$K$2*Tabellen!$F$2</f>
        <v>0</v>
      </c>
      <c r="S611" s="1024" t="s">
        <v>1116</v>
      </c>
      <c r="T611" s="1018">
        <f>J611*Tabellen!$F$2</f>
        <v>0</v>
      </c>
      <c r="U611" s="1018">
        <f>R611*Tabellen!$G$2</f>
        <v>0</v>
      </c>
      <c r="V611" s="1018">
        <f>T611*Tabellen!$H$2</f>
        <v>0</v>
      </c>
      <c r="W611" s="1018">
        <f t="shared" si="171"/>
        <v>0</v>
      </c>
      <c r="X611" s="1018">
        <f t="shared" si="172"/>
        <v>0</v>
      </c>
      <c r="Y611" s="1017"/>
      <c r="Z611" s="967"/>
      <c r="AA611" s="967"/>
      <c r="AB611" s="967"/>
      <c r="AC611" s="967"/>
      <c r="AD611" s="967"/>
      <c r="AE611" s="967"/>
      <c r="AF611" s="967"/>
      <c r="AG611" s="967"/>
      <c r="AH611" s="967"/>
      <c r="AI611" s="967"/>
      <c r="AJ611" s="967"/>
      <c r="AK611" s="967"/>
      <c r="AL611" s="967"/>
      <c r="AM611" s="967"/>
      <c r="AN611" s="967"/>
      <c r="AO611" s="967"/>
      <c r="AP611" s="967"/>
      <c r="AQ611" s="967"/>
      <c r="AR611" s="967"/>
      <c r="AS611" s="967"/>
      <c r="AT611" s="967"/>
      <c r="AU611" s="967"/>
      <c r="AV611" s="967"/>
      <c r="AW611" s="967"/>
      <c r="AX611" s="967"/>
      <c r="AY611" s="967"/>
      <c r="AZ611" s="967"/>
      <c r="BA611" s="967"/>
      <c r="BB611" s="967"/>
      <c r="BC611" s="967"/>
      <c r="BD611" s="967"/>
      <c r="BE611" s="967"/>
      <c r="BF611" s="967"/>
      <c r="BG611" s="967"/>
      <c r="BH611" s="967"/>
      <c r="BI611" s="967"/>
      <c r="BJ611" s="967"/>
      <c r="BK611" s="967"/>
      <c r="BL611" s="967"/>
      <c r="BM611" s="967"/>
      <c r="BN611" s="967"/>
      <c r="BO611" s="967"/>
      <c r="BP611" s="967"/>
      <c r="BQ611" s="967"/>
      <c r="BR611" s="967"/>
      <c r="BS611" s="967"/>
    </row>
    <row r="612" spans="1:71" s="656" customFormat="1" ht="15.65" customHeight="1" outlineLevel="2" x14ac:dyDescent="0.25">
      <c r="A612" s="934"/>
      <c r="B612" s="659"/>
      <c r="C612" s="786"/>
      <c r="D612" s="1109" t="s">
        <v>1493</v>
      </c>
      <c r="E612" s="660"/>
      <c r="F612" s="657" t="s">
        <v>74</v>
      </c>
      <c r="G612" s="660"/>
      <c r="H612" s="661">
        <f t="shared" si="167"/>
        <v>0</v>
      </c>
      <c r="I612" s="891"/>
      <c r="J612" s="891">
        <f t="shared" si="168"/>
        <v>0</v>
      </c>
      <c r="K612" s="891"/>
      <c r="L612" s="891">
        <f t="shared" si="169"/>
        <v>0</v>
      </c>
      <c r="M612" s="891">
        <f>J612+H612*Tabellen!$K$2+L612</f>
        <v>0</v>
      </c>
      <c r="N612" s="796"/>
      <c r="O612" s="1018">
        <f t="shared" si="170"/>
        <v>0</v>
      </c>
      <c r="P612" s="1031"/>
      <c r="Q612" s="1023" t="s">
        <v>1025</v>
      </c>
      <c r="R612" s="1018">
        <f>H612*Tabellen!$K$2*Tabellen!$F$2</f>
        <v>0</v>
      </c>
      <c r="S612" s="1024" t="s">
        <v>1116</v>
      </c>
      <c r="T612" s="1018">
        <f>J612*Tabellen!$F$2</f>
        <v>0</v>
      </c>
      <c r="U612" s="1018">
        <f>R612*Tabellen!$G$2</f>
        <v>0</v>
      </c>
      <c r="V612" s="1018">
        <f>T612*Tabellen!$H$2</f>
        <v>0</v>
      </c>
      <c r="W612" s="1018">
        <f t="shared" si="171"/>
        <v>0</v>
      </c>
      <c r="X612" s="1018">
        <f t="shared" si="172"/>
        <v>0</v>
      </c>
      <c r="Y612" s="1017"/>
      <c r="Z612" s="967"/>
      <c r="AA612" s="967"/>
      <c r="AB612" s="967"/>
      <c r="AC612" s="967"/>
      <c r="AD612" s="967"/>
      <c r="AE612" s="967"/>
      <c r="AF612" s="967"/>
      <c r="AG612" s="967"/>
      <c r="AH612" s="967"/>
      <c r="AI612" s="967"/>
      <c r="AJ612" s="967"/>
      <c r="AK612" s="967"/>
      <c r="AL612" s="967"/>
      <c r="AM612" s="967"/>
      <c r="AN612" s="967"/>
      <c r="AO612" s="967"/>
      <c r="AP612" s="967"/>
      <c r="AQ612" s="967"/>
      <c r="AR612" s="967"/>
      <c r="AS612" s="967"/>
      <c r="AT612" s="967"/>
      <c r="AU612" s="967"/>
      <c r="AV612" s="967"/>
      <c r="AW612" s="967"/>
      <c r="AX612" s="967"/>
      <c r="AY612" s="967"/>
      <c r="AZ612" s="967"/>
      <c r="BA612" s="967"/>
      <c r="BB612" s="967"/>
      <c r="BC612" s="967"/>
      <c r="BD612" s="967"/>
      <c r="BE612" s="967"/>
      <c r="BF612" s="967"/>
      <c r="BG612" s="967"/>
      <c r="BH612" s="967"/>
      <c r="BI612" s="967"/>
      <c r="BJ612" s="967"/>
      <c r="BK612" s="967"/>
      <c r="BL612" s="967"/>
      <c r="BM612" s="967"/>
      <c r="BN612" s="967"/>
      <c r="BO612" s="967"/>
      <c r="BP612" s="967"/>
      <c r="BQ612" s="967"/>
      <c r="BR612" s="967"/>
      <c r="BS612" s="967"/>
    </row>
    <row r="613" spans="1:71" s="656" customFormat="1" ht="15.65" customHeight="1" outlineLevel="2" x14ac:dyDescent="0.25">
      <c r="A613" s="934"/>
      <c r="B613" s="659"/>
      <c r="C613" s="786"/>
      <c r="D613" s="1109" t="s">
        <v>1483</v>
      </c>
      <c r="E613" s="660"/>
      <c r="F613" s="657" t="s">
        <v>846</v>
      </c>
      <c r="G613" s="660"/>
      <c r="H613" s="661">
        <f t="shared" si="167"/>
        <v>0</v>
      </c>
      <c r="I613" s="891"/>
      <c r="J613" s="891">
        <f t="shared" si="168"/>
        <v>0</v>
      </c>
      <c r="K613" s="891"/>
      <c r="L613" s="891">
        <f t="shared" si="169"/>
        <v>0</v>
      </c>
      <c r="M613" s="891">
        <f>J613+H613*Tabellen!$K$2+L613</f>
        <v>0</v>
      </c>
      <c r="N613" s="796"/>
      <c r="O613" s="1018">
        <f t="shared" si="170"/>
        <v>0</v>
      </c>
      <c r="P613" s="1031"/>
      <c r="Q613" s="1023" t="s">
        <v>1025</v>
      </c>
      <c r="R613" s="1018">
        <f>H613*Tabellen!$K$2*Tabellen!$F$2</f>
        <v>0</v>
      </c>
      <c r="S613" s="1024" t="s">
        <v>1116</v>
      </c>
      <c r="T613" s="1018">
        <f>J613*Tabellen!$F$2</f>
        <v>0</v>
      </c>
      <c r="U613" s="1018">
        <f>R613*Tabellen!$G$2</f>
        <v>0</v>
      </c>
      <c r="V613" s="1018">
        <f>T613*Tabellen!$H$2</f>
        <v>0</v>
      </c>
      <c r="W613" s="1018">
        <f t="shared" si="171"/>
        <v>0</v>
      </c>
      <c r="X613" s="1018">
        <f t="shared" si="172"/>
        <v>0</v>
      </c>
      <c r="Y613" s="1017"/>
      <c r="Z613" s="967"/>
      <c r="AA613" s="967"/>
      <c r="AB613" s="967"/>
      <c r="AC613" s="967"/>
      <c r="AD613" s="967"/>
      <c r="AE613" s="967"/>
      <c r="AF613" s="967"/>
      <c r="AG613" s="967"/>
      <c r="AH613" s="967"/>
      <c r="AI613" s="967"/>
      <c r="AJ613" s="967"/>
      <c r="AK613" s="967"/>
      <c r="AL613" s="967"/>
      <c r="AM613" s="967"/>
      <c r="AN613" s="967"/>
      <c r="AO613" s="967"/>
      <c r="AP613" s="967"/>
      <c r="AQ613" s="967"/>
      <c r="AR613" s="967"/>
      <c r="AS613" s="967"/>
      <c r="AT613" s="967"/>
      <c r="AU613" s="967"/>
      <c r="AV613" s="967"/>
      <c r="AW613" s="967"/>
      <c r="AX613" s="967"/>
      <c r="AY613" s="967"/>
      <c r="AZ613" s="967"/>
      <c r="BA613" s="967"/>
      <c r="BB613" s="967"/>
      <c r="BC613" s="967"/>
      <c r="BD613" s="967"/>
      <c r="BE613" s="967"/>
      <c r="BF613" s="967"/>
      <c r="BG613" s="967"/>
      <c r="BH613" s="967"/>
      <c r="BI613" s="967"/>
      <c r="BJ613" s="967"/>
      <c r="BK613" s="967"/>
      <c r="BL613" s="967"/>
      <c r="BM613" s="967"/>
      <c r="BN613" s="967"/>
      <c r="BO613" s="967"/>
      <c r="BP613" s="967"/>
      <c r="BQ613" s="967"/>
      <c r="BR613" s="967"/>
      <c r="BS613" s="967"/>
    </row>
    <row r="614" spans="1:71" s="830" customFormat="1" ht="15.65" customHeight="1" outlineLevel="2" x14ac:dyDescent="0.25">
      <c r="A614" s="936"/>
      <c r="B614" s="1109" t="s">
        <v>1223</v>
      </c>
      <c r="C614" s="786" t="s">
        <v>1074</v>
      </c>
      <c r="D614" s="1107" t="s">
        <v>1226</v>
      </c>
      <c r="E614" s="831"/>
      <c r="G614" s="832"/>
      <c r="H614" s="832"/>
      <c r="I614" s="905"/>
      <c r="J614" s="905"/>
      <c r="K614" s="905"/>
      <c r="L614" s="905"/>
      <c r="M614" s="905"/>
      <c r="N614" s="833"/>
      <c r="O614" s="1017"/>
      <c r="P614" s="1031"/>
      <c r="Q614" s="1023"/>
      <c r="R614" s="1018"/>
      <c r="S614" s="1024"/>
      <c r="T614" s="1018"/>
      <c r="U614" s="1018"/>
      <c r="V614" s="1018"/>
      <c r="W614" s="1018"/>
      <c r="X614" s="1018"/>
      <c r="Y614" s="1034"/>
      <c r="Z614" s="970"/>
      <c r="AA614" s="970"/>
      <c r="AB614" s="970"/>
      <c r="AC614" s="970"/>
      <c r="AD614" s="970"/>
      <c r="AE614" s="970"/>
      <c r="AF614" s="970"/>
      <c r="AG614" s="970"/>
      <c r="AH614" s="970"/>
      <c r="AI614" s="970"/>
      <c r="AJ614" s="970"/>
      <c r="AK614" s="970"/>
      <c r="AL614" s="970"/>
      <c r="AM614" s="970"/>
      <c r="AN614" s="970"/>
      <c r="AO614" s="970"/>
      <c r="AP614" s="970"/>
      <c r="AQ614" s="970"/>
      <c r="AR614" s="970"/>
      <c r="AS614" s="970"/>
      <c r="AT614" s="970"/>
      <c r="AU614" s="970"/>
      <c r="AV614" s="970"/>
      <c r="AW614" s="970"/>
      <c r="AX614" s="970"/>
      <c r="AY614" s="970"/>
      <c r="AZ614" s="970"/>
      <c r="BA614" s="970"/>
      <c r="BB614" s="970"/>
      <c r="BC614" s="970"/>
      <c r="BD614" s="970"/>
      <c r="BE614" s="970"/>
      <c r="BF614" s="970"/>
      <c r="BG614" s="970"/>
      <c r="BH614" s="970"/>
      <c r="BI614" s="970"/>
      <c r="BJ614" s="970"/>
      <c r="BK614" s="970"/>
      <c r="BL614" s="970"/>
      <c r="BM614" s="970"/>
      <c r="BN614" s="970"/>
      <c r="BO614" s="970"/>
      <c r="BP614" s="970"/>
      <c r="BQ614" s="970"/>
      <c r="BR614" s="970"/>
      <c r="BS614" s="970"/>
    </row>
    <row r="615" spans="1:71" s="830" customFormat="1" ht="15.65" customHeight="1" outlineLevel="2" x14ac:dyDescent="0.25">
      <c r="A615" s="936"/>
      <c r="B615" s="659"/>
      <c r="C615" s="786"/>
      <c r="D615" s="657"/>
      <c r="E615" s="831"/>
      <c r="G615" s="832"/>
      <c r="H615" s="832"/>
      <c r="I615" s="905"/>
      <c r="J615" s="905"/>
      <c r="K615" s="905"/>
      <c r="L615" s="905"/>
      <c r="M615" s="905"/>
      <c r="N615" s="833"/>
      <c r="O615" s="1017"/>
      <c r="P615" s="1031"/>
      <c r="Q615" s="1023"/>
      <c r="R615" s="1018"/>
      <c r="S615" s="1024"/>
      <c r="T615" s="1018"/>
      <c r="U615" s="1018"/>
      <c r="V615" s="1018"/>
      <c r="W615" s="1018"/>
      <c r="X615" s="1018"/>
      <c r="Y615" s="1034"/>
      <c r="Z615" s="970"/>
      <c r="AA615" s="970"/>
      <c r="AB615" s="970"/>
      <c r="AC615" s="970"/>
      <c r="AD615" s="970"/>
      <c r="AE615" s="970"/>
      <c r="AF615" s="970"/>
      <c r="AG615" s="970"/>
      <c r="AH615" s="970"/>
      <c r="AI615" s="970"/>
      <c r="AJ615" s="970"/>
      <c r="AK615" s="970"/>
      <c r="AL615" s="970"/>
      <c r="AM615" s="970"/>
      <c r="AN615" s="970"/>
      <c r="AO615" s="970"/>
      <c r="AP615" s="970"/>
      <c r="AQ615" s="970"/>
      <c r="AR615" s="970"/>
      <c r="AS615" s="970"/>
      <c r="AT615" s="970"/>
      <c r="AU615" s="970"/>
      <c r="AV615" s="970"/>
      <c r="AW615" s="970"/>
      <c r="AX615" s="970"/>
      <c r="AY615" s="970"/>
      <c r="AZ615" s="970"/>
      <c r="BA615" s="970"/>
      <c r="BB615" s="970"/>
      <c r="BC615" s="970"/>
      <c r="BD615" s="970"/>
      <c r="BE615" s="970"/>
      <c r="BF615" s="970"/>
      <c r="BG615" s="970"/>
      <c r="BH615" s="970"/>
      <c r="BI615" s="970"/>
      <c r="BJ615" s="970"/>
      <c r="BK615" s="970"/>
      <c r="BL615" s="970"/>
      <c r="BM615" s="970"/>
      <c r="BN615" s="970"/>
      <c r="BO615" s="970"/>
      <c r="BP615" s="970"/>
      <c r="BQ615" s="970"/>
      <c r="BR615" s="970"/>
      <c r="BS615" s="970"/>
    </row>
    <row r="616" spans="1:71" ht="9" customHeight="1" outlineLevel="1" x14ac:dyDescent="0.25">
      <c r="B616" s="663"/>
      <c r="D616" s="664"/>
      <c r="E616" s="666"/>
      <c r="F616" s="664"/>
      <c r="G616" s="665"/>
      <c r="H616" s="665"/>
      <c r="I616" s="892"/>
      <c r="J616" s="892"/>
      <c r="K616" s="892"/>
      <c r="L616" s="892"/>
      <c r="M616" s="892"/>
      <c r="N616" s="786"/>
      <c r="O616" s="1021"/>
      <c r="P616" s="1021"/>
      <c r="Q616" s="1021"/>
      <c r="R616" s="1022"/>
      <c r="S616" s="1022"/>
      <c r="T616" s="1022"/>
      <c r="U616" s="1022"/>
      <c r="V616" s="1022"/>
      <c r="W616" s="1022"/>
      <c r="X616" s="1022"/>
      <c r="Y616" s="1021"/>
      <c r="Z616" s="965"/>
      <c r="AA616" s="966"/>
      <c r="AG616" s="963"/>
      <c r="AH616" s="963"/>
    </row>
    <row r="617" spans="1:71" s="912" customFormat="1" ht="10.25" customHeight="1" outlineLevel="1" x14ac:dyDescent="0.25">
      <c r="B617" s="650" t="s">
        <v>1097</v>
      </c>
      <c r="C617" s="937"/>
      <c r="D617" s="651" t="s">
        <v>1688</v>
      </c>
      <c r="E617" s="658">
        <v>91.3</v>
      </c>
      <c r="F617" s="651" t="s">
        <v>74</v>
      </c>
      <c r="G617" s="652"/>
      <c r="H617" s="652">
        <f>SUM(H618:H633)/E617</f>
        <v>1.2342349336335239</v>
      </c>
      <c r="I617" s="890"/>
      <c r="J617" s="890">
        <f>SUM(J618:J633)/E617</f>
        <v>32.7014195</v>
      </c>
      <c r="K617" s="890"/>
      <c r="L617" s="890">
        <f>SUM(L618:L633)/E617</f>
        <v>0</v>
      </c>
      <c r="M617" s="890">
        <f>SUM(M618:M633)/E617</f>
        <v>106.75551551801145</v>
      </c>
      <c r="N617" s="937"/>
      <c r="O617" s="1015">
        <f>SUM(O618:O633)/E617</f>
        <v>129.17417377679382</v>
      </c>
      <c r="P617" s="1014" t="str">
        <f>B617</f>
        <v>V1-3-H1</v>
      </c>
      <c r="Q617" s="1014"/>
      <c r="R617" s="1015"/>
      <c r="S617" s="1015"/>
      <c r="T617" s="1015"/>
      <c r="U617" s="1028"/>
      <c r="V617" s="1015"/>
      <c r="W617" s="1015"/>
      <c r="X617" s="1015">
        <f>SUM(X618:X633)/E617</f>
        <v>145.54809552810528</v>
      </c>
      <c r="Y617" s="1016"/>
      <c r="Z617" s="960"/>
      <c r="AA617" s="960"/>
      <c r="AB617" s="960"/>
      <c r="AC617" s="960"/>
      <c r="AD617" s="960"/>
      <c r="AE617" s="960"/>
      <c r="AF617" s="960"/>
      <c r="AG617" s="960"/>
      <c r="AH617" s="960"/>
      <c r="AI617" s="960"/>
      <c r="AJ617" s="960"/>
      <c r="AK617" s="960"/>
      <c r="AL617" s="960"/>
      <c r="AM617" s="960"/>
      <c r="AN617" s="960"/>
      <c r="AO617" s="960"/>
      <c r="AP617" s="960"/>
      <c r="AQ617" s="960"/>
      <c r="AR617" s="960"/>
      <c r="AS617" s="960"/>
      <c r="AT617" s="960"/>
      <c r="AU617" s="960"/>
      <c r="AV617" s="960"/>
      <c r="AW617" s="960"/>
      <c r="AX617" s="960"/>
      <c r="AY617" s="960"/>
      <c r="AZ617" s="960"/>
      <c r="BA617" s="960"/>
      <c r="BB617" s="960"/>
      <c r="BC617" s="960"/>
      <c r="BD617" s="960"/>
      <c r="BE617" s="960"/>
      <c r="BF617" s="960"/>
      <c r="BG617" s="960"/>
      <c r="BH617" s="960"/>
      <c r="BI617" s="960"/>
      <c r="BJ617" s="960"/>
      <c r="BK617" s="960"/>
      <c r="BL617" s="960"/>
      <c r="BM617" s="960"/>
      <c r="BN617" s="960"/>
      <c r="BO617" s="960"/>
      <c r="BP617" s="960"/>
      <c r="BQ617" s="960"/>
      <c r="BR617" s="960"/>
      <c r="BS617" s="960"/>
    </row>
    <row r="618" spans="1:71" ht="15.65" customHeight="1" outlineLevel="2" x14ac:dyDescent="0.2">
      <c r="B618" s="799"/>
      <c r="D618" s="668" t="s">
        <v>1237</v>
      </c>
      <c r="E618" s="660"/>
      <c r="G618" s="661"/>
      <c r="H618" s="661"/>
      <c r="N618" s="795"/>
      <c r="O618" s="1017" t="str">
        <f>R618</f>
        <v>incl. opslagen</v>
      </c>
      <c r="P618" s="1017"/>
      <c r="Q618" s="1023"/>
      <c r="R618" s="1030" t="str">
        <f>Tabellen!$C$2</f>
        <v>incl. opslagen</v>
      </c>
      <c r="S618" s="1024"/>
      <c r="T618" s="1030" t="str">
        <f>Tabellen!$C$2</f>
        <v>incl. opslagen</v>
      </c>
      <c r="Z618" s="966"/>
    </row>
    <row r="619" spans="1:71" s="656" customFormat="1" ht="15.65" customHeight="1" outlineLevel="2" x14ac:dyDescent="0.25">
      <c r="A619" s="934"/>
      <c r="B619" s="659"/>
      <c r="C619" s="786"/>
      <c r="D619" s="657" t="s">
        <v>1433</v>
      </c>
      <c r="E619" s="660">
        <v>1</v>
      </c>
      <c r="F619" s="657" t="s">
        <v>846</v>
      </c>
      <c r="G619" s="661">
        <v>2</v>
      </c>
      <c r="H619" s="661">
        <f t="shared" ref="H619:H631" si="173">E619*G619</f>
        <v>2</v>
      </c>
      <c r="I619" s="891"/>
      <c r="J619" s="891">
        <f t="shared" ref="J619:J631" si="174">E619*I619</f>
        <v>0</v>
      </c>
      <c r="K619" s="891"/>
      <c r="L619" s="891">
        <f>E619*K619</f>
        <v>0</v>
      </c>
      <c r="M619" s="891">
        <f>J619+H619*Tabellen!$K$2+L619</f>
        <v>120</v>
      </c>
      <c r="N619" s="796"/>
      <c r="O619" s="1018">
        <f t="shared" ref="O619:O631" si="175">R619+T619</f>
        <v>145.19999999999999</v>
      </c>
      <c r="P619" s="1031"/>
      <c r="Q619" s="1023" t="s">
        <v>1025</v>
      </c>
      <c r="R619" s="1018">
        <f>H619*Tabellen!$K$2*Tabellen!$F$2</f>
        <v>145.19999999999999</v>
      </c>
      <c r="S619" s="1024" t="s">
        <v>1116</v>
      </c>
      <c r="T619" s="1018">
        <f>J619*Tabellen!$F$2</f>
        <v>0</v>
      </c>
      <c r="U619" s="1018">
        <f>R619*Tabellen!$G$2</f>
        <v>13.067999999999998</v>
      </c>
      <c r="V619" s="1018">
        <f>T619*Tabellen!$H$2</f>
        <v>0</v>
      </c>
      <c r="W619" s="1018">
        <f t="shared" ref="W619:W631" si="176">U619+V619</f>
        <v>13.067999999999998</v>
      </c>
      <c r="X619" s="1018">
        <f t="shared" ref="X619:X631" si="177">O619+W619</f>
        <v>158.26799999999997</v>
      </c>
      <c r="Y619" s="1019"/>
      <c r="Z619" s="967"/>
      <c r="AA619" s="967"/>
      <c r="AB619" s="967"/>
      <c r="AC619" s="967"/>
      <c r="AD619" s="967"/>
      <c r="AE619" s="967"/>
      <c r="AF619" s="967"/>
      <c r="AG619" s="967"/>
      <c r="AH619" s="967"/>
      <c r="AI619" s="967"/>
      <c r="AJ619" s="967"/>
      <c r="AK619" s="967"/>
      <c r="AL619" s="967"/>
      <c r="AM619" s="967"/>
      <c r="AN619" s="967"/>
      <c r="AO619" s="967"/>
      <c r="AP619" s="967"/>
      <c r="AQ619" s="967"/>
      <c r="AR619" s="967"/>
      <c r="AS619" s="967"/>
      <c r="AT619" s="967"/>
      <c r="AU619" s="967"/>
      <c r="AV619" s="967"/>
      <c r="AW619" s="967"/>
      <c r="AX619" s="967"/>
      <c r="AY619" s="967"/>
      <c r="AZ619" s="967"/>
      <c r="BA619" s="967"/>
      <c r="BB619" s="967"/>
      <c r="BC619" s="967"/>
      <c r="BD619" s="967"/>
      <c r="BE619" s="967"/>
      <c r="BF619" s="967"/>
      <c r="BG619" s="967"/>
      <c r="BH619" s="967"/>
      <c r="BI619" s="967"/>
      <c r="BJ619" s="967"/>
      <c r="BK619" s="967"/>
      <c r="BL619" s="967"/>
      <c r="BM619" s="967"/>
      <c r="BN619" s="967"/>
      <c r="BO619" s="967"/>
      <c r="BP619" s="967"/>
      <c r="BQ619" s="967"/>
      <c r="BR619" s="967"/>
      <c r="BS619" s="967"/>
    </row>
    <row r="620" spans="1:71" s="656" customFormat="1" ht="15.65" customHeight="1" outlineLevel="2" x14ac:dyDescent="0.25">
      <c r="A620" s="934"/>
      <c r="B620" s="659"/>
      <c r="C620" s="786"/>
      <c r="D620" s="657" t="s">
        <v>1484</v>
      </c>
      <c r="E620" s="660">
        <f>91.3/2.7</f>
        <v>33.81481481481481</v>
      </c>
      <c r="F620" s="657" t="s">
        <v>71</v>
      </c>
      <c r="G620" s="661">
        <v>0.05</v>
      </c>
      <c r="H620" s="661">
        <f t="shared" si="173"/>
        <v>1.6907407407407407</v>
      </c>
      <c r="I620" s="891"/>
      <c r="J620" s="891">
        <f t="shared" si="174"/>
        <v>0</v>
      </c>
      <c r="K620" s="891"/>
      <c r="L620" s="891">
        <f>E620*K620</f>
        <v>0</v>
      </c>
      <c r="M620" s="891">
        <f>J620+H620*Tabellen!$K$2+L620</f>
        <v>101.44444444444444</v>
      </c>
      <c r="N620" s="796"/>
      <c r="O620" s="1018">
        <f t="shared" si="175"/>
        <v>122.74777777777777</v>
      </c>
      <c r="P620" s="1031"/>
      <c r="Q620" s="1023" t="s">
        <v>1025</v>
      </c>
      <c r="R620" s="1018">
        <f>H620*Tabellen!$K$2*Tabellen!$F$2</f>
        <v>122.74777777777777</v>
      </c>
      <c r="S620" s="1024" t="s">
        <v>1116</v>
      </c>
      <c r="T620" s="1018">
        <f>J620*Tabellen!$F$2</f>
        <v>0</v>
      </c>
      <c r="U620" s="1018">
        <f>R620*Tabellen!$G$2</f>
        <v>11.047299999999998</v>
      </c>
      <c r="V620" s="1018">
        <f>T620*Tabellen!$H$2</f>
        <v>0</v>
      </c>
      <c r="W620" s="1018">
        <f t="shared" si="176"/>
        <v>11.047299999999998</v>
      </c>
      <c r="X620" s="1018">
        <f t="shared" si="177"/>
        <v>133.79507777777778</v>
      </c>
      <c r="Y620" s="1019"/>
      <c r="Z620" s="967"/>
      <c r="AA620" s="967"/>
      <c r="AB620" s="967"/>
      <c r="AC620" s="967"/>
      <c r="AD620" s="967"/>
      <c r="AE620" s="967"/>
      <c r="AF620" s="967"/>
      <c r="AG620" s="967"/>
      <c r="AH620" s="967"/>
      <c r="AI620" s="967"/>
      <c r="AJ620" s="967"/>
      <c r="AK620" s="967"/>
      <c r="AL620" s="967"/>
      <c r="AM620" s="967"/>
      <c r="AN620" s="967"/>
      <c r="AO620" s="967"/>
      <c r="AP620" s="967"/>
      <c r="AQ620" s="967"/>
      <c r="AR620" s="967"/>
      <c r="AS620" s="967"/>
      <c r="AT620" s="967"/>
      <c r="AU620" s="967"/>
      <c r="AV620" s="967"/>
      <c r="AW620" s="967"/>
      <c r="AX620" s="967"/>
      <c r="AY620" s="967"/>
      <c r="AZ620" s="967"/>
      <c r="BA620" s="967"/>
      <c r="BB620" s="967"/>
      <c r="BC620" s="967"/>
      <c r="BD620" s="967"/>
      <c r="BE620" s="967"/>
      <c r="BF620" s="967"/>
      <c r="BG620" s="967"/>
      <c r="BH620" s="967"/>
      <c r="BI620" s="967"/>
      <c r="BJ620" s="967"/>
      <c r="BK620" s="967"/>
      <c r="BL620" s="967"/>
      <c r="BM620" s="967"/>
      <c r="BN620" s="967"/>
      <c r="BO620" s="967"/>
      <c r="BP620" s="967"/>
      <c r="BQ620" s="967"/>
      <c r="BR620" s="967"/>
      <c r="BS620" s="967"/>
    </row>
    <row r="621" spans="1:71" s="656" customFormat="1" ht="15.65" customHeight="1" outlineLevel="2" x14ac:dyDescent="0.25">
      <c r="A621" s="934"/>
      <c r="B621" s="659"/>
      <c r="C621" s="786"/>
      <c r="D621" s="657" t="s">
        <v>1497</v>
      </c>
      <c r="E621" s="660">
        <f>E617*3.3333</f>
        <v>304.33028999999999</v>
      </c>
      <c r="F621" s="657" t="s">
        <v>71</v>
      </c>
      <c r="G621" s="661">
        <v>0.03</v>
      </c>
      <c r="H621" s="661">
        <f t="shared" si="173"/>
        <v>9.1299086999999997</v>
      </c>
      <c r="I621" s="891">
        <v>0.44</v>
      </c>
      <c r="J621" s="891">
        <f t="shared" si="174"/>
        <v>133.90532759999999</v>
      </c>
      <c r="K621" s="891"/>
      <c r="L621" s="891">
        <f>E621*K621</f>
        <v>0</v>
      </c>
      <c r="M621" s="891">
        <f>J621+H621*Tabellen!$K$2+L621</f>
        <v>681.69984959999999</v>
      </c>
      <c r="N621" s="796"/>
      <c r="O621" s="1018">
        <f t="shared" si="175"/>
        <v>824.85681801600003</v>
      </c>
      <c r="P621" s="1031"/>
      <c r="Q621" s="1023" t="s">
        <v>1025</v>
      </c>
      <c r="R621" s="1018">
        <f>H621*Tabellen!$K$2*Tabellen!$F$2</f>
        <v>662.83137162000003</v>
      </c>
      <c r="S621" s="1024" t="s">
        <v>1116</v>
      </c>
      <c r="T621" s="1018">
        <f>J621*Tabellen!$F$2</f>
        <v>162.02544639599998</v>
      </c>
      <c r="U621" s="1018">
        <f>R621*Tabellen!$G$2</f>
        <v>59.654823445799998</v>
      </c>
      <c r="V621" s="1018">
        <f>T621*Tabellen!$H$2</f>
        <v>34.025343743159993</v>
      </c>
      <c r="W621" s="1018">
        <f t="shared" si="176"/>
        <v>93.680167188959985</v>
      </c>
      <c r="X621" s="1018">
        <f t="shared" si="177"/>
        <v>918.53698520496005</v>
      </c>
      <c r="Y621" s="1019"/>
      <c r="Z621" s="967"/>
      <c r="AA621" s="967"/>
      <c r="AB621" s="967"/>
      <c r="AC621" s="967"/>
      <c r="AD621" s="967"/>
      <c r="AE621" s="967"/>
      <c r="AF621" s="967"/>
      <c r="AG621" s="967"/>
      <c r="AH621" s="967"/>
      <c r="AI621" s="967"/>
      <c r="AJ621" s="967"/>
      <c r="AK621" s="967"/>
      <c r="AL621" s="967"/>
      <c r="AM621" s="967"/>
      <c r="AN621" s="967"/>
      <c r="AO621" s="967"/>
      <c r="AP621" s="967"/>
      <c r="AQ621" s="967"/>
      <c r="AR621" s="967"/>
      <c r="AS621" s="967"/>
      <c r="AT621" s="967"/>
      <c r="AU621" s="967"/>
      <c r="AV621" s="967"/>
      <c r="AW621" s="967"/>
      <c r="AX621" s="967"/>
      <c r="AY621" s="967"/>
      <c r="AZ621" s="967"/>
      <c r="BA621" s="967"/>
      <c r="BB621" s="967"/>
      <c r="BC621" s="967"/>
      <c r="BD621" s="967"/>
      <c r="BE621" s="967"/>
      <c r="BF621" s="967"/>
      <c r="BG621" s="967"/>
      <c r="BH621" s="967"/>
      <c r="BI621" s="967"/>
      <c r="BJ621" s="967"/>
      <c r="BK621" s="967"/>
      <c r="BL621" s="967"/>
      <c r="BM621" s="967"/>
      <c r="BN621" s="967"/>
      <c r="BO621" s="967"/>
      <c r="BP621" s="967"/>
      <c r="BQ621" s="967"/>
      <c r="BR621" s="967"/>
      <c r="BS621" s="967"/>
    </row>
    <row r="622" spans="1:71" s="656" customFormat="1" ht="15.65" customHeight="1" outlineLevel="2" x14ac:dyDescent="0.25">
      <c r="A622" s="934"/>
      <c r="B622" s="778"/>
      <c r="C622" s="791"/>
      <c r="D622" s="784" t="s">
        <v>158</v>
      </c>
      <c r="E622" s="678">
        <f>E617*1.7*1.1</f>
        <v>170.73099999999999</v>
      </c>
      <c r="F622" s="679" t="s">
        <v>71</v>
      </c>
      <c r="G622" s="680">
        <v>0</v>
      </c>
      <c r="H622" s="680">
        <f t="shared" si="173"/>
        <v>0</v>
      </c>
      <c r="I622" s="899">
        <v>2.61</v>
      </c>
      <c r="J622" s="899">
        <f t="shared" si="174"/>
        <v>445.60790999999995</v>
      </c>
      <c r="K622" s="899"/>
      <c r="L622" s="899">
        <f>+K622*E622</f>
        <v>0</v>
      </c>
      <c r="M622" s="900">
        <f>J622+H622*Tabellen!$K$2+L622</f>
        <v>445.60790999999995</v>
      </c>
      <c r="N622" s="796"/>
      <c r="O622" s="1018">
        <f t="shared" si="175"/>
        <v>539.18557109999995</v>
      </c>
      <c r="P622" s="1031"/>
      <c r="Q622" s="1023" t="s">
        <v>1025</v>
      </c>
      <c r="R622" s="1018">
        <f>H622*Tabellen!$K$2*Tabellen!$F$2</f>
        <v>0</v>
      </c>
      <c r="S622" s="1024" t="s">
        <v>1116</v>
      </c>
      <c r="T622" s="1018">
        <f>J622*Tabellen!$F$2</f>
        <v>539.18557109999995</v>
      </c>
      <c r="U622" s="1018">
        <f>R622*Tabellen!$G$2</f>
        <v>0</v>
      </c>
      <c r="V622" s="1018">
        <f>T622*Tabellen!$H$2</f>
        <v>113.22896993099998</v>
      </c>
      <c r="W622" s="1018">
        <f t="shared" si="176"/>
        <v>113.22896993099998</v>
      </c>
      <c r="X622" s="1018">
        <f t="shared" si="177"/>
        <v>652.41454103099989</v>
      </c>
      <c r="Y622" s="1019"/>
      <c r="Z622" s="969"/>
      <c r="AA622" s="967"/>
      <c r="AB622" s="967"/>
      <c r="AC622" s="967"/>
      <c r="AD622" s="967"/>
      <c r="AE622" s="967"/>
      <c r="AF622" s="967"/>
      <c r="AG622" s="967"/>
      <c r="AH622" s="967"/>
      <c r="AI622" s="967"/>
      <c r="AJ622" s="967"/>
      <c r="AK622" s="967"/>
      <c r="AL622" s="967"/>
      <c r="AM622" s="967"/>
      <c r="AN622" s="967"/>
      <c r="AO622" s="967"/>
      <c r="AP622" s="967"/>
      <c r="AQ622" s="967"/>
      <c r="AR622" s="967"/>
      <c r="AS622" s="967"/>
      <c r="AT622" s="967"/>
      <c r="AU622" s="967"/>
      <c r="AV622" s="967"/>
      <c r="AW622" s="967"/>
      <c r="AX622" s="967"/>
      <c r="AY622" s="967"/>
      <c r="AZ622" s="967"/>
      <c r="BA622" s="967"/>
      <c r="BB622" s="967"/>
      <c r="BC622" s="967"/>
      <c r="BD622" s="967"/>
      <c r="BE622" s="967"/>
      <c r="BF622" s="967"/>
      <c r="BG622" s="967"/>
      <c r="BH622" s="967"/>
      <c r="BI622" s="967"/>
      <c r="BJ622" s="967"/>
      <c r="BK622" s="967"/>
      <c r="BL622" s="967"/>
      <c r="BM622" s="967"/>
      <c r="BN622" s="967"/>
      <c r="BO622" s="967"/>
      <c r="BP622" s="967"/>
      <c r="BQ622" s="967"/>
      <c r="BR622" s="967"/>
      <c r="BS622" s="967"/>
    </row>
    <row r="623" spans="1:71" s="656" customFormat="1" ht="15.65" customHeight="1" outlineLevel="2" x14ac:dyDescent="0.25">
      <c r="A623" s="934"/>
      <c r="B623" s="778"/>
      <c r="C623" s="791"/>
      <c r="D623" s="784" t="s">
        <v>159</v>
      </c>
      <c r="E623" s="678">
        <f>E617/2.5*2.1</f>
        <v>76.691999999999993</v>
      </c>
      <c r="F623" s="679" t="s">
        <v>71</v>
      </c>
      <c r="G623" s="680">
        <v>0</v>
      </c>
      <c r="H623" s="680">
        <f t="shared" si="173"/>
        <v>0</v>
      </c>
      <c r="I623" s="899">
        <v>2.39</v>
      </c>
      <c r="J623" s="899">
        <f t="shared" si="174"/>
        <v>183.29388</v>
      </c>
      <c r="K623" s="899"/>
      <c r="L623" s="899">
        <f>+K623*E623</f>
        <v>0</v>
      </c>
      <c r="M623" s="900">
        <f>J623+H623*Tabellen!$K$2+L623</f>
        <v>183.29388</v>
      </c>
      <c r="N623" s="796"/>
      <c r="O623" s="1018">
        <f t="shared" si="175"/>
        <v>221.78559479999998</v>
      </c>
      <c r="P623" s="1031"/>
      <c r="Q623" s="1023" t="s">
        <v>1025</v>
      </c>
      <c r="R623" s="1018">
        <f>H623*Tabellen!$K$2*Tabellen!$F$2</f>
        <v>0</v>
      </c>
      <c r="S623" s="1024" t="s">
        <v>1116</v>
      </c>
      <c r="T623" s="1018">
        <f>J623*Tabellen!$F$2</f>
        <v>221.78559479999998</v>
      </c>
      <c r="U623" s="1018">
        <f>R623*Tabellen!$G$2</f>
        <v>0</v>
      </c>
      <c r="V623" s="1018">
        <f>T623*Tabellen!$H$2</f>
        <v>46.574974907999994</v>
      </c>
      <c r="W623" s="1018">
        <f t="shared" si="176"/>
        <v>46.574974907999994</v>
      </c>
      <c r="X623" s="1018">
        <f t="shared" si="177"/>
        <v>268.36056970799996</v>
      </c>
      <c r="Y623" s="1019"/>
      <c r="Z623" s="969"/>
      <c r="AA623" s="967"/>
      <c r="AB623" s="967"/>
      <c r="AC623" s="967"/>
      <c r="AD623" s="967"/>
      <c r="AE623" s="967"/>
      <c r="AF623" s="967"/>
      <c r="AG623" s="967"/>
      <c r="AH623" s="967"/>
      <c r="AI623" s="967"/>
      <c r="AJ623" s="967"/>
      <c r="AK623" s="967"/>
      <c r="AL623" s="967"/>
      <c r="AM623" s="967"/>
      <c r="AN623" s="967"/>
      <c r="AO623" s="967"/>
      <c r="AP623" s="967"/>
      <c r="AQ623" s="967"/>
      <c r="AR623" s="967"/>
      <c r="AS623" s="967"/>
      <c r="AT623" s="967"/>
      <c r="AU623" s="967"/>
      <c r="AV623" s="967"/>
      <c r="AW623" s="967"/>
      <c r="AX623" s="967"/>
      <c r="AY623" s="967"/>
      <c r="AZ623" s="967"/>
      <c r="BA623" s="967"/>
      <c r="BB623" s="967"/>
      <c r="BC623" s="967"/>
      <c r="BD623" s="967"/>
      <c r="BE623" s="967"/>
      <c r="BF623" s="967"/>
      <c r="BG623" s="967"/>
      <c r="BH623" s="967"/>
      <c r="BI623" s="967"/>
      <c r="BJ623" s="967"/>
      <c r="BK623" s="967"/>
      <c r="BL623" s="967"/>
      <c r="BM623" s="967"/>
      <c r="BN623" s="967"/>
      <c r="BO623" s="967"/>
      <c r="BP623" s="967"/>
      <c r="BQ623" s="967"/>
      <c r="BR623" s="967"/>
      <c r="BS623" s="967"/>
    </row>
    <row r="624" spans="1:71" s="656" customFormat="1" ht="15.65" customHeight="1" outlineLevel="2" x14ac:dyDescent="0.25">
      <c r="A624" s="934"/>
      <c r="B624" s="659"/>
      <c r="C624" s="786"/>
      <c r="D624" s="657" t="s">
        <v>1489</v>
      </c>
      <c r="E624" s="660">
        <f>E617*1.05</f>
        <v>95.864999999999995</v>
      </c>
      <c r="F624" s="657" t="s">
        <v>74</v>
      </c>
      <c r="G624" s="661">
        <v>0</v>
      </c>
      <c r="H624" s="661">
        <f t="shared" si="173"/>
        <v>0</v>
      </c>
      <c r="I624" s="891">
        <v>3.5</v>
      </c>
      <c r="J624" s="891">
        <f t="shared" si="174"/>
        <v>335.52749999999997</v>
      </c>
      <c r="K624" s="891"/>
      <c r="L624" s="891">
        <f>E624*K624</f>
        <v>0</v>
      </c>
      <c r="M624" s="891">
        <f>J624+H624*Tabellen!$K$2+L624</f>
        <v>335.52749999999997</v>
      </c>
      <c r="N624" s="796"/>
      <c r="O624" s="1018">
        <f t="shared" si="175"/>
        <v>405.98827499999993</v>
      </c>
      <c r="P624" s="1031"/>
      <c r="Q624" s="1023" t="s">
        <v>1025</v>
      </c>
      <c r="R624" s="1018">
        <f>H624*Tabellen!$K$2*Tabellen!$F$2</f>
        <v>0</v>
      </c>
      <c r="S624" s="1024" t="s">
        <v>1116</v>
      </c>
      <c r="T624" s="1018">
        <f>J624*Tabellen!$F$2</f>
        <v>405.98827499999993</v>
      </c>
      <c r="U624" s="1018">
        <f>R624*Tabellen!$G$2</f>
        <v>0</v>
      </c>
      <c r="V624" s="1018">
        <f>T624*Tabellen!$H$2</f>
        <v>85.257537749999983</v>
      </c>
      <c r="W624" s="1018">
        <f t="shared" si="176"/>
        <v>85.257537749999983</v>
      </c>
      <c r="X624" s="1018">
        <f t="shared" si="177"/>
        <v>491.24581274999991</v>
      </c>
      <c r="Y624" s="1017"/>
      <c r="Z624" s="967"/>
      <c r="AA624" s="967"/>
      <c r="AB624" s="967"/>
      <c r="AC624" s="967"/>
      <c r="AD624" s="967"/>
      <c r="AE624" s="967"/>
      <c r="AF624" s="967"/>
      <c r="AG624" s="967"/>
      <c r="AH624" s="967"/>
      <c r="AI624" s="967"/>
      <c r="AJ624" s="967"/>
      <c r="AK624" s="967"/>
      <c r="AL624" s="967"/>
      <c r="AM624" s="967"/>
      <c r="AN624" s="967"/>
      <c r="AO624" s="967"/>
      <c r="AP624" s="967"/>
      <c r="AQ624" s="967"/>
      <c r="AR624" s="967"/>
      <c r="AS624" s="967"/>
      <c r="AT624" s="967"/>
      <c r="AU624" s="967"/>
      <c r="AV624" s="967"/>
      <c r="AW624" s="967"/>
      <c r="AX624" s="967"/>
      <c r="AY624" s="967"/>
      <c r="AZ624" s="967"/>
      <c r="BA624" s="967"/>
      <c r="BB624" s="967"/>
      <c r="BC624" s="967"/>
      <c r="BD624" s="967"/>
      <c r="BE624" s="967"/>
      <c r="BF624" s="967"/>
      <c r="BG624" s="967"/>
      <c r="BH624" s="967"/>
      <c r="BI624" s="967"/>
      <c r="BJ624" s="967"/>
      <c r="BK624" s="967"/>
      <c r="BL624" s="967"/>
      <c r="BM624" s="967"/>
      <c r="BN624" s="967"/>
      <c r="BO624" s="967"/>
      <c r="BP624" s="967"/>
      <c r="BQ624" s="967"/>
      <c r="BR624" s="967"/>
      <c r="BS624" s="967"/>
    </row>
    <row r="625" spans="1:71" s="656" customFormat="1" ht="15.65" customHeight="1" outlineLevel="2" x14ac:dyDescent="0.25">
      <c r="A625" s="934"/>
      <c r="B625" s="659"/>
      <c r="C625" s="786"/>
      <c r="D625" s="657" t="s">
        <v>1596</v>
      </c>
      <c r="E625" s="660">
        <f>E617*1.05</f>
        <v>95.864999999999995</v>
      </c>
      <c r="F625" s="659" t="s">
        <v>74</v>
      </c>
      <c r="G625" s="660">
        <v>0</v>
      </c>
      <c r="H625" s="661">
        <f t="shared" si="173"/>
        <v>0</v>
      </c>
      <c r="I625" s="904">
        <v>1.85</v>
      </c>
      <c r="J625" s="891">
        <f t="shared" si="174"/>
        <v>177.35024999999999</v>
      </c>
      <c r="K625" s="891"/>
      <c r="L625" s="891">
        <f>E625*K625</f>
        <v>0</v>
      </c>
      <c r="M625" s="891">
        <f>J625+H625*Tabellen!$K$2+L625</f>
        <v>177.35024999999999</v>
      </c>
      <c r="N625" s="796"/>
      <c r="O625" s="1018">
        <f t="shared" si="175"/>
        <v>214.59380249999998</v>
      </c>
      <c r="P625" s="1031"/>
      <c r="Q625" s="1023" t="s">
        <v>1025</v>
      </c>
      <c r="R625" s="1018">
        <f>H625*Tabellen!$K$2*Tabellen!$F$2</f>
        <v>0</v>
      </c>
      <c r="S625" s="1024" t="s">
        <v>1116</v>
      </c>
      <c r="T625" s="1018">
        <f>J625*Tabellen!$F$2</f>
        <v>214.59380249999998</v>
      </c>
      <c r="U625" s="1018">
        <f>R625*Tabellen!$G$2</f>
        <v>0</v>
      </c>
      <c r="V625" s="1018">
        <f>T625*Tabellen!$H$2</f>
        <v>45.064698524999997</v>
      </c>
      <c r="W625" s="1018">
        <f t="shared" si="176"/>
        <v>45.064698524999997</v>
      </c>
      <c r="X625" s="1018">
        <f t="shared" si="177"/>
        <v>259.65850102499996</v>
      </c>
      <c r="Y625" s="1026"/>
      <c r="Z625" s="967"/>
      <c r="AA625" s="967"/>
      <c r="AB625" s="967"/>
      <c r="AC625" s="967"/>
      <c r="AD625" s="967"/>
      <c r="AE625" s="967"/>
      <c r="AF625" s="967"/>
      <c r="AG625" s="967"/>
      <c r="AH625" s="967"/>
      <c r="AI625" s="967"/>
      <c r="AJ625" s="967"/>
      <c r="AK625" s="967"/>
      <c r="AL625" s="967"/>
      <c r="AM625" s="967"/>
      <c r="AN625" s="967"/>
      <c r="AO625" s="967"/>
      <c r="AP625" s="967"/>
      <c r="AQ625" s="967"/>
      <c r="AR625" s="967"/>
      <c r="AS625" s="967"/>
      <c r="AT625" s="967"/>
      <c r="AU625" s="967"/>
      <c r="AV625" s="967"/>
      <c r="AW625" s="967"/>
      <c r="AX625" s="967"/>
      <c r="AY625" s="967"/>
      <c r="AZ625" s="967"/>
      <c r="BA625" s="967"/>
      <c r="BB625" s="967"/>
      <c r="BC625" s="967"/>
      <c r="BD625" s="967"/>
      <c r="BE625" s="967"/>
      <c r="BF625" s="967"/>
      <c r="BG625" s="967"/>
      <c r="BH625" s="967"/>
      <c r="BI625" s="967"/>
      <c r="BJ625" s="967"/>
      <c r="BK625" s="967"/>
      <c r="BL625" s="967"/>
      <c r="BM625" s="967"/>
      <c r="BN625" s="967"/>
      <c r="BO625" s="967"/>
      <c r="BP625" s="967"/>
      <c r="BQ625" s="967"/>
      <c r="BR625" s="967"/>
      <c r="BS625" s="967"/>
    </row>
    <row r="626" spans="1:71" s="656" customFormat="1" ht="15.65" customHeight="1" outlineLevel="2" x14ac:dyDescent="0.25">
      <c r="A626" s="934"/>
      <c r="B626" s="659"/>
      <c r="C626" s="786"/>
      <c r="D626" s="657" t="s">
        <v>1490</v>
      </c>
      <c r="E626" s="660">
        <f>E617*1.1</f>
        <v>100.43</v>
      </c>
      <c r="F626" s="659" t="s">
        <v>74</v>
      </c>
      <c r="G626" s="660">
        <v>0</v>
      </c>
      <c r="H626" s="661">
        <f t="shared" si="173"/>
        <v>0</v>
      </c>
      <c r="I626" s="904">
        <v>2.1754249999999997</v>
      </c>
      <c r="J626" s="891">
        <f t="shared" si="174"/>
        <v>218.47793274999998</v>
      </c>
      <c r="K626" s="891"/>
      <c r="L626" s="891">
        <f>E626*K626</f>
        <v>0</v>
      </c>
      <c r="M626" s="891">
        <f>J626+H626*Tabellen!$K$2+L626</f>
        <v>218.47793274999998</v>
      </c>
      <c r="N626" s="796"/>
      <c r="O626" s="1018">
        <f t="shared" si="175"/>
        <v>264.35829862749995</v>
      </c>
      <c r="P626" s="1031"/>
      <c r="Q626" s="1023" t="s">
        <v>1025</v>
      </c>
      <c r="R626" s="1018">
        <f>H626*Tabellen!$K$2*Tabellen!$F$2</f>
        <v>0</v>
      </c>
      <c r="S626" s="1024" t="s">
        <v>1116</v>
      </c>
      <c r="T626" s="1018">
        <f>J626*Tabellen!$F$2</f>
        <v>264.35829862749995</v>
      </c>
      <c r="U626" s="1018">
        <f>R626*Tabellen!$G$2</f>
        <v>0</v>
      </c>
      <c r="V626" s="1018">
        <f>T626*Tabellen!$H$2</f>
        <v>55.515242711774988</v>
      </c>
      <c r="W626" s="1018">
        <f t="shared" si="176"/>
        <v>55.515242711774988</v>
      </c>
      <c r="X626" s="1018">
        <f t="shared" si="177"/>
        <v>319.87354133927494</v>
      </c>
      <c r="Y626" s="1026"/>
      <c r="Z626" s="967"/>
      <c r="AA626" s="967"/>
      <c r="AB626" s="967"/>
      <c r="AC626" s="967"/>
      <c r="AD626" s="967"/>
      <c r="AE626" s="967"/>
      <c r="AF626" s="967"/>
      <c r="AG626" s="967"/>
      <c r="AH626" s="967"/>
      <c r="AI626" s="967"/>
      <c r="AJ626" s="967"/>
      <c r="AK626" s="967"/>
      <c r="AL626" s="967"/>
      <c r="AM626" s="967"/>
      <c r="AN626" s="967"/>
      <c r="AO626" s="967"/>
      <c r="AP626" s="967"/>
      <c r="AQ626" s="967"/>
      <c r="AR626" s="967"/>
      <c r="AS626" s="967"/>
      <c r="AT626" s="967"/>
      <c r="AU626" s="967"/>
      <c r="AV626" s="967"/>
      <c r="AW626" s="967"/>
      <c r="AX626" s="967"/>
      <c r="AY626" s="967"/>
      <c r="AZ626" s="967"/>
      <c r="BA626" s="967"/>
      <c r="BB626" s="967"/>
      <c r="BC626" s="967"/>
      <c r="BD626" s="967"/>
      <c r="BE626" s="967"/>
      <c r="BF626" s="967"/>
      <c r="BG626" s="967"/>
      <c r="BH626" s="967"/>
      <c r="BI626" s="967"/>
      <c r="BJ626" s="967"/>
      <c r="BK626" s="967"/>
      <c r="BL626" s="967"/>
      <c r="BM626" s="967"/>
      <c r="BN626" s="967"/>
      <c r="BO626" s="967"/>
      <c r="BP626" s="967"/>
      <c r="BQ626" s="967"/>
      <c r="BR626" s="967"/>
      <c r="BS626" s="967"/>
    </row>
    <row r="627" spans="1:71" s="656" customFormat="1" ht="15.65" customHeight="1" outlineLevel="2" x14ac:dyDescent="0.25">
      <c r="A627" s="934"/>
      <c r="B627" s="659"/>
      <c r="C627" s="786"/>
      <c r="D627" s="657" t="s">
        <v>1491</v>
      </c>
      <c r="E627" s="660">
        <f>E617*1.1</f>
        <v>100.43</v>
      </c>
      <c r="F627" s="659" t="s">
        <v>74</v>
      </c>
      <c r="G627" s="660">
        <v>0</v>
      </c>
      <c r="H627" s="661">
        <f t="shared" si="173"/>
        <v>0</v>
      </c>
      <c r="I627" s="904">
        <v>1.79</v>
      </c>
      <c r="J627" s="891">
        <f t="shared" si="174"/>
        <v>179.76970000000003</v>
      </c>
      <c r="K627" s="891"/>
      <c r="L627" s="891">
        <f>E627*K627</f>
        <v>0</v>
      </c>
      <c r="M627" s="891">
        <f>J627+H627*Tabellen!$K$2+L627</f>
        <v>179.76970000000003</v>
      </c>
      <c r="N627" s="796"/>
      <c r="O627" s="1018">
        <f t="shared" si="175"/>
        <v>217.52133700000002</v>
      </c>
      <c r="P627" s="1031"/>
      <c r="Q627" s="1023" t="s">
        <v>1025</v>
      </c>
      <c r="R627" s="1018">
        <f>H627*Tabellen!$K$2*Tabellen!$F$2</f>
        <v>0</v>
      </c>
      <c r="S627" s="1024" t="s">
        <v>1116</v>
      </c>
      <c r="T627" s="1018">
        <f>J627*Tabellen!$F$2</f>
        <v>217.52133700000002</v>
      </c>
      <c r="U627" s="1018">
        <f>R627*Tabellen!$G$2</f>
        <v>0</v>
      </c>
      <c r="V627" s="1018">
        <f>T627*Tabellen!$H$2</f>
        <v>45.679480770000005</v>
      </c>
      <c r="W627" s="1018">
        <f t="shared" si="176"/>
        <v>45.679480770000005</v>
      </c>
      <c r="X627" s="1018">
        <f t="shared" si="177"/>
        <v>263.20081777000001</v>
      </c>
      <c r="Y627" s="1026"/>
      <c r="Z627" s="967"/>
      <c r="AA627" s="967"/>
      <c r="AB627" s="967"/>
      <c r="AC627" s="967"/>
      <c r="AD627" s="967"/>
      <c r="AE627" s="967"/>
      <c r="AF627" s="967"/>
      <c r="AG627" s="967"/>
      <c r="AH627" s="967"/>
      <c r="AI627" s="967"/>
      <c r="AJ627" s="967"/>
      <c r="AK627" s="967"/>
      <c r="AL627" s="967"/>
      <c r="AM627" s="967"/>
      <c r="AN627" s="967"/>
      <c r="AO627" s="967"/>
      <c r="AP627" s="967"/>
      <c r="AQ627" s="967"/>
      <c r="AR627" s="967"/>
      <c r="AS627" s="967"/>
      <c r="AT627" s="967"/>
      <c r="AU627" s="967"/>
      <c r="AV627" s="967"/>
      <c r="AW627" s="967"/>
      <c r="AX627" s="967"/>
      <c r="AY627" s="967"/>
      <c r="AZ627" s="967"/>
      <c r="BA627" s="967"/>
      <c r="BB627" s="967"/>
      <c r="BC627" s="967"/>
      <c r="BD627" s="967"/>
      <c r="BE627" s="967"/>
      <c r="BF627" s="967"/>
      <c r="BG627" s="967"/>
      <c r="BH627" s="967"/>
      <c r="BI627" s="967"/>
      <c r="BJ627" s="967"/>
      <c r="BK627" s="967"/>
      <c r="BL627" s="967"/>
      <c r="BM627" s="967"/>
      <c r="BN627" s="967"/>
      <c r="BO627" s="967"/>
      <c r="BP627" s="967"/>
      <c r="BQ627" s="967"/>
      <c r="BR627" s="967"/>
      <c r="BS627" s="967"/>
    </row>
    <row r="628" spans="1:71" s="656" customFormat="1" ht="15.65" customHeight="1" outlineLevel="2" x14ac:dyDescent="0.25">
      <c r="A628" s="934"/>
      <c r="B628" s="659"/>
      <c r="C628" s="786"/>
      <c r="D628" s="657" t="s">
        <v>1492</v>
      </c>
      <c r="E628" s="660">
        <f>E617*1.1</f>
        <v>100.43</v>
      </c>
      <c r="F628" s="657" t="s">
        <v>74</v>
      </c>
      <c r="G628" s="661"/>
      <c r="H628" s="661">
        <f t="shared" si="173"/>
        <v>0</v>
      </c>
      <c r="I628" s="891">
        <v>3.97</v>
      </c>
      <c r="J628" s="891">
        <f t="shared" si="174"/>
        <v>398.70710000000003</v>
      </c>
      <c r="K628" s="891"/>
      <c r="L628" s="891">
        <f>E628*K628</f>
        <v>0</v>
      </c>
      <c r="M628" s="891">
        <f>J628+H628*Tabellen!$K$2+L628</f>
        <v>398.70710000000003</v>
      </c>
      <c r="N628" s="796"/>
      <c r="O628" s="1018">
        <f t="shared" si="175"/>
        <v>482.43559100000004</v>
      </c>
      <c r="P628" s="1031"/>
      <c r="Q628" s="1023" t="s">
        <v>1025</v>
      </c>
      <c r="R628" s="1018">
        <f>H628*Tabellen!$K$2*Tabellen!$F$2</f>
        <v>0</v>
      </c>
      <c r="S628" s="1024" t="s">
        <v>1116</v>
      </c>
      <c r="T628" s="1018">
        <f>J628*Tabellen!$F$2</f>
        <v>482.43559100000004</v>
      </c>
      <c r="U628" s="1018">
        <f>R628*Tabellen!$G$2</f>
        <v>0</v>
      </c>
      <c r="V628" s="1018">
        <f>T628*Tabellen!$H$2</f>
        <v>101.31147411000001</v>
      </c>
      <c r="W628" s="1018">
        <f t="shared" si="176"/>
        <v>101.31147411000001</v>
      </c>
      <c r="X628" s="1018">
        <f t="shared" si="177"/>
        <v>583.74706510999999</v>
      </c>
      <c r="Y628" s="1034"/>
      <c r="Z628" s="967"/>
      <c r="AA628" s="967"/>
      <c r="AB628" s="967"/>
      <c r="AC628" s="967"/>
      <c r="AD628" s="967"/>
      <c r="AE628" s="967"/>
      <c r="AF628" s="967"/>
      <c r="AG628" s="967"/>
      <c r="AH628" s="967"/>
      <c r="AI628" s="967"/>
      <c r="AJ628" s="967"/>
      <c r="AK628" s="967"/>
      <c r="AL628" s="967"/>
      <c r="AM628" s="967"/>
      <c r="AN628" s="967"/>
      <c r="AO628" s="967"/>
      <c r="AP628" s="967"/>
      <c r="AQ628" s="967"/>
      <c r="AR628" s="967"/>
      <c r="AS628" s="967"/>
      <c r="AT628" s="967"/>
      <c r="AU628" s="967"/>
      <c r="AV628" s="967"/>
      <c r="AW628" s="967"/>
      <c r="AX628" s="967"/>
      <c r="AY628" s="967"/>
      <c r="AZ628" s="967"/>
      <c r="BA628" s="967"/>
      <c r="BB628" s="967"/>
      <c r="BC628" s="967"/>
      <c r="BD628" s="967"/>
      <c r="BE628" s="967"/>
      <c r="BF628" s="967"/>
      <c r="BG628" s="967"/>
      <c r="BH628" s="967"/>
      <c r="BI628" s="967"/>
      <c r="BJ628" s="967"/>
      <c r="BK628" s="967"/>
      <c r="BL628" s="967"/>
      <c r="BM628" s="967"/>
      <c r="BN628" s="967"/>
      <c r="BO628" s="967"/>
      <c r="BP628" s="967"/>
      <c r="BQ628" s="967"/>
      <c r="BR628" s="967"/>
      <c r="BS628" s="967"/>
    </row>
    <row r="629" spans="1:71" s="656" customFormat="1" ht="15.65" customHeight="1" outlineLevel="2" x14ac:dyDescent="0.25">
      <c r="A629" s="934"/>
      <c r="B629" s="778"/>
      <c r="C629" s="791"/>
      <c r="D629" s="784" t="s">
        <v>1499</v>
      </c>
      <c r="E629" s="678">
        <f>E617</f>
        <v>91.3</v>
      </c>
      <c r="F629" s="679" t="s">
        <v>74</v>
      </c>
      <c r="G629" s="680">
        <v>1.05</v>
      </c>
      <c r="H629" s="680">
        <f t="shared" si="173"/>
        <v>95.864999999999995</v>
      </c>
      <c r="I629" s="899">
        <v>0</v>
      </c>
      <c r="J629" s="899">
        <f t="shared" si="174"/>
        <v>0</v>
      </c>
      <c r="K629" s="899"/>
      <c r="L629" s="899">
        <f>+K629*E629</f>
        <v>0</v>
      </c>
      <c r="M629" s="900">
        <f>J629+H629*Tabellen!$K$2+L629</f>
        <v>5751.9</v>
      </c>
      <c r="N629" s="796"/>
      <c r="O629" s="1018">
        <f t="shared" si="175"/>
        <v>6959.7989999999991</v>
      </c>
      <c r="P629" s="1031"/>
      <c r="Q629" s="1023" t="s">
        <v>1025</v>
      </c>
      <c r="R629" s="1018">
        <f>H629*Tabellen!$K$2*Tabellen!$F$2</f>
        <v>6959.7989999999991</v>
      </c>
      <c r="S629" s="1024" t="s">
        <v>1116</v>
      </c>
      <c r="T629" s="1018">
        <f>J629*Tabellen!$F$2</f>
        <v>0</v>
      </c>
      <c r="U629" s="1018">
        <f>R629*Tabellen!$G$2</f>
        <v>626.38190999999995</v>
      </c>
      <c r="V629" s="1018">
        <f>T629*Tabellen!$H$2</f>
        <v>0</v>
      </c>
      <c r="W629" s="1018">
        <f t="shared" si="176"/>
        <v>626.38190999999995</v>
      </c>
      <c r="X629" s="1018">
        <f t="shared" si="177"/>
        <v>7586.1809099999991</v>
      </c>
      <c r="Y629" s="1019"/>
      <c r="Z629" s="969"/>
      <c r="AA629" s="967"/>
      <c r="AB629" s="967"/>
      <c r="AC629" s="967"/>
      <c r="AD629" s="967"/>
      <c r="AE629" s="967"/>
      <c r="AF629" s="967"/>
      <c r="AG629" s="967"/>
      <c r="AH629" s="967"/>
      <c r="AI629" s="967"/>
      <c r="AJ629" s="967"/>
      <c r="AK629" s="967"/>
      <c r="AL629" s="967"/>
      <c r="AM629" s="967"/>
      <c r="AN629" s="967"/>
      <c r="AO629" s="967"/>
      <c r="AP629" s="967"/>
      <c r="AQ629" s="967"/>
      <c r="AR629" s="967"/>
      <c r="AS629" s="967"/>
      <c r="AT629" s="967"/>
      <c r="AU629" s="967"/>
      <c r="AV629" s="967"/>
      <c r="AW629" s="967"/>
      <c r="AX629" s="967"/>
      <c r="AY629" s="967"/>
      <c r="AZ629" s="967"/>
      <c r="BA629" s="967"/>
      <c r="BB629" s="967"/>
      <c r="BC629" s="967"/>
      <c r="BD629" s="967"/>
      <c r="BE629" s="967"/>
      <c r="BF629" s="967"/>
      <c r="BG629" s="967"/>
      <c r="BH629" s="967"/>
      <c r="BI629" s="967"/>
      <c r="BJ629" s="967"/>
      <c r="BK629" s="967"/>
      <c r="BL629" s="967"/>
      <c r="BM629" s="967"/>
      <c r="BN629" s="967"/>
      <c r="BO629" s="967"/>
      <c r="BP629" s="967"/>
      <c r="BQ629" s="967"/>
      <c r="BR629" s="967"/>
      <c r="BS629" s="967"/>
    </row>
    <row r="630" spans="1:71" s="656" customFormat="1" ht="15.65" customHeight="1" outlineLevel="2" x14ac:dyDescent="0.25">
      <c r="A630" s="934"/>
      <c r="B630" s="659"/>
      <c r="C630" s="786"/>
      <c r="D630" s="659" t="s">
        <v>1493</v>
      </c>
      <c r="E630" s="660">
        <f>E617</f>
        <v>91.3</v>
      </c>
      <c r="F630" s="657" t="s">
        <v>74</v>
      </c>
      <c r="G630" s="660"/>
      <c r="H630" s="661">
        <f t="shared" si="173"/>
        <v>0</v>
      </c>
      <c r="I630" s="891">
        <v>10</v>
      </c>
      <c r="J630" s="891">
        <f t="shared" si="174"/>
        <v>913</v>
      </c>
      <c r="K630" s="891"/>
      <c r="L630" s="891">
        <f>E630*K630</f>
        <v>0</v>
      </c>
      <c r="M630" s="891">
        <f>J630+H630*Tabellen!$K$2+L630</f>
        <v>913</v>
      </c>
      <c r="N630" s="796"/>
      <c r="O630" s="1018">
        <f t="shared" si="175"/>
        <v>1104.73</v>
      </c>
      <c r="P630" s="1031"/>
      <c r="Q630" s="1023" t="s">
        <v>1025</v>
      </c>
      <c r="R630" s="1018">
        <f>H630*Tabellen!$K$2*Tabellen!$F$2</f>
        <v>0</v>
      </c>
      <c r="S630" s="1024" t="s">
        <v>1116</v>
      </c>
      <c r="T630" s="1018">
        <f>J630*Tabellen!$F$2</f>
        <v>1104.73</v>
      </c>
      <c r="U630" s="1018">
        <f>R630*Tabellen!$G$2</f>
        <v>0</v>
      </c>
      <c r="V630" s="1018">
        <f>T630*Tabellen!$H$2</f>
        <v>231.9933</v>
      </c>
      <c r="W630" s="1018">
        <f t="shared" si="176"/>
        <v>231.9933</v>
      </c>
      <c r="X630" s="1018">
        <f t="shared" si="177"/>
        <v>1336.7233000000001</v>
      </c>
      <c r="Y630" s="1017"/>
      <c r="Z630" s="967"/>
      <c r="AA630" s="967"/>
      <c r="AB630" s="967"/>
      <c r="AC630" s="967"/>
      <c r="AD630" s="967"/>
      <c r="AE630" s="967"/>
      <c r="AF630" s="967"/>
      <c r="AG630" s="967"/>
      <c r="AH630" s="967"/>
      <c r="AI630" s="967"/>
      <c r="AJ630" s="967"/>
      <c r="AK630" s="967"/>
      <c r="AL630" s="967"/>
      <c r="AM630" s="967"/>
      <c r="AN630" s="967"/>
      <c r="AO630" s="967"/>
      <c r="AP630" s="967"/>
      <c r="AQ630" s="967"/>
      <c r="AR630" s="967"/>
      <c r="AS630" s="967"/>
      <c r="AT630" s="967"/>
      <c r="AU630" s="967"/>
      <c r="AV630" s="967"/>
      <c r="AW630" s="967"/>
      <c r="AX630" s="967"/>
      <c r="AY630" s="967"/>
      <c r="AZ630" s="967"/>
      <c r="BA630" s="967"/>
      <c r="BB630" s="967"/>
      <c r="BC630" s="967"/>
      <c r="BD630" s="967"/>
      <c r="BE630" s="967"/>
      <c r="BF630" s="967"/>
      <c r="BG630" s="967"/>
      <c r="BH630" s="967"/>
      <c r="BI630" s="967"/>
      <c r="BJ630" s="967"/>
      <c r="BK630" s="967"/>
      <c r="BL630" s="967"/>
      <c r="BM630" s="967"/>
      <c r="BN630" s="967"/>
      <c r="BO630" s="967"/>
      <c r="BP630" s="967"/>
      <c r="BQ630" s="967"/>
      <c r="BR630" s="967"/>
      <c r="BS630" s="967"/>
    </row>
    <row r="631" spans="1:71" s="656" customFormat="1" ht="15.65" customHeight="1" outlineLevel="2" x14ac:dyDescent="0.25">
      <c r="A631" s="934"/>
      <c r="B631" s="659"/>
      <c r="C631" s="786"/>
      <c r="D631" s="659" t="s">
        <v>1483</v>
      </c>
      <c r="E631" s="660">
        <v>1</v>
      </c>
      <c r="F631" s="657" t="s">
        <v>846</v>
      </c>
      <c r="G631" s="660">
        <v>4</v>
      </c>
      <c r="H631" s="661">
        <f t="shared" si="173"/>
        <v>4</v>
      </c>
      <c r="I631" s="891"/>
      <c r="J631" s="891">
        <f t="shared" si="174"/>
        <v>0</v>
      </c>
      <c r="K631" s="891"/>
      <c r="L631" s="891">
        <f>E631*K631</f>
        <v>0</v>
      </c>
      <c r="M631" s="891">
        <f>J631+H631*Tabellen!$K$2+L631</f>
        <v>240</v>
      </c>
      <c r="N631" s="796"/>
      <c r="O631" s="1018">
        <f t="shared" si="175"/>
        <v>290.39999999999998</v>
      </c>
      <c r="P631" s="1031"/>
      <c r="Q631" s="1023" t="s">
        <v>1025</v>
      </c>
      <c r="R631" s="1018">
        <f>H631*Tabellen!$K$2*Tabellen!$F$2</f>
        <v>290.39999999999998</v>
      </c>
      <c r="S631" s="1024" t="s">
        <v>1116</v>
      </c>
      <c r="T631" s="1018">
        <f>J631*Tabellen!$F$2</f>
        <v>0</v>
      </c>
      <c r="U631" s="1018">
        <f>R631*Tabellen!$G$2</f>
        <v>26.135999999999996</v>
      </c>
      <c r="V631" s="1018">
        <f>T631*Tabellen!$H$2</f>
        <v>0</v>
      </c>
      <c r="W631" s="1018">
        <f t="shared" si="176"/>
        <v>26.135999999999996</v>
      </c>
      <c r="X631" s="1018">
        <f t="shared" si="177"/>
        <v>316.53599999999994</v>
      </c>
      <c r="Y631" s="1017"/>
      <c r="Z631" s="967"/>
      <c r="AA631" s="967"/>
      <c r="AB631" s="967"/>
      <c r="AC631" s="967"/>
      <c r="AD631" s="967"/>
      <c r="AE631" s="967"/>
      <c r="AF631" s="967"/>
      <c r="AG631" s="967"/>
      <c r="AH631" s="967"/>
      <c r="AI631" s="967"/>
      <c r="AJ631" s="967"/>
      <c r="AK631" s="967"/>
      <c r="AL631" s="967"/>
      <c r="AM631" s="967"/>
      <c r="AN631" s="967"/>
      <c r="AO631" s="967"/>
      <c r="AP631" s="967"/>
      <c r="AQ631" s="967"/>
      <c r="AR631" s="967"/>
      <c r="AS631" s="967"/>
      <c r="AT631" s="967"/>
      <c r="AU631" s="967"/>
      <c r="AV631" s="967"/>
      <c r="AW631" s="967"/>
      <c r="AX631" s="967"/>
      <c r="AY631" s="967"/>
      <c r="AZ631" s="967"/>
      <c r="BA631" s="967"/>
      <c r="BB631" s="967"/>
      <c r="BC631" s="967"/>
      <c r="BD631" s="967"/>
      <c r="BE631" s="967"/>
      <c r="BF631" s="967"/>
      <c r="BG631" s="967"/>
      <c r="BH631" s="967"/>
      <c r="BI631" s="967"/>
      <c r="BJ631" s="967"/>
      <c r="BK631" s="967"/>
      <c r="BL631" s="967"/>
      <c r="BM631" s="967"/>
      <c r="BN631" s="967"/>
      <c r="BO631" s="967"/>
      <c r="BP631" s="967"/>
      <c r="BQ631" s="967"/>
      <c r="BR631" s="967"/>
      <c r="BS631" s="967"/>
    </row>
    <row r="632" spans="1:71" s="830" customFormat="1" ht="15.65" customHeight="1" outlineLevel="2" x14ac:dyDescent="0.25">
      <c r="A632" s="936"/>
      <c r="B632" s="659" t="s">
        <v>1223</v>
      </c>
      <c r="C632" s="786" t="s">
        <v>1074</v>
      </c>
      <c r="D632" s="657" t="s">
        <v>1226</v>
      </c>
      <c r="E632" s="660"/>
      <c r="F632" s="657"/>
      <c r="G632" s="661"/>
      <c r="H632" s="661"/>
      <c r="I632" s="891"/>
      <c r="J632" s="891"/>
      <c r="K632" s="891"/>
      <c r="L632" s="891"/>
      <c r="M632" s="891"/>
      <c r="N632" s="833"/>
      <c r="O632" s="1017"/>
      <c r="P632" s="1031"/>
      <c r="Q632" s="1023"/>
      <c r="R632" s="1018"/>
      <c r="S632" s="1024"/>
      <c r="T632" s="1018"/>
      <c r="U632" s="1018"/>
      <c r="V632" s="1018"/>
      <c r="W632" s="1018"/>
      <c r="X632" s="1018"/>
      <c r="Y632" s="1034"/>
      <c r="Z632" s="970"/>
      <c r="AA632" s="970"/>
      <c r="AB632" s="970"/>
      <c r="AC632" s="970"/>
      <c r="AD632" s="970"/>
      <c r="AE632" s="970"/>
      <c r="AF632" s="970"/>
      <c r="AG632" s="970"/>
      <c r="AH632" s="970"/>
      <c r="AI632" s="970"/>
      <c r="AJ632" s="970"/>
      <c r="AK632" s="970"/>
      <c r="AL632" s="970"/>
      <c r="AM632" s="970"/>
      <c r="AN632" s="970"/>
      <c r="AO632" s="970"/>
      <c r="AP632" s="970"/>
      <c r="AQ632" s="970"/>
      <c r="AR632" s="970"/>
      <c r="AS632" s="970"/>
      <c r="AT632" s="970"/>
      <c r="AU632" s="970"/>
      <c r="AV632" s="970"/>
      <c r="AW632" s="970"/>
      <c r="AX632" s="970"/>
      <c r="AY632" s="970"/>
      <c r="AZ632" s="970"/>
      <c r="BA632" s="970"/>
      <c r="BB632" s="970"/>
      <c r="BC632" s="970"/>
      <c r="BD632" s="970"/>
      <c r="BE632" s="970"/>
      <c r="BF632" s="970"/>
      <c r="BG632" s="970"/>
      <c r="BH632" s="970"/>
      <c r="BI632" s="970"/>
      <c r="BJ632" s="970"/>
      <c r="BK632" s="970"/>
      <c r="BL632" s="970"/>
      <c r="BM632" s="970"/>
      <c r="BN632" s="970"/>
      <c r="BO632" s="970"/>
      <c r="BP632" s="970"/>
      <c r="BQ632" s="970"/>
      <c r="BR632" s="970"/>
      <c r="BS632" s="970"/>
    </row>
    <row r="633" spans="1:71" ht="10" outlineLevel="2" x14ac:dyDescent="0.25">
      <c r="B633" s="659"/>
      <c r="E633" s="660"/>
      <c r="G633" s="661"/>
      <c r="H633" s="661"/>
      <c r="N633" s="795"/>
      <c r="O633" s="1017"/>
      <c r="P633" s="1017"/>
      <c r="Q633" s="1017"/>
    </row>
    <row r="634" spans="1:71" ht="10" outlineLevel="1" x14ac:dyDescent="0.25">
      <c r="B634" s="663"/>
      <c r="D634" s="664"/>
      <c r="E634" s="666"/>
      <c r="F634" s="664"/>
      <c r="G634" s="665"/>
      <c r="H634" s="665"/>
      <c r="I634" s="892"/>
      <c r="J634" s="892"/>
      <c r="K634" s="892"/>
      <c r="L634" s="892"/>
      <c r="M634" s="892"/>
      <c r="N634" s="786"/>
      <c r="O634" s="1021"/>
      <c r="P634" s="1021"/>
      <c r="Q634" s="1021"/>
      <c r="R634" s="1022"/>
      <c r="S634" s="1022"/>
      <c r="T634" s="1022"/>
      <c r="U634" s="1022"/>
      <c r="V634" s="1022"/>
      <c r="W634" s="1022"/>
      <c r="X634" s="1022"/>
      <c r="Y634" s="1021"/>
      <c r="Z634" s="965"/>
      <c r="AA634" s="966"/>
      <c r="AG634" s="963"/>
      <c r="AH634" s="963"/>
    </row>
    <row r="635" spans="1:71" s="912" customFormat="1" ht="10" outlineLevel="1" x14ac:dyDescent="0.25">
      <c r="B635" s="650" t="s">
        <v>1098</v>
      </c>
      <c r="C635" s="937"/>
      <c r="D635" s="651" t="s">
        <v>1689</v>
      </c>
      <c r="E635" s="658">
        <v>91.3</v>
      </c>
      <c r="F635" s="651" t="s">
        <v>74</v>
      </c>
      <c r="G635" s="652"/>
      <c r="H635" s="652">
        <f>SUM(H636:H651)/E635</f>
        <v>1.2342349336335239</v>
      </c>
      <c r="I635" s="890"/>
      <c r="J635" s="890">
        <f>SUM(J636:J651)/E635</f>
        <v>33.499419500000002</v>
      </c>
      <c r="K635" s="890"/>
      <c r="L635" s="890">
        <f>SUM(L636:L651)/E635</f>
        <v>0</v>
      </c>
      <c r="M635" s="890">
        <f>SUM(M636:M651)/E635</f>
        <v>107.55351551801144</v>
      </c>
      <c r="N635" s="937"/>
      <c r="O635" s="1015">
        <f>SUM(O636:O651)/E635</f>
        <v>130.13975377679384</v>
      </c>
      <c r="P635" s="1014" t="str">
        <f>B635</f>
        <v>V1-3-H2</v>
      </c>
      <c r="Q635" s="1014"/>
      <c r="R635" s="1015"/>
      <c r="S635" s="1015"/>
      <c r="T635" s="1015"/>
      <c r="U635" s="1028"/>
      <c r="V635" s="1015"/>
      <c r="W635" s="1015"/>
      <c r="X635" s="1015">
        <f>SUM(X636:X651)/E635</f>
        <v>146.71644732810526</v>
      </c>
      <c r="Y635" s="1016"/>
      <c r="Z635" s="960"/>
      <c r="AA635" s="960"/>
      <c r="AB635" s="960"/>
      <c r="AC635" s="960"/>
      <c r="AD635" s="960"/>
      <c r="AE635" s="960"/>
      <c r="AF635" s="960"/>
      <c r="AG635" s="960"/>
      <c r="AH635" s="960"/>
      <c r="AI635" s="960"/>
      <c r="AJ635" s="960"/>
      <c r="AK635" s="960"/>
      <c r="AL635" s="960"/>
      <c r="AM635" s="960"/>
      <c r="AN635" s="960"/>
      <c r="AO635" s="960"/>
      <c r="AP635" s="960"/>
      <c r="AQ635" s="960"/>
      <c r="AR635" s="960"/>
      <c r="AS635" s="960"/>
      <c r="AT635" s="960"/>
      <c r="AU635" s="960"/>
      <c r="AV635" s="960"/>
      <c r="AW635" s="960"/>
      <c r="AX635" s="960"/>
      <c r="AY635" s="960"/>
      <c r="AZ635" s="960"/>
      <c r="BA635" s="960"/>
      <c r="BB635" s="960"/>
      <c r="BC635" s="960"/>
      <c r="BD635" s="960"/>
      <c r="BE635" s="960"/>
      <c r="BF635" s="960"/>
      <c r="BG635" s="960"/>
      <c r="BH635" s="960"/>
      <c r="BI635" s="960"/>
      <c r="BJ635" s="960"/>
      <c r="BK635" s="960"/>
      <c r="BL635" s="960"/>
      <c r="BM635" s="960"/>
      <c r="BN635" s="960"/>
      <c r="BO635" s="960"/>
      <c r="BP635" s="960"/>
      <c r="BQ635" s="960"/>
      <c r="BR635" s="960"/>
      <c r="BS635" s="960"/>
    </row>
    <row r="636" spans="1:71" ht="15.65" customHeight="1" outlineLevel="2" x14ac:dyDescent="0.2">
      <c r="B636" s="799"/>
      <c r="D636" s="668" t="s">
        <v>1238</v>
      </c>
      <c r="E636" s="660"/>
      <c r="G636" s="661"/>
      <c r="H636" s="661"/>
      <c r="N636" s="795"/>
      <c r="O636" s="1017" t="str">
        <f>R636</f>
        <v>incl. opslagen</v>
      </c>
      <c r="P636" s="1017"/>
      <c r="Q636" s="1023"/>
      <c r="R636" s="1030" t="str">
        <f>Tabellen!$C$2</f>
        <v>incl. opslagen</v>
      </c>
      <c r="S636" s="1024"/>
      <c r="T636" s="1030" t="str">
        <f>Tabellen!$C$2</f>
        <v>incl. opslagen</v>
      </c>
      <c r="Z636" s="966"/>
    </row>
    <row r="637" spans="1:71" s="656" customFormat="1" ht="15.65" customHeight="1" outlineLevel="2" x14ac:dyDescent="0.25">
      <c r="A637" s="934"/>
      <c r="B637" s="659"/>
      <c r="C637" s="786"/>
      <c r="D637" s="657" t="s">
        <v>1433</v>
      </c>
      <c r="E637" s="660">
        <v>1</v>
      </c>
      <c r="F637" s="657" t="s">
        <v>846</v>
      </c>
      <c r="G637" s="661">
        <v>2</v>
      </c>
      <c r="H637" s="661">
        <f t="shared" ref="H637:H649" si="178">E637*G637</f>
        <v>2</v>
      </c>
      <c r="I637" s="891"/>
      <c r="J637" s="891">
        <f t="shared" ref="J637:J649" si="179">E637*I637</f>
        <v>0</v>
      </c>
      <c r="K637" s="891"/>
      <c r="L637" s="891">
        <f>E637*K637</f>
        <v>0</v>
      </c>
      <c r="M637" s="891">
        <f>J637+H637*Tabellen!$K$2+L637</f>
        <v>120</v>
      </c>
      <c r="N637" s="796"/>
      <c r="O637" s="1018">
        <f t="shared" ref="O637:O649" si="180">R637+T637</f>
        <v>145.19999999999999</v>
      </c>
      <c r="P637" s="1031"/>
      <c r="Q637" s="1023" t="s">
        <v>1025</v>
      </c>
      <c r="R637" s="1018">
        <f>H637*Tabellen!$K$2*Tabellen!$F$2</f>
        <v>145.19999999999999</v>
      </c>
      <c r="S637" s="1024" t="s">
        <v>1116</v>
      </c>
      <c r="T637" s="1018">
        <f>J637*Tabellen!$F$2</f>
        <v>0</v>
      </c>
      <c r="U637" s="1018">
        <f>R637*Tabellen!$G$2</f>
        <v>13.067999999999998</v>
      </c>
      <c r="V637" s="1018">
        <f>T637*Tabellen!$H$2</f>
        <v>0</v>
      </c>
      <c r="W637" s="1018">
        <f t="shared" ref="W637:W649" si="181">U637+V637</f>
        <v>13.067999999999998</v>
      </c>
      <c r="X637" s="1018">
        <f t="shared" ref="X637:X649" si="182">O637+W637</f>
        <v>158.26799999999997</v>
      </c>
      <c r="Y637" s="1019"/>
      <c r="Z637" s="967"/>
      <c r="AA637" s="967"/>
      <c r="AB637" s="967"/>
      <c r="AC637" s="967"/>
      <c r="AD637" s="967"/>
      <c r="AE637" s="967"/>
      <c r="AF637" s="967"/>
      <c r="AG637" s="967"/>
      <c r="AH637" s="967"/>
      <c r="AI637" s="967"/>
      <c r="AJ637" s="967"/>
      <c r="AK637" s="967"/>
      <c r="AL637" s="967"/>
      <c r="AM637" s="967"/>
      <c r="AN637" s="967"/>
      <c r="AO637" s="967"/>
      <c r="AP637" s="967"/>
      <c r="AQ637" s="967"/>
      <c r="AR637" s="967"/>
      <c r="AS637" s="967"/>
      <c r="AT637" s="967"/>
      <c r="AU637" s="967"/>
      <c r="AV637" s="967"/>
      <c r="AW637" s="967"/>
      <c r="AX637" s="967"/>
      <c r="AY637" s="967"/>
      <c r="AZ637" s="967"/>
      <c r="BA637" s="967"/>
      <c r="BB637" s="967"/>
      <c r="BC637" s="967"/>
      <c r="BD637" s="967"/>
      <c r="BE637" s="967"/>
      <c r="BF637" s="967"/>
      <c r="BG637" s="967"/>
      <c r="BH637" s="967"/>
      <c r="BI637" s="967"/>
      <c r="BJ637" s="967"/>
      <c r="BK637" s="967"/>
      <c r="BL637" s="967"/>
      <c r="BM637" s="967"/>
      <c r="BN637" s="967"/>
      <c r="BO637" s="967"/>
      <c r="BP637" s="967"/>
      <c r="BQ637" s="967"/>
      <c r="BR637" s="967"/>
      <c r="BS637" s="967"/>
    </row>
    <row r="638" spans="1:71" s="656" customFormat="1" ht="15.65" customHeight="1" outlineLevel="2" x14ac:dyDescent="0.25">
      <c r="A638" s="934"/>
      <c r="B638" s="659"/>
      <c r="C638" s="786"/>
      <c r="D638" s="657" t="s">
        <v>1484</v>
      </c>
      <c r="E638" s="660">
        <f>91.3/2.7</f>
        <v>33.81481481481481</v>
      </c>
      <c r="F638" s="657" t="s">
        <v>71</v>
      </c>
      <c r="G638" s="661">
        <v>0.05</v>
      </c>
      <c r="H638" s="661">
        <f t="shared" si="178"/>
        <v>1.6907407407407407</v>
      </c>
      <c r="I638" s="891"/>
      <c r="J638" s="891">
        <f t="shared" si="179"/>
        <v>0</v>
      </c>
      <c r="K638" s="891"/>
      <c r="L638" s="891">
        <f>E638*K638</f>
        <v>0</v>
      </c>
      <c r="M638" s="891">
        <f>J638+H638*Tabellen!$K$2+L638</f>
        <v>101.44444444444444</v>
      </c>
      <c r="N638" s="796"/>
      <c r="O638" s="1018">
        <f t="shared" si="180"/>
        <v>122.74777777777777</v>
      </c>
      <c r="P638" s="1031"/>
      <c r="Q638" s="1023" t="s">
        <v>1025</v>
      </c>
      <c r="R638" s="1018">
        <f>H638*Tabellen!$K$2*Tabellen!$F$2</f>
        <v>122.74777777777777</v>
      </c>
      <c r="S638" s="1024" t="s">
        <v>1116</v>
      </c>
      <c r="T638" s="1018">
        <f>J638*Tabellen!$F$2</f>
        <v>0</v>
      </c>
      <c r="U638" s="1018">
        <f>R638*Tabellen!$G$2</f>
        <v>11.047299999999998</v>
      </c>
      <c r="V638" s="1018">
        <f>T638*Tabellen!$H$2</f>
        <v>0</v>
      </c>
      <c r="W638" s="1018">
        <f t="shared" si="181"/>
        <v>11.047299999999998</v>
      </c>
      <c r="X638" s="1018">
        <f t="shared" si="182"/>
        <v>133.79507777777778</v>
      </c>
      <c r="Y638" s="1019"/>
      <c r="Z638" s="967"/>
      <c r="AA638" s="967"/>
      <c r="AB638" s="967"/>
      <c r="AC638" s="967"/>
      <c r="AD638" s="967"/>
      <c r="AE638" s="967"/>
      <c r="AF638" s="967"/>
      <c r="AG638" s="967"/>
      <c r="AH638" s="967"/>
      <c r="AI638" s="967"/>
      <c r="AJ638" s="967"/>
      <c r="AK638" s="967"/>
      <c r="AL638" s="967"/>
      <c r="AM638" s="967"/>
      <c r="AN638" s="967"/>
      <c r="AO638" s="967"/>
      <c r="AP638" s="967"/>
      <c r="AQ638" s="967"/>
      <c r="AR638" s="967"/>
      <c r="AS638" s="967"/>
      <c r="AT638" s="967"/>
      <c r="AU638" s="967"/>
      <c r="AV638" s="967"/>
      <c r="AW638" s="967"/>
      <c r="AX638" s="967"/>
      <c r="AY638" s="967"/>
      <c r="AZ638" s="967"/>
      <c r="BA638" s="967"/>
      <c r="BB638" s="967"/>
      <c r="BC638" s="967"/>
      <c r="BD638" s="967"/>
      <c r="BE638" s="967"/>
      <c r="BF638" s="967"/>
      <c r="BG638" s="967"/>
      <c r="BH638" s="967"/>
      <c r="BI638" s="967"/>
      <c r="BJ638" s="967"/>
      <c r="BK638" s="967"/>
      <c r="BL638" s="967"/>
      <c r="BM638" s="967"/>
      <c r="BN638" s="967"/>
      <c r="BO638" s="967"/>
      <c r="BP638" s="967"/>
      <c r="BQ638" s="967"/>
      <c r="BR638" s="967"/>
      <c r="BS638" s="967"/>
    </row>
    <row r="639" spans="1:71" s="656" customFormat="1" ht="15.65" customHeight="1" outlineLevel="2" x14ac:dyDescent="0.25">
      <c r="A639" s="934"/>
      <c r="B639" s="659"/>
      <c r="C639" s="786"/>
      <c r="D639" s="657" t="s">
        <v>1497</v>
      </c>
      <c r="E639" s="660">
        <f>E635*3.3333</f>
        <v>304.33028999999999</v>
      </c>
      <c r="F639" s="657" t="s">
        <v>71</v>
      </c>
      <c r="G639" s="661">
        <v>0.03</v>
      </c>
      <c r="H639" s="661">
        <f t="shared" si="178"/>
        <v>9.1299086999999997</v>
      </c>
      <c r="I639" s="891">
        <v>0.44</v>
      </c>
      <c r="J639" s="891">
        <f t="shared" si="179"/>
        <v>133.90532759999999</v>
      </c>
      <c r="K639" s="891"/>
      <c r="L639" s="891">
        <f>E639*K639</f>
        <v>0</v>
      </c>
      <c r="M639" s="891">
        <f>J639+H639*Tabellen!$K$2+L639</f>
        <v>681.69984959999999</v>
      </c>
      <c r="N639" s="796"/>
      <c r="O639" s="1018">
        <f t="shared" si="180"/>
        <v>824.85681801600003</v>
      </c>
      <c r="P639" s="1031"/>
      <c r="Q639" s="1023" t="s">
        <v>1025</v>
      </c>
      <c r="R639" s="1018">
        <f>H639*Tabellen!$K$2*Tabellen!$F$2</f>
        <v>662.83137162000003</v>
      </c>
      <c r="S639" s="1024" t="s">
        <v>1116</v>
      </c>
      <c r="T639" s="1018">
        <f>J639*Tabellen!$F$2</f>
        <v>162.02544639599998</v>
      </c>
      <c r="U639" s="1018">
        <f>R639*Tabellen!$G$2</f>
        <v>59.654823445799998</v>
      </c>
      <c r="V639" s="1018">
        <f>T639*Tabellen!$H$2</f>
        <v>34.025343743159993</v>
      </c>
      <c r="W639" s="1018">
        <f t="shared" si="181"/>
        <v>93.680167188959985</v>
      </c>
      <c r="X639" s="1018">
        <f t="shared" si="182"/>
        <v>918.53698520496005</v>
      </c>
      <c r="Y639" s="1019"/>
      <c r="Z639" s="967"/>
      <c r="AA639" s="967"/>
      <c r="AB639" s="967"/>
      <c r="AC639" s="967"/>
      <c r="AD639" s="967"/>
      <c r="AE639" s="967"/>
      <c r="AF639" s="967"/>
      <c r="AG639" s="967"/>
      <c r="AH639" s="967"/>
      <c r="AI639" s="967"/>
      <c r="AJ639" s="967"/>
      <c r="AK639" s="967"/>
      <c r="AL639" s="967"/>
      <c r="AM639" s="967"/>
      <c r="AN639" s="967"/>
      <c r="AO639" s="967"/>
      <c r="AP639" s="967"/>
      <c r="AQ639" s="967"/>
      <c r="AR639" s="967"/>
      <c r="AS639" s="967"/>
      <c r="AT639" s="967"/>
      <c r="AU639" s="967"/>
      <c r="AV639" s="967"/>
      <c r="AW639" s="967"/>
      <c r="AX639" s="967"/>
      <c r="AY639" s="967"/>
      <c r="AZ639" s="967"/>
      <c r="BA639" s="967"/>
      <c r="BB639" s="967"/>
      <c r="BC639" s="967"/>
      <c r="BD639" s="967"/>
      <c r="BE639" s="967"/>
      <c r="BF639" s="967"/>
      <c r="BG639" s="967"/>
      <c r="BH639" s="967"/>
      <c r="BI639" s="967"/>
      <c r="BJ639" s="967"/>
      <c r="BK639" s="967"/>
      <c r="BL639" s="967"/>
      <c r="BM639" s="967"/>
      <c r="BN639" s="967"/>
      <c r="BO639" s="967"/>
      <c r="BP639" s="967"/>
      <c r="BQ639" s="967"/>
      <c r="BR639" s="967"/>
      <c r="BS639" s="967"/>
    </row>
    <row r="640" spans="1:71" s="656" customFormat="1" ht="15.65" customHeight="1" outlineLevel="2" x14ac:dyDescent="0.25">
      <c r="A640" s="934"/>
      <c r="B640" s="778"/>
      <c r="C640" s="791"/>
      <c r="D640" s="784" t="s">
        <v>158</v>
      </c>
      <c r="E640" s="678">
        <f>E635*1.7*1.1</f>
        <v>170.73099999999999</v>
      </c>
      <c r="F640" s="679" t="s">
        <v>71</v>
      </c>
      <c r="G640" s="680">
        <v>0</v>
      </c>
      <c r="H640" s="680">
        <f t="shared" si="178"/>
        <v>0</v>
      </c>
      <c r="I640" s="899">
        <v>2.61</v>
      </c>
      <c r="J640" s="899">
        <f t="shared" si="179"/>
        <v>445.60790999999995</v>
      </c>
      <c r="K640" s="899"/>
      <c r="L640" s="899">
        <f>+K640*E640</f>
        <v>0</v>
      </c>
      <c r="M640" s="900">
        <f>J640+H640*Tabellen!$K$2+L640</f>
        <v>445.60790999999995</v>
      </c>
      <c r="N640" s="796"/>
      <c r="O640" s="1018">
        <f t="shared" si="180"/>
        <v>539.18557109999995</v>
      </c>
      <c r="P640" s="1031"/>
      <c r="Q640" s="1023" t="s">
        <v>1025</v>
      </c>
      <c r="R640" s="1018">
        <f>H640*Tabellen!$K$2*Tabellen!$F$2</f>
        <v>0</v>
      </c>
      <c r="S640" s="1024" t="s">
        <v>1116</v>
      </c>
      <c r="T640" s="1018">
        <f>J640*Tabellen!$F$2</f>
        <v>539.18557109999995</v>
      </c>
      <c r="U640" s="1018">
        <f>R640*Tabellen!$G$2</f>
        <v>0</v>
      </c>
      <c r="V640" s="1018">
        <f>T640*Tabellen!$H$2</f>
        <v>113.22896993099998</v>
      </c>
      <c r="W640" s="1018">
        <f t="shared" si="181"/>
        <v>113.22896993099998</v>
      </c>
      <c r="X640" s="1018">
        <f t="shared" si="182"/>
        <v>652.41454103099989</v>
      </c>
      <c r="Y640" s="1019"/>
      <c r="Z640" s="969"/>
      <c r="AA640" s="967"/>
      <c r="AB640" s="967"/>
      <c r="AC640" s="967"/>
      <c r="AD640" s="967"/>
      <c r="AE640" s="967"/>
      <c r="AF640" s="967"/>
      <c r="AG640" s="967"/>
      <c r="AH640" s="967"/>
      <c r="AI640" s="967"/>
      <c r="AJ640" s="967"/>
      <c r="AK640" s="967"/>
      <c r="AL640" s="967"/>
      <c r="AM640" s="967"/>
      <c r="AN640" s="967"/>
      <c r="AO640" s="967"/>
      <c r="AP640" s="967"/>
      <c r="AQ640" s="967"/>
      <c r="AR640" s="967"/>
      <c r="AS640" s="967"/>
      <c r="AT640" s="967"/>
      <c r="AU640" s="967"/>
      <c r="AV640" s="967"/>
      <c r="AW640" s="967"/>
      <c r="AX640" s="967"/>
      <c r="AY640" s="967"/>
      <c r="AZ640" s="967"/>
      <c r="BA640" s="967"/>
      <c r="BB640" s="967"/>
      <c r="BC640" s="967"/>
      <c r="BD640" s="967"/>
      <c r="BE640" s="967"/>
      <c r="BF640" s="967"/>
      <c r="BG640" s="967"/>
      <c r="BH640" s="967"/>
      <c r="BI640" s="967"/>
      <c r="BJ640" s="967"/>
      <c r="BK640" s="967"/>
      <c r="BL640" s="967"/>
      <c r="BM640" s="967"/>
      <c r="BN640" s="967"/>
      <c r="BO640" s="967"/>
      <c r="BP640" s="967"/>
      <c r="BQ640" s="967"/>
      <c r="BR640" s="967"/>
      <c r="BS640" s="967"/>
    </row>
    <row r="641" spans="1:71" s="656" customFormat="1" ht="15.65" customHeight="1" outlineLevel="2" x14ac:dyDescent="0.25">
      <c r="A641" s="934"/>
      <c r="B641" s="778"/>
      <c r="C641" s="791"/>
      <c r="D641" s="784" t="s">
        <v>159</v>
      </c>
      <c r="E641" s="678">
        <f>E635/2.5*2.1</f>
        <v>76.691999999999993</v>
      </c>
      <c r="F641" s="679" t="s">
        <v>71</v>
      </c>
      <c r="G641" s="680"/>
      <c r="H641" s="680">
        <f t="shared" si="178"/>
        <v>0</v>
      </c>
      <c r="I641" s="899">
        <v>2.39</v>
      </c>
      <c r="J641" s="899">
        <f t="shared" si="179"/>
        <v>183.29388</v>
      </c>
      <c r="K641" s="899"/>
      <c r="L641" s="899">
        <f>+K641*E641</f>
        <v>0</v>
      </c>
      <c r="M641" s="900">
        <f>J641+H641*Tabellen!$K$2+L641</f>
        <v>183.29388</v>
      </c>
      <c r="N641" s="796"/>
      <c r="O641" s="1018">
        <f t="shared" si="180"/>
        <v>221.78559479999998</v>
      </c>
      <c r="P641" s="1031"/>
      <c r="Q641" s="1023" t="s">
        <v>1025</v>
      </c>
      <c r="R641" s="1018">
        <f>H641*Tabellen!$K$2*Tabellen!$F$2</f>
        <v>0</v>
      </c>
      <c r="S641" s="1024" t="s">
        <v>1116</v>
      </c>
      <c r="T641" s="1018">
        <f>J641*Tabellen!$F$2</f>
        <v>221.78559479999998</v>
      </c>
      <c r="U641" s="1018">
        <f>R641*Tabellen!$G$2</f>
        <v>0</v>
      </c>
      <c r="V641" s="1018">
        <f>T641*Tabellen!$H$2</f>
        <v>46.574974907999994</v>
      </c>
      <c r="W641" s="1018">
        <f t="shared" si="181"/>
        <v>46.574974907999994</v>
      </c>
      <c r="X641" s="1018">
        <f t="shared" si="182"/>
        <v>268.36056970799996</v>
      </c>
      <c r="Y641" s="1019"/>
      <c r="Z641" s="969"/>
      <c r="AA641" s="967"/>
      <c r="AB641" s="967"/>
      <c r="AC641" s="967"/>
      <c r="AD641" s="967"/>
      <c r="AE641" s="967"/>
      <c r="AF641" s="967"/>
      <c r="AG641" s="967"/>
      <c r="AH641" s="967"/>
      <c r="AI641" s="967"/>
      <c r="AJ641" s="967"/>
      <c r="AK641" s="967"/>
      <c r="AL641" s="967"/>
      <c r="AM641" s="967"/>
      <c r="AN641" s="967"/>
      <c r="AO641" s="967"/>
      <c r="AP641" s="967"/>
      <c r="AQ641" s="967"/>
      <c r="AR641" s="967"/>
      <c r="AS641" s="967"/>
      <c r="AT641" s="967"/>
      <c r="AU641" s="967"/>
      <c r="AV641" s="967"/>
      <c r="AW641" s="967"/>
      <c r="AX641" s="967"/>
      <c r="AY641" s="967"/>
      <c r="AZ641" s="967"/>
      <c r="BA641" s="967"/>
      <c r="BB641" s="967"/>
      <c r="BC641" s="967"/>
      <c r="BD641" s="967"/>
      <c r="BE641" s="967"/>
      <c r="BF641" s="967"/>
      <c r="BG641" s="967"/>
      <c r="BH641" s="967"/>
      <c r="BI641" s="967"/>
      <c r="BJ641" s="967"/>
      <c r="BK641" s="967"/>
      <c r="BL641" s="967"/>
      <c r="BM641" s="967"/>
      <c r="BN641" s="967"/>
      <c r="BO641" s="967"/>
      <c r="BP641" s="967"/>
      <c r="BQ641" s="967"/>
      <c r="BR641" s="967"/>
      <c r="BS641" s="967"/>
    </row>
    <row r="642" spans="1:71" s="656" customFormat="1" ht="15.65" customHeight="1" outlineLevel="2" x14ac:dyDescent="0.25">
      <c r="A642" s="934"/>
      <c r="B642" s="659"/>
      <c r="C642" s="786"/>
      <c r="D642" s="657" t="s">
        <v>1500</v>
      </c>
      <c r="E642" s="660">
        <f>E635*1.05</f>
        <v>95.864999999999995</v>
      </c>
      <c r="F642" s="657" t="s">
        <v>74</v>
      </c>
      <c r="G642" s="661">
        <v>0</v>
      </c>
      <c r="H642" s="661">
        <f t="shared" si="178"/>
        <v>0</v>
      </c>
      <c r="I642" s="891">
        <v>4.26</v>
      </c>
      <c r="J642" s="891">
        <f t="shared" si="179"/>
        <v>408.38489999999996</v>
      </c>
      <c r="K642" s="891"/>
      <c r="L642" s="891">
        <f>E642*K642</f>
        <v>0</v>
      </c>
      <c r="M642" s="891">
        <f>J642+H642*Tabellen!$K$2+L642</f>
        <v>408.38489999999996</v>
      </c>
      <c r="N642" s="796"/>
      <c r="O642" s="1018">
        <f t="shared" si="180"/>
        <v>494.14572899999996</v>
      </c>
      <c r="P642" s="1031"/>
      <c r="Q642" s="1023" t="s">
        <v>1025</v>
      </c>
      <c r="R642" s="1018">
        <f>H642*Tabellen!$K$2*Tabellen!$F$2</f>
        <v>0</v>
      </c>
      <c r="S642" s="1024" t="s">
        <v>1116</v>
      </c>
      <c r="T642" s="1018">
        <f>J642*Tabellen!$F$2</f>
        <v>494.14572899999996</v>
      </c>
      <c r="U642" s="1018">
        <f>R642*Tabellen!$G$2</f>
        <v>0</v>
      </c>
      <c r="V642" s="1018">
        <f>T642*Tabellen!$H$2</f>
        <v>103.77060308999999</v>
      </c>
      <c r="W642" s="1018">
        <f t="shared" si="181"/>
        <v>103.77060308999999</v>
      </c>
      <c r="X642" s="1018">
        <f t="shared" si="182"/>
        <v>597.91633208999997</v>
      </c>
      <c r="Y642" s="1017"/>
      <c r="Z642" s="967"/>
      <c r="AA642" s="967"/>
      <c r="AB642" s="967"/>
      <c r="AC642" s="967"/>
      <c r="AD642" s="967"/>
      <c r="AE642" s="967"/>
      <c r="AF642" s="967"/>
      <c r="AG642" s="967"/>
      <c r="AH642" s="967"/>
      <c r="AI642" s="967"/>
      <c r="AJ642" s="967"/>
      <c r="AK642" s="967"/>
      <c r="AL642" s="967"/>
      <c r="AM642" s="967"/>
      <c r="AN642" s="967"/>
      <c r="AO642" s="967"/>
      <c r="AP642" s="967"/>
      <c r="AQ642" s="967"/>
      <c r="AR642" s="967"/>
      <c r="AS642" s="967"/>
      <c r="AT642" s="967"/>
      <c r="AU642" s="967"/>
      <c r="AV642" s="967"/>
      <c r="AW642" s="967"/>
      <c r="AX642" s="967"/>
      <c r="AY642" s="967"/>
      <c r="AZ642" s="967"/>
      <c r="BA642" s="967"/>
      <c r="BB642" s="967"/>
      <c r="BC642" s="967"/>
      <c r="BD642" s="967"/>
      <c r="BE642" s="967"/>
      <c r="BF642" s="967"/>
      <c r="BG642" s="967"/>
      <c r="BH642" s="967"/>
      <c r="BI642" s="967"/>
      <c r="BJ642" s="967"/>
      <c r="BK642" s="967"/>
      <c r="BL642" s="967"/>
      <c r="BM642" s="967"/>
      <c r="BN642" s="967"/>
      <c r="BO642" s="967"/>
      <c r="BP642" s="967"/>
      <c r="BQ642" s="967"/>
      <c r="BR642" s="967"/>
      <c r="BS642" s="967"/>
    </row>
    <row r="643" spans="1:71" s="656" customFormat="1" ht="15.65" customHeight="1" outlineLevel="2" x14ac:dyDescent="0.25">
      <c r="A643" s="934"/>
      <c r="B643" s="659"/>
      <c r="C643" s="786"/>
      <c r="D643" s="657" t="s">
        <v>1596</v>
      </c>
      <c r="E643" s="660">
        <f>E635*1.05</f>
        <v>95.864999999999995</v>
      </c>
      <c r="F643" s="659" t="s">
        <v>74</v>
      </c>
      <c r="G643" s="660">
        <v>0</v>
      </c>
      <c r="H643" s="661">
        <f t="shared" ref="H643" si="183">E643*G643</f>
        <v>0</v>
      </c>
      <c r="I643" s="904">
        <v>1.85</v>
      </c>
      <c r="J643" s="891">
        <f t="shared" ref="J643" si="184">E643*I643</f>
        <v>177.35024999999999</v>
      </c>
      <c r="K643" s="891"/>
      <c r="L643" s="891">
        <f>E643*K643</f>
        <v>0</v>
      </c>
      <c r="M643" s="891">
        <f>J643+H643*Tabellen!$K$2+L643</f>
        <v>177.35024999999999</v>
      </c>
      <c r="N643" s="796"/>
      <c r="O643" s="1018">
        <f t="shared" ref="O643" si="185">R643+T643</f>
        <v>214.59380249999998</v>
      </c>
      <c r="P643" s="1031"/>
      <c r="Q643" s="1023" t="s">
        <v>1025</v>
      </c>
      <c r="R643" s="1018">
        <f>H643*Tabellen!$K$2*Tabellen!$F$2</f>
        <v>0</v>
      </c>
      <c r="S643" s="1024" t="s">
        <v>1116</v>
      </c>
      <c r="T643" s="1018">
        <f>J643*Tabellen!$F$2</f>
        <v>214.59380249999998</v>
      </c>
      <c r="U643" s="1018">
        <f>R643*Tabellen!$G$2</f>
        <v>0</v>
      </c>
      <c r="V643" s="1018">
        <f>T643*Tabellen!$H$2</f>
        <v>45.064698524999997</v>
      </c>
      <c r="W643" s="1018">
        <f t="shared" ref="W643" si="186">U643+V643</f>
        <v>45.064698524999997</v>
      </c>
      <c r="X643" s="1018">
        <f t="shared" ref="X643" si="187">O643+W643</f>
        <v>259.65850102499996</v>
      </c>
      <c r="Y643" s="1026"/>
      <c r="Z643" s="967"/>
      <c r="AA643" s="967"/>
      <c r="AB643" s="967"/>
      <c r="AC643" s="967"/>
      <c r="AD643" s="967"/>
      <c r="AE643" s="967"/>
      <c r="AF643" s="967"/>
      <c r="AG643" s="967"/>
      <c r="AH643" s="967"/>
      <c r="AI643" s="967"/>
      <c r="AJ643" s="967"/>
      <c r="AK643" s="967"/>
      <c r="AL643" s="967"/>
      <c r="AM643" s="967"/>
      <c r="AN643" s="967"/>
      <c r="AO643" s="967"/>
      <c r="AP643" s="967"/>
      <c r="AQ643" s="967"/>
      <c r="AR643" s="967"/>
      <c r="AS643" s="967"/>
      <c r="AT643" s="967"/>
      <c r="AU643" s="967"/>
      <c r="AV643" s="967"/>
      <c r="AW643" s="967"/>
      <c r="AX643" s="967"/>
      <c r="AY643" s="967"/>
      <c r="AZ643" s="967"/>
      <c r="BA643" s="967"/>
      <c r="BB643" s="967"/>
      <c r="BC643" s="967"/>
      <c r="BD643" s="967"/>
      <c r="BE643" s="967"/>
      <c r="BF643" s="967"/>
      <c r="BG643" s="967"/>
      <c r="BH643" s="967"/>
      <c r="BI643" s="967"/>
      <c r="BJ643" s="967"/>
      <c r="BK643" s="967"/>
      <c r="BL643" s="967"/>
      <c r="BM643" s="967"/>
      <c r="BN643" s="967"/>
      <c r="BO643" s="967"/>
      <c r="BP643" s="967"/>
      <c r="BQ643" s="967"/>
      <c r="BR643" s="967"/>
      <c r="BS643" s="967"/>
    </row>
    <row r="644" spans="1:71" s="656" customFormat="1" ht="15.65" customHeight="1" outlineLevel="2" x14ac:dyDescent="0.25">
      <c r="A644" s="934"/>
      <c r="B644" s="659"/>
      <c r="C644" s="786"/>
      <c r="D644" s="657" t="s">
        <v>1490</v>
      </c>
      <c r="E644" s="660">
        <f>E635*1.1</f>
        <v>100.43</v>
      </c>
      <c r="F644" s="659" t="s">
        <v>74</v>
      </c>
      <c r="G644" s="660">
        <v>0</v>
      </c>
      <c r="H644" s="661">
        <f t="shared" si="178"/>
        <v>0</v>
      </c>
      <c r="I644" s="904">
        <v>2.1754249999999997</v>
      </c>
      <c r="J644" s="891">
        <f t="shared" si="179"/>
        <v>218.47793274999998</v>
      </c>
      <c r="K644" s="891"/>
      <c r="L644" s="891">
        <f>E644*K644</f>
        <v>0</v>
      </c>
      <c r="M644" s="891">
        <f>J644+H644*Tabellen!$K$2+L644</f>
        <v>218.47793274999998</v>
      </c>
      <c r="N644" s="796"/>
      <c r="O644" s="1018">
        <f t="shared" si="180"/>
        <v>264.35829862749995</v>
      </c>
      <c r="P644" s="1031"/>
      <c r="Q644" s="1023" t="s">
        <v>1025</v>
      </c>
      <c r="R644" s="1018">
        <f>H644*Tabellen!$K$2*Tabellen!$F$2</f>
        <v>0</v>
      </c>
      <c r="S644" s="1024" t="s">
        <v>1116</v>
      </c>
      <c r="T644" s="1018">
        <f>J644*Tabellen!$F$2</f>
        <v>264.35829862749995</v>
      </c>
      <c r="U644" s="1018">
        <f>R644*Tabellen!$G$2</f>
        <v>0</v>
      </c>
      <c r="V644" s="1018">
        <f>T644*Tabellen!$H$2</f>
        <v>55.515242711774988</v>
      </c>
      <c r="W644" s="1018">
        <f t="shared" si="181"/>
        <v>55.515242711774988</v>
      </c>
      <c r="X644" s="1018">
        <f t="shared" si="182"/>
        <v>319.87354133927494</v>
      </c>
      <c r="Y644" s="1026"/>
      <c r="Z644" s="967"/>
      <c r="AA644" s="967"/>
      <c r="AB644" s="967"/>
      <c r="AC644" s="967"/>
      <c r="AD644" s="967"/>
      <c r="AE644" s="967"/>
      <c r="AF644" s="967"/>
      <c r="AG644" s="967"/>
      <c r="AH644" s="967"/>
      <c r="AI644" s="967"/>
      <c r="AJ644" s="967"/>
      <c r="AK644" s="967"/>
      <c r="AL644" s="967"/>
      <c r="AM644" s="967"/>
      <c r="AN644" s="967"/>
      <c r="AO644" s="967"/>
      <c r="AP644" s="967"/>
      <c r="AQ644" s="967"/>
      <c r="AR644" s="967"/>
      <c r="AS644" s="967"/>
      <c r="AT644" s="967"/>
      <c r="AU644" s="967"/>
      <c r="AV644" s="967"/>
      <c r="AW644" s="967"/>
      <c r="AX644" s="967"/>
      <c r="AY644" s="967"/>
      <c r="AZ644" s="967"/>
      <c r="BA644" s="967"/>
      <c r="BB644" s="967"/>
      <c r="BC644" s="967"/>
      <c r="BD644" s="967"/>
      <c r="BE644" s="967"/>
      <c r="BF644" s="967"/>
      <c r="BG644" s="967"/>
      <c r="BH644" s="967"/>
      <c r="BI644" s="967"/>
      <c r="BJ644" s="967"/>
      <c r="BK644" s="967"/>
      <c r="BL644" s="967"/>
      <c r="BM644" s="967"/>
      <c r="BN644" s="967"/>
      <c r="BO644" s="967"/>
      <c r="BP644" s="967"/>
      <c r="BQ644" s="967"/>
      <c r="BR644" s="967"/>
      <c r="BS644" s="967"/>
    </row>
    <row r="645" spans="1:71" s="656" customFormat="1" ht="15.65" customHeight="1" outlineLevel="2" x14ac:dyDescent="0.25">
      <c r="A645" s="934"/>
      <c r="B645" s="659"/>
      <c r="C645" s="786"/>
      <c r="D645" s="657" t="s">
        <v>1491</v>
      </c>
      <c r="E645" s="660">
        <f>E635*1.1</f>
        <v>100.43</v>
      </c>
      <c r="F645" s="659" t="s">
        <v>74</v>
      </c>
      <c r="G645" s="660">
        <v>0</v>
      </c>
      <c r="H645" s="661">
        <f t="shared" si="178"/>
        <v>0</v>
      </c>
      <c r="I645" s="904">
        <v>1.79</v>
      </c>
      <c r="J645" s="891">
        <f t="shared" si="179"/>
        <v>179.76970000000003</v>
      </c>
      <c r="K645" s="891"/>
      <c r="L645" s="891">
        <f>E645*K645</f>
        <v>0</v>
      </c>
      <c r="M645" s="891">
        <f>J645+H645*Tabellen!$K$2+L645</f>
        <v>179.76970000000003</v>
      </c>
      <c r="N645" s="796"/>
      <c r="O645" s="1018">
        <f t="shared" si="180"/>
        <v>217.52133700000002</v>
      </c>
      <c r="P645" s="1031"/>
      <c r="Q645" s="1023" t="s">
        <v>1025</v>
      </c>
      <c r="R645" s="1018">
        <f>H645*Tabellen!$K$2*Tabellen!$F$2</f>
        <v>0</v>
      </c>
      <c r="S645" s="1024" t="s">
        <v>1116</v>
      </c>
      <c r="T645" s="1018">
        <f>J645*Tabellen!$F$2</f>
        <v>217.52133700000002</v>
      </c>
      <c r="U645" s="1018">
        <f>R645*Tabellen!$G$2</f>
        <v>0</v>
      </c>
      <c r="V645" s="1018">
        <f>T645*Tabellen!$H$2</f>
        <v>45.679480770000005</v>
      </c>
      <c r="W645" s="1018">
        <f t="shared" si="181"/>
        <v>45.679480770000005</v>
      </c>
      <c r="X645" s="1018">
        <f t="shared" si="182"/>
        <v>263.20081777000001</v>
      </c>
      <c r="Y645" s="1026"/>
      <c r="Z645" s="967"/>
      <c r="AA645" s="967"/>
      <c r="AB645" s="967"/>
      <c r="AC645" s="967"/>
      <c r="AD645" s="967"/>
      <c r="AE645" s="967"/>
      <c r="AF645" s="967"/>
      <c r="AG645" s="967"/>
      <c r="AH645" s="967"/>
      <c r="AI645" s="967"/>
      <c r="AJ645" s="967"/>
      <c r="AK645" s="967"/>
      <c r="AL645" s="967"/>
      <c r="AM645" s="967"/>
      <c r="AN645" s="967"/>
      <c r="AO645" s="967"/>
      <c r="AP645" s="967"/>
      <c r="AQ645" s="967"/>
      <c r="AR645" s="967"/>
      <c r="AS645" s="967"/>
      <c r="AT645" s="967"/>
      <c r="AU645" s="967"/>
      <c r="AV645" s="967"/>
      <c r="AW645" s="967"/>
      <c r="AX645" s="967"/>
      <c r="AY645" s="967"/>
      <c r="AZ645" s="967"/>
      <c r="BA645" s="967"/>
      <c r="BB645" s="967"/>
      <c r="BC645" s="967"/>
      <c r="BD645" s="967"/>
      <c r="BE645" s="967"/>
      <c r="BF645" s="967"/>
      <c r="BG645" s="967"/>
      <c r="BH645" s="967"/>
      <c r="BI645" s="967"/>
      <c r="BJ645" s="967"/>
      <c r="BK645" s="967"/>
      <c r="BL645" s="967"/>
      <c r="BM645" s="967"/>
      <c r="BN645" s="967"/>
      <c r="BO645" s="967"/>
      <c r="BP645" s="967"/>
      <c r="BQ645" s="967"/>
      <c r="BR645" s="967"/>
      <c r="BS645" s="967"/>
    </row>
    <row r="646" spans="1:71" s="656" customFormat="1" ht="15.65" customHeight="1" outlineLevel="2" x14ac:dyDescent="0.25">
      <c r="A646" s="934"/>
      <c r="B646" s="659"/>
      <c r="C646" s="786"/>
      <c r="D646" s="657" t="s">
        <v>1492</v>
      </c>
      <c r="E646" s="660">
        <f>E635*1.1</f>
        <v>100.43</v>
      </c>
      <c r="F646" s="657" t="s">
        <v>74</v>
      </c>
      <c r="G646" s="661"/>
      <c r="H646" s="661">
        <f t="shared" si="178"/>
        <v>0</v>
      </c>
      <c r="I646" s="891">
        <v>3.97</v>
      </c>
      <c r="J646" s="891">
        <f t="shared" si="179"/>
        <v>398.70710000000003</v>
      </c>
      <c r="K646" s="891"/>
      <c r="L646" s="891">
        <f>E646*K646</f>
        <v>0</v>
      </c>
      <c r="M646" s="891">
        <f>J646+H646*Tabellen!$K$2+L646</f>
        <v>398.70710000000003</v>
      </c>
      <c r="N646" s="796"/>
      <c r="O646" s="1018">
        <f t="shared" si="180"/>
        <v>482.43559100000004</v>
      </c>
      <c r="P646" s="1031"/>
      <c r="Q646" s="1023" t="s">
        <v>1025</v>
      </c>
      <c r="R646" s="1018">
        <f>H646*Tabellen!$K$2*Tabellen!$F$2</f>
        <v>0</v>
      </c>
      <c r="S646" s="1024" t="s">
        <v>1116</v>
      </c>
      <c r="T646" s="1018">
        <f>J646*Tabellen!$F$2</f>
        <v>482.43559100000004</v>
      </c>
      <c r="U646" s="1018">
        <f>R646*Tabellen!$G$2</f>
        <v>0</v>
      </c>
      <c r="V646" s="1018">
        <f>T646*Tabellen!$H$2</f>
        <v>101.31147411000001</v>
      </c>
      <c r="W646" s="1018">
        <f t="shared" si="181"/>
        <v>101.31147411000001</v>
      </c>
      <c r="X646" s="1018">
        <f t="shared" si="182"/>
        <v>583.74706510999999</v>
      </c>
      <c r="Y646" s="1034"/>
      <c r="Z646" s="967"/>
      <c r="AA646" s="967"/>
      <c r="AB646" s="967"/>
      <c r="AC646" s="967"/>
      <c r="AD646" s="967"/>
      <c r="AE646" s="967"/>
      <c r="AF646" s="967"/>
      <c r="AG646" s="967"/>
      <c r="AH646" s="967"/>
      <c r="AI646" s="967"/>
      <c r="AJ646" s="967"/>
      <c r="AK646" s="967"/>
      <c r="AL646" s="967"/>
      <c r="AM646" s="967"/>
      <c r="AN646" s="967"/>
      <c r="AO646" s="967"/>
      <c r="AP646" s="967"/>
      <c r="AQ646" s="967"/>
      <c r="AR646" s="967"/>
      <c r="AS646" s="967"/>
      <c r="AT646" s="967"/>
      <c r="AU646" s="967"/>
      <c r="AV646" s="967"/>
      <c r="AW646" s="967"/>
      <c r="AX646" s="967"/>
      <c r="AY646" s="967"/>
      <c r="AZ646" s="967"/>
      <c r="BA646" s="967"/>
      <c r="BB646" s="967"/>
      <c r="BC646" s="967"/>
      <c r="BD646" s="967"/>
      <c r="BE646" s="967"/>
      <c r="BF646" s="967"/>
      <c r="BG646" s="967"/>
      <c r="BH646" s="967"/>
      <c r="BI646" s="967"/>
      <c r="BJ646" s="967"/>
      <c r="BK646" s="967"/>
      <c r="BL646" s="967"/>
      <c r="BM646" s="967"/>
      <c r="BN646" s="967"/>
      <c r="BO646" s="967"/>
      <c r="BP646" s="967"/>
      <c r="BQ646" s="967"/>
      <c r="BR646" s="967"/>
      <c r="BS646" s="967"/>
    </row>
    <row r="647" spans="1:71" s="656" customFormat="1" ht="15.65" customHeight="1" outlineLevel="2" x14ac:dyDescent="0.25">
      <c r="A647" s="934"/>
      <c r="B647" s="778"/>
      <c r="C647" s="791"/>
      <c r="D647" s="784" t="s">
        <v>1499</v>
      </c>
      <c r="E647" s="678">
        <f>E635</f>
        <v>91.3</v>
      </c>
      <c r="F647" s="679" t="s">
        <v>74</v>
      </c>
      <c r="G647" s="680">
        <v>1.05</v>
      </c>
      <c r="H647" s="680">
        <f t="shared" si="178"/>
        <v>95.864999999999995</v>
      </c>
      <c r="I647" s="899">
        <v>0</v>
      </c>
      <c r="J647" s="899">
        <f t="shared" si="179"/>
        <v>0</v>
      </c>
      <c r="K647" s="899"/>
      <c r="L647" s="899">
        <f>+K647*E647</f>
        <v>0</v>
      </c>
      <c r="M647" s="900">
        <f>J647+H647*Tabellen!$K$2+L647</f>
        <v>5751.9</v>
      </c>
      <c r="N647" s="796"/>
      <c r="O647" s="1018">
        <f t="shared" si="180"/>
        <v>6959.7989999999991</v>
      </c>
      <c r="P647" s="1031"/>
      <c r="Q647" s="1023" t="s">
        <v>1025</v>
      </c>
      <c r="R647" s="1018">
        <f>H647*Tabellen!$K$2*Tabellen!$F$2</f>
        <v>6959.7989999999991</v>
      </c>
      <c r="S647" s="1024" t="s">
        <v>1116</v>
      </c>
      <c r="T647" s="1018">
        <f>J647*Tabellen!$F$2</f>
        <v>0</v>
      </c>
      <c r="U647" s="1018">
        <f>R647*Tabellen!$G$2</f>
        <v>626.38190999999995</v>
      </c>
      <c r="V647" s="1018">
        <f>T647*Tabellen!$H$2</f>
        <v>0</v>
      </c>
      <c r="W647" s="1018">
        <f t="shared" si="181"/>
        <v>626.38190999999995</v>
      </c>
      <c r="X647" s="1018">
        <f t="shared" si="182"/>
        <v>7586.1809099999991</v>
      </c>
      <c r="Y647" s="1019"/>
      <c r="Z647" s="969"/>
      <c r="AA647" s="967"/>
      <c r="AB647" s="967"/>
      <c r="AC647" s="967"/>
      <c r="AD647" s="967"/>
      <c r="AE647" s="967"/>
      <c r="AF647" s="967"/>
      <c r="AG647" s="967"/>
      <c r="AH647" s="967"/>
      <c r="AI647" s="967"/>
      <c r="AJ647" s="967"/>
      <c r="AK647" s="967"/>
      <c r="AL647" s="967"/>
      <c r="AM647" s="967"/>
      <c r="AN647" s="967"/>
      <c r="AO647" s="967"/>
      <c r="AP647" s="967"/>
      <c r="AQ647" s="967"/>
      <c r="AR647" s="967"/>
      <c r="AS647" s="967"/>
      <c r="AT647" s="967"/>
      <c r="AU647" s="967"/>
      <c r="AV647" s="967"/>
      <c r="AW647" s="967"/>
      <c r="AX647" s="967"/>
      <c r="AY647" s="967"/>
      <c r="AZ647" s="967"/>
      <c r="BA647" s="967"/>
      <c r="BB647" s="967"/>
      <c r="BC647" s="967"/>
      <c r="BD647" s="967"/>
      <c r="BE647" s="967"/>
      <c r="BF647" s="967"/>
      <c r="BG647" s="967"/>
      <c r="BH647" s="967"/>
      <c r="BI647" s="967"/>
      <c r="BJ647" s="967"/>
      <c r="BK647" s="967"/>
      <c r="BL647" s="967"/>
      <c r="BM647" s="967"/>
      <c r="BN647" s="967"/>
      <c r="BO647" s="967"/>
      <c r="BP647" s="967"/>
      <c r="BQ647" s="967"/>
      <c r="BR647" s="967"/>
      <c r="BS647" s="967"/>
    </row>
    <row r="648" spans="1:71" s="656" customFormat="1" ht="15.65" customHeight="1" outlineLevel="2" x14ac:dyDescent="0.25">
      <c r="A648" s="934"/>
      <c r="B648" s="659"/>
      <c r="C648" s="786"/>
      <c r="D648" s="659" t="s">
        <v>1493</v>
      </c>
      <c r="E648" s="660">
        <f>E635</f>
        <v>91.3</v>
      </c>
      <c r="F648" s="657" t="s">
        <v>74</v>
      </c>
      <c r="G648" s="660"/>
      <c r="H648" s="661">
        <f t="shared" si="178"/>
        <v>0</v>
      </c>
      <c r="I648" s="891">
        <v>10</v>
      </c>
      <c r="J648" s="891">
        <f t="shared" si="179"/>
        <v>913</v>
      </c>
      <c r="K648" s="891"/>
      <c r="L648" s="891">
        <f>E648*K648</f>
        <v>0</v>
      </c>
      <c r="M648" s="891">
        <f>J648+H648*Tabellen!$K$2+L648</f>
        <v>913</v>
      </c>
      <c r="N648" s="796"/>
      <c r="O648" s="1018">
        <f t="shared" si="180"/>
        <v>1104.73</v>
      </c>
      <c r="P648" s="1031"/>
      <c r="Q648" s="1023" t="s">
        <v>1025</v>
      </c>
      <c r="R648" s="1018">
        <f>H648*Tabellen!$K$2*Tabellen!$F$2</f>
        <v>0</v>
      </c>
      <c r="S648" s="1024" t="s">
        <v>1116</v>
      </c>
      <c r="T648" s="1018">
        <f>J648*Tabellen!$F$2</f>
        <v>1104.73</v>
      </c>
      <c r="U648" s="1018">
        <f>R648*Tabellen!$G$2</f>
        <v>0</v>
      </c>
      <c r="V648" s="1018">
        <f>T648*Tabellen!$H$2</f>
        <v>231.9933</v>
      </c>
      <c r="W648" s="1018">
        <f t="shared" si="181"/>
        <v>231.9933</v>
      </c>
      <c r="X648" s="1018">
        <f t="shared" si="182"/>
        <v>1336.7233000000001</v>
      </c>
      <c r="Y648" s="1017"/>
      <c r="Z648" s="967"/>
      <c r="AA648" s="967"/>
      <c r="AB648" s="967"/>
      <c r="AC648" s="967"/>
      <c r="AD648" s="967"/>
      <c r="AE648" s="967"/>
      <c r="AF648" s="967"/>
      <c r="AG648" s="967"/>
      <c r="AH648" s="967"/>
      <c r="AI648" s="967"/>
      <c r="AJ648" s="967"/>
      <c r="AK648" s="967"/>
      <c r="AL648" s="967"/>
      <c r="AM648" s="967"/>
      <c r="AN648" s="967"/>
      <c r="AO648" s="967"/>
      <c r="AP648" s="967"/>
      <c r="AQ648" s="967"/>
      <c r="AR648" s="967"/>
      <c r="AS648" s="967"/>
      <c r="AT648" s="967"/>
      <c r="AU648" s="967"/>
      <c r="AV648" s="967"/>
      <c r="AW648" s="967"/>
      <c r="AX648" s="967"/>
      <c r="AY648" s="967"/>
      <c r="AZ648" s="967"/>
      <c r="BA648" s="967"/>
      <c r="BB648" s="967"/>
      <c r="BC648" s="967"/>
      <c r="BD648" s="967"/>
      <c r="BE648" s="967"/>
      <c r="BF648" s="967"/>
      <c r="BG648" s="967"/>
      <c r="BH648" s="967"/>
      <c r="BI648" s="967"/>
      <c r="BJ648" s="967"/>
      <c r="BK648" s="967"/>
      <c r="BL648" s="967"/>
      <c r="BM648" s="967"/>
      <c r="BN648" s="967"/>
      <c r="BO648" s="967"/>
      <c r="BP648" s="967"/>
      <c r="BQ648" s="967"/>
      <c r="BR648" s="967"/>
      <c r="BS648" s="967"/>
    </row>
    <row r="649" spans="1:71" s="656" customFormat="1" ht="15.65" customHeight="1" outlineLevel="2" x14ac:dyDescent="0.25">
      <c r="A649" s="934"/>
      <c r="B649" s="659"/>
      <c r="C649" s="786"/>
      <c r="D649" s="659" t="s">
        <v>1483</v>
      </c>
      <c r="E649" s="660">
        <v>1</v>
      </c>
      <c r="F649" s="657" t="s">
        <v>846</v>
      </c>
      <c r="G649" s="660">
        <v>4</v>
      </c>
      <c r="H649" s="661">
        <f t="shared" si="178"/>
        <v>4</v>
      </c>
      <c r="I649" s="891"/>
      <c r="J649" s="891">
        <f t="shared" si="179"/>
        <v>0</v>
      </c>
      <c r="K649" s="891"/>
      <c r="L649" s="891">
        <f>E649*K649</f>
        <v>0</v>
      </c>
      <c r="M649" s="891">
        <f>J649+H649*Tabellen!$K$2+L649</f>
        <v>240</v>
      </c>
      <c r="N649" s="796"/>
      <c r="O649" s="1018">
        <f t="shared" si="180"/>
        <v>290.39999999999998</v>
      </c>
      <c r="P649" s="1031"/>
      <c r="Q649" s="1023" t="s">
        <v>1025</v>
      </c>
      <c r="R649" s="1018">
        <f>H649*Tabellen!$K$2*Tabellen!$F$2</f>
        <v>290.39999999999998</v>
      </c>
      <c r="S649" s="1024" t="s">
        <v>1116</v>
      </c>
      <c r="T649" s="1018">
        <f>J649*Tabellen!$F$2</f>
        <v>0</v>
      </c>
      <c r="U649" s="1018">
        <f>R649*Tabellen!$G$2</f>
        <v>26.135999999999996</v>
      </c>
      <c r="V649" s="1018">
        <f>T649*Tabellen!$H$2</f>
        <v>0</v>
      </c>
      <c r="W649" s="1018">
        <f t="shared" si="181"/>
        <v>26.135999999999996</v>
      </c>
      <c r="X649" s="1018">
        <f t="shared" si="182"/>
        <v>316.53599999999994</v>
      </c>
      <c r="Y649" s="1017"/>
      <c r="Z649" s="967"/>
      <c r="AA649" s="967"/>
      <c r="AB649" s="967"/>
      <c r="AC649" s="967"/>
      <c r="AD649" s="967"/>
      <c r="AE649" s="967"/>
      <c r="AF649" s="967"/>
      <c r="AG649" s="967"/>
      <c r="AH649" s="967"/>
      <c r="AI649" s="967"/>
      <c r="AJ649" s="967"/>
      <c r="AK649" s="967"/>
      <c r="AL649" s="967"/>
      <c r="AM649" s="967"/>
      <c r="AN649" s="967"/>
      <c r="AO649" s="967"/>
      <c r="AP649" s="967"/>
      <c r="AQ649" s="967"/>
      <c r="AR649" s="967"/>
      <c r="AS649" s="967"/>
      <c r="AT649" s="967"/>
      <c r="AU649" s="967"/>
      <c r="AV649" s="967"/>
      <c r="AW649" s="967"/>
      <c r="AX649" s="967"/>
      <c r="AY649" s="967"/>
      <c r="AZ649" s="967"/>
      <c r="BA649" s="967"/>
      <c r="BB649" s="967"/>
      <c r="BC649" s="967"/>
      <c r="BD649" s="967"/>
      <c r="BE649" s="967"/>
      <c r="BF649" s="967"/>
      <c r="BG649" s="967"/>
      <c r="BH649" s="967"/>
      <c r="BI649" s="967"/>
      <c r="BJ649" s="967"/>
      <c r="BK649" s="967"/>
      <c r="BL649" s="967"/>
      <c r="BM649" s="967"/>
      <c r="BN649" s="967"/>
      <c r="BO649" s="967"/>
      <c r="BP649" s="967"/>
      <c r="BQ649" s="967"/>
      <c r="BR649" s="967"/>
      <c r="BS649" s="967"/>
    </row>
    <row r="650" spans="1:71" s="830" customFormat="1" ht="15.65" customHeight="1" outlineLevel="2" x14ac:dyDescent="0.25">
      <c r="A650" s="936"/>
      <c r="B650" s="659" t="s">
        <v>1223</v>
      </c>
      <c r="C650" s="786" t="s">
        <v>1074</v>
      </c>
      <c r="D650" s="657" t="s">
        <v>1226</v>
      </c>
      <c r="E650" s="660"/>
      <c r="F650" s="657"/>
      <c r="G650" s="661"/>
      <c r="H650" s="661"/>
      <c r="I650" s="891"/>
      <c r="J650" s="891"/>
      <c r="K650" s="891"/>
      <c r="L650" s="891"/>
      <c r="M650" s="891"/>
      <c r="N650" s="833"/>
      <c r="O650" s="1017"/>
      <c r="P650" s="1031"/>
      <c r="Q650" s="1023"/>
      <c r="R650" s="1018"/>
      <c r="S650" s="1024"/>
      <c r="T650" s="1018"/>
      <c r="U650" s="1018"/>
      <c r="V650" s="1018"/>
      <c r="W650" s="1018"/>
      <c r="X650" s="1018"/>
      <c r="Y650" s="1034"/>
      <c r="Z650" s="970"/>
      <c r="AA650" s="970"/>
      <c r="AB650" s="970"/>
      <c r="AC650" s="970"/>
      <c r="AD650" s="970"/>
      <c r="AE650" s="970"/>
      <c r="AF650" s="970"/>
      <c r="AG650" s="970"/>
      <c r="AH650" s="970"/>
      <c r="AI650" s="970"/>
      <c r="AJ650" s="970"/>
      <c r="AK650" s="970"/>
      <c r="AL650" s="970"/>
      <c r="AM650" s="970"/>
      <c r="AN650" s="970"/>
      <c r="AO650" s="970"/>
      <c r="AP650" s="970"/>
      <c r="AQ650" s="970"/>
      <c r="AR650" s="970"/>
      <c r="AS650" s="970"/>
      <c r="AT650" s="970"/>
      <c r="AU650" s="970"/>
      <c r="AV650" s="970"/>
      <c r="AW650" s="970"/>
      <c r="AX650" s="970"/>
      <c r="AY650" s="970"/>
      <c r="AZ650" s="970"/>
      <c r="BA650" s="970"/>
      <c r="BB650" s="970"/>
      <c r="BC650" s="970"/>
      <c r="BD650" s="970"/>
      <c r="BE650" s="970"/>
      <c r="BF650" s="970"/>
      <c r="BG650" s="970"/>
      <c r="BH650" s="970"/>
      <c r="BI650" s="970"/>
      <c r="BJ650" s="970"/>
      <c r="BK650" s="970"/>
      <c r="BL650" s="970"/>
      <c r="BM650" s="970"/>
      <c r="BN650" s="970"/>
      <c r="BO650" s="970"/>
      <c r="BP650" s="970"/>
      <c r="BQ650" s="970"/>
      <c r="BR650" s="970"/>
      <c r="BS650" s="970"/>
    </row>
    <row r="651" spans="1:71" ht="15.65" customHeight="1" outlineLevel="2" x14ac:dyDescent="0.25">
      <c r="B651" s="659"/>
      <c r="D651" s="668"/>
      <c r="E651" s="660"/>
      <c r="G651" s="661"/>
      <c r="H651" s="661"/>
      <c r="N651" s="795"/>
      <c r="O651" s="1017"/>
      <c r="P651" s="1017"/>
      <c r="Q651" s="1017"/>
    </row>
    <row r="652" spans="1:71" ht="9" customHeight="1" outlineLevel="1" x14ac:dyDescent="0.25">
      <c r="B652" s="663"/>
      <c r="D652" s="664"/>
      <c r="E652" s="666"/>
      <c r="F652" s="664"/>
      <c r="G652" s="665"/>
      <c r="H652" s="665"/>
      <c r="I652" s="892"/>
      <c r="J652" s="892"/>
      <c r="K652" s="892"/>
      <c r="L652" s="892"/>
      <c r="M652" s="892"/>
      <c r="N652" s="786"/>
      <c r="O652" s="1021"/>
      <c r="P652" s="1021"/>
      <c r="Q652" s="1021"/>
      <c r="R652" s="1022"/>
      <c r="S652" s="1022"/>
      <c r="T652" s="1022"/>
      <c r="U652" s="1022"/>
      <c r="V652" s="1022"/>
      <c r="W652" s="1022"/>
      <c r="X652" s="1022"/>
      <c r="Y652" s="1021"/>
      <c r="Z652" s="965"/>
      <c r="AA652" s="966"/>
      <c r="AG652" s="963"/>
      <c r="AH652" s="963"/>
    </row>
    <row r="653" spans="1:71" s="912" customFormat="1" ht="15.65" customHeight="1" outlineLevel="1" x14ac:dyDescent="0.25">
      <c r="B653" s="650" t="s">
        <v>1104</v>
      </c>
      <c r="C653" s="937"/>
      <c r="D653" s="651" t="s">
        <v>1690</v>
      </c>
      <c r="E653" s="658">
        <v>91.3</v>
      </c>
      <c r="F653" s="651" t="s">
        <v>74</v>
      </c>
      <c r="G653" s="652"/>
      <c r="H653" s="652">
        <f>SUM(H654:H669)/E653</f>
        <v>1.334234933633524</v>
      </c>
      <c r="I653" s="890"/>
      <c r="J653" s="890">
        <f>SUM(J654:J669)/E653</f>
        <v>34.601919500000001</v>
      </c>
      <c r="K653" s="890"/>
      <c r="L653" s="890">
        <f>SUM(L654:L669)/E653</f>
        <v>0</v>
      </c>
      <c r="M653" s="890">
        <f>SUM(M654:M669)/E653</f>
        <v>114.65601551801144</v>
      </c>
      <c r="N653" s="937"/>
      <c r="O653" s="1015">
        <f>SUM(O654:O669)/E653</f>
        <v>138.73377877679383</v>
      </c>
      <c r="P653" s="1014" t="str">
        <f>B653</f>
        <v>V1-3-H3</v>
      </c>
      <c r="Q653" s="1014"/>
      <c r="R653" s="1015"/>
      <c r="S653" s="1015"/>
      <c r="T653" s="1015"/>
      <c r="U653" s="1028"/>
      <c r="V653" s="1015"/>
      <c r="W653" s="1015"/>
      <c r="X653" s="1015">
        <f>SUM(X654:X669)/E653</f>
        <v>156.24401757810529</v>
      </c>
      <c r="Y653" s="1016"/>
      <c r="Z653" s="960"/>
      <c r="AA653" s="960"/>
      <c r="AB653" s="960"/>
      <c r="AC653" s="960"/>
      <c r="AD653" s="960"/>
      <c r="AE653" s="960"/>
      <c r="AF653" s="960"/>
      <c r="AG653" s="960"/>
      <c r="AH653" s="960"/>
      <c r="AI653" s="960"/>
      <c r="AJ653" s="960"/>
      <c r="AK653" s="960"/>
      <c r="AL653" s="960"/>
      <c r="AM653" s="960"/>
      <c r="AN653" s="960"/>
      <c r="AO653" s="960"/>
      <c r="AP653" s="960"/>
      <c r="AQ653" s="960"/>
      <c r="AR653" s="960"/>
      <c r="AS653" s="960"/>
      <c r="AT653" s="960"/>
      <c r="AU653" s="960"/>
      <c r="AV653" s="960"/>
      <c r="AW653" s="960"/>
      <c r="AX653" s="960"/>
      <c r="AY653" s="960"/>
      <c r="AZ653" s="960"/>
      <c r="BA653" s="960"/>
      <c r="BB653" s="960"/>
      <c r="BC653" s="960"/>
      <c r="BD653" s="960"/>
      <c r="BE653" s="960"/>
      <c r="BF653" s="960"/>
      <c r="BG653" s="960"/>
      <c r="BH653" s="960"/>
      <c r="BI653" s="960"/>
      <c r="BJ653" s="960"/>
      <c r="BK653" s="960"/>
      <c r="BL653" s="960"/>
      <c r="BM653" s="960"/>
      <c r="BN653" s="960"/>
      <c r="BO653" s="960"/>
      <c r="BP653" s="960"/>
      <c r="BQ653" s="960"/>
      <c r="BR653" s="960"/>
      <c r="BS653" s="960"/>
    </row>
    <row r="654" spans="1:71" ht="15.65" customHeight="1" outlineLevel="2" x14ac:dyDescent="0.2">
      <c r="B654" s="799"/>
      <c r="D654" s="668" t="s">
        <v>1250</v>
      </c>
      <c r="E654" s="660"/>
      <c r="G654" s="661"/>
      <c r="H654" s="661"/>
      <c r="N654" s="795"/>
      <c r="O654" s="1017" t="str">
        <f>R654</f>
        <v>incl. opslagen</v>
      </c>
      <c r="P654" s="1017"/>
      <c r="Q654" s="1023"/>
      <c r="R654" s="1030" t="str">
        <f>Tabellen!$C$2</f>
        <v>incl. opslagen</v>
      </c>
      <c r="S654" s="1024"/>
      <c r="T654" s="1030" t="str">
        <f>Tabellen!$C$2</f>
        <v>incl. opslagen</v>
      </c>
      <c r="Z654" s="966"/>
    </row>
    <row r="655" spans="1:71" s="656" customFormat="1" ht="15.65" customHeight="1" outlineLevel="2" x14ac:dyDescent="0.25">
      <c r="A655" s="934"/>
      <c r="B655" s="659"/>
      <c r="C655" s="786"/>
      <c r="D655" s="657" t="s">
        <v>1433</v>
      </c>
      <c r="E655" s="660">
        <v>1</v>
      </c>
      <c r="F655" s="657" t="s">
        <v>846</v>
      </c>
      <c r="G655" s="661">
        <v>2</v>
      </c>
      <c r="H655" s="661">
        <f t="shared" ref="H655:H667" si="188">E655*G655</f>
        <v>2</v>
      </c>
      <c r="I655" s="891"/>
      <c r="J655" s="891">
        <f t="shared" ref="J655:J667" si="189">E655*I655</f>
        <v>0</v>
      </c>
      <c r="K655" s="891"/>
      <c r="L655" s="891">
        <f>E655*K655</f>
        <v>0</v>
      </c>
      <c r="M655" s="891">
        <f>J655+H655*Tabellen!$K$2+L655</f>
        <v>120</v>
      </c>
      <c r="N655" s="796"/>
      <c r="O655" s="1018">
        <f t="shared" ref="O655:O667" si="190">R655+T655</f>
        <v>145.19999999999999</v>
      </c>
      <c r="P655" s="1031"/>
      <c r="Q655" s="1023" t="s">
        <v>1025</v>
      </c>
      <c r="R655" s="1018">
        <f>H655*Tabellen!$K$2*Tabellen!$F$2</f>
        <v>145.19999999999999</v>
      </c>
      <c r="S655" s="1024" t="s">
        <v>1116</v>
      </c>
      <c r="T655" s="1018">
        <f>J655*Tabellen!$F$2</f>
        <v>0</v>
      </c>
      <c r="U655" s="1018">
        <f>R655*Tabellen!$G$2</f>
        <v>13.067999999999998</v>
      </c>
      <c r="V655" s="1018">
        <f>T655*Tabellen!$H$2</f>
        <v>0</v>
      </c>
      <c r="W655" s="1018">
        <f t="shared" ref="W655:W667" si="191">U655+V655</f>
        <v>13.067999999999998</v>
      </c>
      <c r="X655" s="1018">
        <f t="shared" ref="X655:X667" si="192">O655+W655</f>
        <v>158.26799999999997</v>
      </c>
      <c r="Y655" s="1019"/>
      <c r="Z655" s="967"/>
      <c r="AA655" s="967"/>
      <c r="AB655" s="967"/>
      <c r="AC655" s="967"/>
      <c r="AD655" s="967"/>
      <c r="AE655" s="967"/>
      <c r="AF655" s="967"/>
      <c r="AG655" s="967"/>
      <c r="AH655" s="967"/>
      <c r="AI655" s="967"/>
      <c r="AJ655" s="967"/>
      <c r="AK655" s="967"/>
      <c r="AL655" s="967"/>
      <c r="AM655" s="967"/>
      <c r="AN655" s="967"/>
      <c r="AO655" s="967"/>
      <c r="AP655" s="967"/>
      <c r="AQ655" s="967"/>
      <c r="AR655" s="967"/>
      <c r="AS655" s="967"/>
      <c r="AT655" s="967"/>
      <c r="AU655" s="967"/>
      <c r="AV655" s="967"/>
      <c r="AW655" s="967"/>
      <c r="AX655" s="967"/>
      <c r="AY655" s="967"/>
      <c r="AZ655" s="967"/>
      <c r="BA655" s="967"/>
      <c r="BB655" s="967"/>
      <c r="BC655" s="967"/>
      <c r="BD655" s="967"/>
      <c r="BE655" s="967"/>
      <c r="BF655" s="967"/>
      <c r="BG655" s="967"/>
      <c r="BH655" s="967"/>
      <c r="BI655" s="967"/>
      <c r="BJ655" s="967"/>
      <c r="BK655" s="967"/>
      <c r="BL655" s="967"/>
      <c r="BM655" s="967"/>
      <c r="BN655" s="967"/>
      <c r="BO655" s="967"/>
      <c r="BP655" s="967"/>
      <c r="BQ655" s="967"/>
      <c r="BR655" s="967"/>
      <c r="BS655" s="967"/>
    </row>
    <row r="656" spans="1:71" s="656" customFormat="1" ht="15.65" customHeight="1" outlineLevel="2" x14ac:dyDescent="0.25">
      <c r="A656" s="934"/>
      <c r="B656" s="659"/>
      <c r="C656" s="786"/>
      <c r="D656" s="657" t="s">
        <v>1484</v>
      </c>
      <c r="E656" s="660">
        <f>91.3/2.7</f>
        <v>33.81481481481481</v>
      </c>
      <c r="F656" s="657" t="s">
        <v>71</v>
      </c>
      <c r="G656" s="661">
        <v>0.05</v>
      </c>
      <c r="H656" s="661">
        <f t="shared" si="188"/>
        <v>1.6907407407407407</v>
      </c>
      <c r="I656" s="891"/>
      <c r="J656" s="891">
        <f t="shared" si="189"/>
        <v>0</v>
      </c>
      <c r="K656" s="891"/>
      <c r="L656" s="891">
        <f>E656*K656</f>
        <v>0</v>
      </c>
      <c r="M656" s="891">
        <f>J656+H656*Tabellen!$K$2+L656</f>
        <v>101.44444444444444</v>
      </c>
      <c r="N656" s="796"/>
      <c r="O656" s="1018">
        <f t="shared" si="190"/>
        <v>122.74777777777777</v>
      </c>
      <c r="P656" s="1031"/>
      <c r="Q656" s="1023" t="s">
        <v>1025</v>
      </c>
      <c r="R656" s="1018">
        <f>H656*Tabellen!$K$2*Tabellen!$F$2</f>
        <v>122.74777777777777</v>
      </c>
      <c r="S656" s="1024" t="s">
        <v>1116</v>
      </c>
      <c r="T656" s="1018">
        <f>J656*Tabellen!$F$2</f>
        <v>0</v>
      </c>
      <c r="U656" s="1018">
        <f>R656*Tabellen!$G$2</f>
        <v>11.047299999999998</v>
      </c>
      <c r="V656" s="1018">
        <f>T656*Tabellen!$H$2</f>
        <v>0</v>
      </c>
      <c r="W656" s="1018">
        <f t="shared" si="191"/>
        <v>11.047299999999998</v>
      </c>
      <c r="X656" s="1018">
        <f t="shared" si="192"/>
        <v>133.79507777777778</v>
      </c>
      <c r="Y656" s="1019"/>
      <c r="Z656" s="967"/>
      <c r="AA656" s="967"/>
      <c r="AB656" s="967"/>
      <c r="AC656" s="967"/>
      <c r="AD656" s="967"/>
      <c r="AE656" s="967"/>
      <c r="AF656" s="967"/>
      <c r="AG656" s="967"/>
      <c r="AH656" s="967"/>
      <c r="AI656" s="967"/>
      <c r="AJ656" s="967"/>
      <c r="AK656" s="967"/>
      <c r="AL656" s="967"/>
      <c r="AM656" s="967"/>
      <c r="AN656" s="967"/>
      <c r="AO656" s="967"/>
      <c r="AP656" s="967"/>
      <c r="AQ656" s="967"/>
      <c r="AR656" s="967"/>
      <c r="AS656" s="967"/>
      <c r="AT656" s="967"/>
      <c r="AU656" s="967"/>
      <c r="AV656" s="967"/>
      <c r="AW656" s="967"/>
      <c r="AX656" s="967"/>
      <c r="AY656" s="967"/>
      <c r="AZ656" s="967"/>
      <c r="BA656" s="967"/>
      <c r="BB656" s="967"/>
      <c r="BC656" s="967"/>
      <c r="BD656" s="967"/>
      <c r="BE656" s="967"/>
      <c r="BF656" s="967"/>
      <c r="BG656" s="967"/>
      <c r="BH656" s="967"/>
      <c r="BI656" s="967"/>
      <c r="BJ656" s="967"/>
      <c r="BK656" s="967"/>
      <c r="BL656" s="967"/>
      <c r="BM656" s="967"/>
      <c r="BN656" s="967"/>
      <c r="BO656" s="967"/>
      <c r="BP656" s="967"/>
      <c r="BQ656" s="967"/>
      <c r="BR656" s="967"/>
      <c r="BS656" s="967"/>
    </row>
    <row r="657" spans="1:71" s="656" customFormat="1" ht="15.65" customHeight="1" outlineLevel="2" x14ac:dyDescent="0.25">
      <c r="A657" s="934"/>
      <c r="B657" s="659"/>
      <c r="C657" s="786"/>
      <c r="D657" s="657" t="s">
        <v>1497</v>
      </c>
      <c r="E657" s="660">
        <f>E653*3.3333</f>
        <v>304.33028999999999</v>
      </c>
      <c r="F657" s="657" t="s">
        <v>71</v>
      </c>
      <c r="G657" s="661">
        <v>0.03</v>
      </c>
      <c r="H657" s="661">
        <f t="shared" si="188"/>
        <v>9.1299086999999997</v>
      </c>
      <c r="I657" s="891">
        <v>0.44</v>
      </c>
      <c r="J657" s="891">
        <f t="shared" si="189"/>
        <v>133.90532759999999</v>
      </c>
      <c r="K657" s="891"/>
      <c r="L657" s="891">
        <f>E657*K657</f>
        <v>0</v>
      </c>
      <c r="M657" s="891">
        <f>J657+H657*Tabellen!$K$2+L657</f>
        <v>681.69984959999999</v>
      </c>
      <c r="N657" s="796"/>
      <c r="O657" s="1018">
        <f t="shared" si="190"/>
        <v>824.85681801600003</v>
      </c>
      <c r="P657" s="1031"/>
      <c r="Q657" s="1023" t="s">
        <v>1025</v>
      </c>
      <c r="R657" s="1018">
        <f>H657*Tabellen!$K$2*Tabellen!$F$2</f>
        <v>662.83137162000003</v>
      </c>
      <c r="S657" s="1024" t="s">
        <v>1116</v>
      </c>
      <c r="T657" s="1018">
        <f>J657*Tabellen!$F$2</f>
        <v>162.02544639599998</v>
      </c>
      <c r="U657" s="1018">
        <f>R657*Tabellen!$G$2</f>
        <v>59.654823445799998</v>
      </c>
      <c r="V657" s="1018">
        <f>T657*Tabellen!$H$2</f>
        <v>34.025343743159993</v>
      </c>
      <c r="W657" s="1018">
        <f t="shared" si="191"/>
        <v>93.680167188959985</v>
      </c>
      <c r="X657" s="1018">
        <f t="shared" si="192"/>
        <v>918.53698520496005</v>
      </c>
      <c r="Y657" s="1019"/>
      <c r="Z657" s="967"/>
      <c r="AA657" s="967"/>
      <c r="AB657" s="967"/>
      <c r="AC657" s="967"/>
      <c r="AD657" s="967"/>
      <c r="AE657" s="967"/>
      <c r="AF657" s="967"/>
      <c r="AG657" s="967"/>
      <c r="AH657" s="967"/>
      <c r="AI657" s="967"/>
      <c r="AJ657" s="967"/>
      <c r="AK657" s="967"/>
      <c r="AL657" s="967"/>
      <c r="AM657" s="967"/>
      <c r="AN657" s="967"/>
      <c r="AO657" s="967"/>
      <c r="AP657" s="967"/>
      <c r="AQ657" s="967"/>
      <c r="AR657" s="967"/>
      <c r="AS657" s="967"/>
      <c r="AT657" s="967"/>
      <c r="AU657" s="967"/>
      <c r="AV657" s="967"/>
      <c r="AW657" s="967"/>
      <c r="AX657" s="967"/>
      <c r="AY657" s="967"/>
      <c r="AZ657" s="967"/>
      <c r="BA657" s="967"/>
      <c r="BB657" s="967"/>
      <c r="BC657" s="967"/>
      <c r="BD657" s="967"/>
      <c r="BE657" s="967"/>
      <c r="BF657" s="967"/>
      <c r="BG657" s="967"/>
      <c r="BH657" s="967"/>
      <c r="BI657" s="967"/>
      <c r="BJ657" s="967"/>
      <c r="BK657" s="967"/>
      <c r="BL657" s="967"/>
      <c r="BM657" s="967"/>
      <c r="BN657" s="967"/>
      <c r="BO657" s="967"/>
      <c r="BP657" s="967"/>
      <c r="BQ657" s="967"/>
      <c r="BR657" s="967"/>
      <c r="BS657" s="967"/>
    </row>
    <row r="658" spans="1:71" s="656" customFormat="1" ht="15.65" customHeight="1" outlineLevel="2" x14ac:dyDescent="0.25">
      <c r="A658" s="934"/>
      <c r="B658" s="778"/>
      <c r="C658" s="791"/>
      <c r="D658" s="784" t="s">
        <v>158</v>
      </c>
      <c r="E658" s="678">
        <f>E653*1.7*1.1</f>
        <v>170.73099999999999</v>
      </c>
      <c r="F658" s="679" t="s">
        <v>71</v>
      </c>
      <c r="G658" s="680">
        <v>0</v>
      </c>
      <c r="H658" s="680">
        <f t="shared" si="188"/>
        <v>0</v>
      </c>
      <c r="I658" s="899">
        <v>2.61</v>
      </c>
      <c r="J658" s="899">
        <f t="shared" si="189"/>
        <v>445.60790999999995</v>
      </c>
      <c r="K658" s="899"/>
      <c r="L658" s="899">
        <f>+K658*E658</f>
        <v>0</v>
      </c>
      <c r="M658" s="900">
        <f>J658+H658*Tabellen!$K$2+L658</f>
        <v>445.60790999999995</v>
      </c>
      <c r="N658" s="796"/>
      <c r="O658" s="1018">
        <f t="shared" si="190"/>
        <v>539.18557109999995</v>
      </c>
      <c r="P658" s="1031"/>
      <c r="Q658" s="1023" t="s">
        <v>1025</v>
      </c>
      <c r="R658" s="1018">
        <f>H658*Tabellen!$K$2*Tabellen!$F$2</f>
        <v>0</v>
      </c>
      <c r="S658" s="1024" t="s">
        <v>1116</v>
      </c>
      <c r="T658" s="1018">
        <f>J658*Tabellen!$F$2</f>
        <v>539.18557109999995</v>
      </c>
      <c r="U658" s="1018">
        <f>R658*Tabellen!$G$2</f>
        <v>0</v>
      </c>
      <c r="V658" s="1018">
        <f>T658*Tabellen!$H$2</f>
        <v>113.22896993099998</v>
      </c>
      <c r="W658" s="1018">
        <f t="shared" si="191"/>
        <v>113.22896993099998</v>
      </c>
      <c r="X658" s="1018">
        <f t="shared" si="192"/>
        <v>652.41454103099989</v>
      </c>
      <c r="Y658" s="1019"/>
      <c r="Z658" s="969"/>
      <c r="AA658" s="967"/>
      <c r="AB658" s="967"/>
      <c r="AC658" s="967"/>
      <c r="AD658" s="967"/>
      <c r="AE658" s="967"/>
      <c r="AF658" s="967"/>
      <c r="AG658" s="967"/>
      <c r="AH658" s="967"/>
      <c r="AI658" s="967"/>
      <c r="AJ658" s="967"/>
      <c r="AK658" s="967"/>
      <c r="AL658" s="967"/>
      <c r="AM658" s="967"/>
      <c r="AN658" s="967"/>
      <c r="AO658" s="967"/>
      <c r="AP658" s="967"/>
      <c r="AQ658" s="967"/>
      <c r="AR658" s="967"/>
      <c r="AS658" s="967"/>
      <c r="AT658" s="967"/>
      <c r="AU658" s="967"/>
      <c r="AV658" s="967"/>
      <c r="AW658" s="967"/>
      <c r="AX658" s="967"/>
      <c r="AY658" s="967"/>
      <c r="AZ658" s="967"/>
      <c r="BA658" s="967"/>
      <c r="BB658" s="967"/>
      <c r="BC658" s="967"/>
      <c r="BD658" s="967"/>
      <c r="BE658" s="967"/>
      <c r="BF658" s="967"/>
      <c r="BG658" s="967"/>
      <c r="BH658" s="967"/>
      <c r="BI658" s="967"/>
      <c r="BJ658" s="967"/>
      <c r="BK658" s="967"/>
      <c r="BL658" s="967"/>
      <c r="BM658" s="967"/>
      <c r="BN658" s="967"/>
      <c r="BO658" s="967"/>
      <c r="BP658" s="967"/>
      <c r="BQ658" s="967"/>
      <c r="BR658" s="967"/>
      <c r="BS658" s="967"/>
    </row>
    <row r="659" spans="1:71" s="656" customFormat="1" ht="15.65" customHeight="1" outlineLevel="2" x14ac:dyDescent="0.25">
      <c r="A659" s="934"/>
      <c r="B659" s="778"/>
      <c r="C659" s="791"/>
      <c r="D659" s="784" t="s">
        <v>159</v>
      </c>
      <c r="E659" s="678">
        <f>E653/2.5*2.1</f>
        <v>76.691999999999993</v>
      </c>
      <c r="F659" s="679" t="s">
        <v>71</v>
      </c>
      <c r="G659" s="680">
        <v>0</v>
      </c>
      <c r="H659" s="680">
        <f t="shared" si="188"/>
        <v>0</v>
      </c>
      <c r="I659" s="899">
        <v>2.39</v>
      </c>
      <c r="J659" s="899">
        <f t="shared" si="189"/>
        <v>183.29388</v>
      </c>
      <c r="K659" s="899"/>
      <c r="L659" s="899">
        <f>+K659*E659</f>
        <v>0</v>
      </c>
      <c r="M659" s="900">
        <f>J659+H659*Tabellen!$K$2+L659</f>
        <v>183.29388</v>
      </c>
      <c r="N659" s="796"/>
      <c r="O659" s="1018">
        <f t="shared" si="190"/>
        <v>221.78559479999998</v>
      </c>
      <c r="P659" s="1031"/>
      <c r="Q659" s="1023" t="s">
        <v>1025</v>
      </c>
      <c r="R659" s="1018">
        <f>H659*Tabellen!$K$2*Tabellen!$F$2</f>
        <v>0</v>
      </c>
      <c r="S659" s="1024" t="s">
        <v>1116</v>
      </c>
      <c r="T659" s="1018">
        <f>J659*Tabellen!$F$2</f>
        <v>221.78559479999998</v>
      </c>
      <c r="U659" s="1018">
        <f>R659*Tabellen!$G$2</f>
        <v>0</v>
      </c>
      <c r="V659" s="1018">
        <f>T659*Tabellen!$H$2</f>
        <v>46.574974907999994</v>
      </c>
      <c r="W659" s="1018">
        <f t="shared" si="191"/>
        <v>46.574974907999994</v>
      </c>
      <c r="X659" s="1018">
        <f t="shared" si="192"/>
        <v>268.36056970799996</v>
      </c>
      <c r="Y659" s="1019"/>
      <c r="Z659" s="969"/>
      <c r="AA659" s="967"/>
      <c r="AB659" s="967"/>
      <c r="AC659" s="967"/>
      <c r="AD659" s="967"/>
      <c r="AE659" s="967"/>
      <c r="AF659" s="967"/>
      <c r="AG659" s="967"/>
      <c r="AH659" s="967"/>
      <c r="AI659" s="967"/>
      <c r="AJ659" s="967"/>
      <c r="AK659" s="967"/>
      <c r="AL659" s="967"/>
      <c r="AM659" s="967"/>
      <c r="AN659" s="967"/>
      <c r="AO659" s="967"/>
      <c r="AP659" s="967"/>
      <c r="AQ659" s="967"/>
      <c r="AR659" s="967"/>
      <c r="AS659" s="967"/>
      <c r="AT659" s="967"/>
      <c r="AU659" s="967"/>
      <c r="AV659" s="967"/>
      <c r="AW659" s="967"/>
      <c r="AX659" s="967"/>
      <c r="AY659" s="967"/>
      <c r="AZ659" s="967"/>
      <c r="BA659" s="967"/>
      <c r="BB659" s="967"/>
      <c r="BC659" s="967"/>
      <c r="BD659" s="967"/>
      <c r="BE659" s="967"/>
      <c r="BF659" s="967"/>
      <c r="BG659" s="967"/>
      <c r="BH659" s="967"/>
      <c r="BI659" s="967"/>
      <c r="BJ659" s="967"/>
      <c r="BK659" s="967"/>
      <c r="BL659" s="967"/>
      <c r="BM659" s="967"/>
      <c r="BN659" s="967"/>
      <c r="BO659" s="967"/>
      <c r="BP659" s="967"/>
      <c r="BQ659" s="967"/>
      <c r="BR659" s="967"/>
      <c r="BS659" s="967"/>
    </row>
    <row r="660" spans="1:71" s="656" customFormat="1" ht="15.65" customHeight="1" outlineLevel="2" x14ac:dyDescent="0.25">
      <c r="A660" s="934"/>
      <c r="B660" s="659"/>
      <c r="C660" s="786"/>
      <c r="D660" s="657" t="s">
        <v>1505</v>
      </c>
      <c r="E660" s="660">
        <f>E653*1.05</f>
        <v>95.864999999999995</v>
      </c>
      <c r="F660" s="657" t="s">
        <v>74</v>
      </c>
      <c r="G660" s="661">
        <v>0</v>
      </c>
      <c r="H660" s="661">
        <f t="shared" si="188"/>
        <v>0</v>
      </c>
      <c r="I660" s="891">
        <v>5.31</v>
      </c>
      <c r="J660" s="891">
        <f t="shared" si="189"/>
        <v>509.04314999999991</v>
      </c>
      <c r="K660" s="891"/>
      <c r="L660" s="891">
        <f>E660*K660</f>
        <v>0</v>
      </c>
      <c r="M660" s="891">
        <f>J660+H660*Tabellen!$K$2+L660</f>
        <v>509.04314999999991</v>
      </c>
      <c r="N660" s="796"/>
      <c r="O660" s="1018">
        <f t="shared" si="190"/>
        <v>615.94221149999987</v>
      </c>
      <c r="P660" s="1031"/>
      <c r="Q660" s="1023" t="s">
        <v>1025</v>
      </c>
      <c r="R660" s="1018">
        <f>H660*Tabellen!$K$2*Tabellen!$F$2</f>
        <v>0</v>
      </c>
      <c r="S660" s="1024" t="s">
        <v>1116</v>
      </c>
      <c r="T660" s="1018">
        <f>J660*Tabellen!$F$2</f>
        <v>615.94221149999987</v>
      </c>
      <c r="U660" s="1018">
        <f>R660*Tabellen!$G$2</f>
        <v>0</v>
      </c>
      <c r="V660" s="1018">
        <f>T660*Tabellen!$H$2</f>
        <v>129.34786441499998</v>
      </c>
      <c r="W660" s="1018">
        <f t="shared" si="191"/>
        <v>129.34786441499998</v>
      </c>
      <c r="X660" s="1018">
        <f t="shared" si="192"/>
        <v>745.29007591499987</v>
      </c>
      <c r="Y660" s="1017"/>
      <c r="Z660" s="967"/>
      <c r="AA660" s="967"/>
      <c r="AB660" s="967"/>
      <c r="AC660" s="967"/>
      <c r="AD660" s="967"/>
      <c r="AE660" s="967"/>
      <c r="AF660" s="967"/>
      <c r="AG660" s="967"/>
      <c r="AH660" s="967"/>
      <c r="AI660" s="967"/>
      <c r="AJ660" s="967"/>
      <c r="AK660" s="967"/>
      <c r="AL660" s="967"/>
      <c r="AM660" s="967"/>
      <c r="AN660" s="967"/>
      <c r="AO660" s="967"/>
      <c r="AP660" s="967"/>
      <c r="AQ660" s="967"/>
      <c r="AR660" s="967"/>
      <c r="AS660" s="967"/>
      <c r="AT660" s="967"/>
      <c r="AU660" s="967"/>
      <c r="AV660" s="967"/>
      <c r="AW660" s="967"/>
      <c r="AX660" s="967"/>
      <c r="AY660" s="967"/>
      <c r="AZ660" s="967"/>
      <c r="BA660" s="967"/>
      <c r="BB660" s="967"/>
      <c r="BC660" s="967"/>
      <c r="BD660" s="967"/>
      <c r="BE660" s="967"/>
      <c r="BF660" s="967"/>
      <c r="BG660" s="967"/>
      <c r="BH660" s="967"/>
      <c r="BI660" s="967"/>
      <c r="BJ660" s="967"/>
      <c r="BK660" s="967"/>
      <c r="BL660" s="967"/>
      <c r="BM660" s="967"/>
      <c r="BN660" s="967"/>
      <c r="BO660" s="967"/>
      <c r="BP660" s="967"/>
      <c r="BQ660" s="967"/>
      <c r="BR660" s="967"/>
      <c r="BS660" s="967"/>
    </row>
    <row r="661" spans="1:71" s="656" customFormat="1" ht="15.65" customHeight="1" outlineLevel="2" x14ac:dyDescent="0.25">
      <c r="A661" s="934"/>
      <c r="B661" s="659"/>
      <c r="C661" s="786"/>
      <c r="D661" s="657" t="s">
        <v>1596</v>
      </c>
      <c r="E661" s="660">
        <f>E653*1.05</f>
        <v>95.864999999999995</v>
      </c>
      <c r="F661" s="659" t="s">
        <v>74</v>
      </c>
      <c r="G661" s="660">
        <v>0</v>
      </c>
      <c r="H661" s="661">
        <f t="shared" si="188"/>
        <v>0</v>
      </c>
      <c r="I661" s="904">
        <v>1.85</v>
      </c>
      <c r="J661" s="891">
        <f t="shared" si="189"/>
        <v>177.35024999999999</v>
      </c>
      <c r="K661" s="891"/>
      <c r="L661" s="891">
        <f>E661*K661</f>
        <v>0</v>
      </c>
      <c r="M661" s="891">
        <f>J661+H661*Tabellen!$K$2+L661</f>
        <v>177.35024999999999</v>
      </c>
      <c r="N661" s="796"/>
      <c r="O661" s="1018">
        <f t="shared" si="190"/>
        <v>214.59380249999998</v>
      </c>
      <c r="P661" s="1031"/>
      <c r="Q661" s="1023" t="s">
        <v>1025</v>
      </c>
      <c r="R661" s="1018">
        <f>H661*Tabellen!$K$2*Tabellen!$F$2</f>
        <v>0</v>
      </c>
      <c r="S661" s="1024" t="s">
        <v>1116</v>
      </c>
      <c r="T661" s="1018">
        <f>J661*Tabellen!$F$2</f>
        <v>214.59380249999998</v>
      </c>
      <c r="U661" s="1018">
        <f>R661*Tabellen!$G$2</f>
        <v>0</v>
      </c>
      <c r="V661" s="1018">
        <f>T661*Tabellen!$H$2</f>
        <v>45.064698524999997</v>
      </c>
      <c r="W661" s="1018">
        <f t="shared" si="191"/>
        <v>45.064698524999997</v>
      </c>
      <c r="X661" s="1018">
        <f t="shared" si="192"/>
        <v>259.65850102499996</v>
      </c>
      <c r="Y661" s="1026"/>
      <c r="Z661" s="967"/>
      <c r="AA661" s="967"/>
      <c r="AB661" s="967"/>
      <c r="AC661" s="967"/>
      <c r="AD661" s="967"/>
      <c r="AE661" s="967"/>
      <c r="AF661" s="967"/>
      <c r="AG661" s="967"/>
      <c r="AH661" s="967"/>
      <c r="AI661" s="967"/>
      <c r="AJ661" s="967"/>
      <c r="AK661" s="967"/>
      <c r="AL661" s="967"/>
      <c r="AM661" s="967"/>
      <c r="AN661" s="967"/>
      <c r="AO661" s="967"/>
      <c r="AP661" s="967"/>
      <c r="AQ661" s="967"/>
      <c r="AR661" s="967"/>
      <c r="AS661" s="967"/>
      <c r="AT661" s="967"/>
      <c r="AU661" s="967"/>
      <c r="AV661" s="967"/>
      <c r="AW661" s="967"/>
      <c r="AX661" s="967"/>
      <c r="AY661" s="967"/>
      <c r="AZ661" s="967"/>
      <c r="BA661" s="967"/>
      <c r="BB661" s="967"/>
      <c r="BC661" s="967"/>
      <c r="BD661" s="967"/>
      <c r="BE661" s="967"/>
      <c r="BF661" s="967"/>
      <c r="BG661" s="967"/>
      <c r="BH661" s="967"/>
      <c r="BI661" s="967"/>
      <c r="BJ661" s="967"/>
      <c r="BK661" s="967"/>
      <c r="BL661" s="967"/>
      <c r="BM661" s="967"/>
      <c r="BN661" s="967"/>
      <c r="BO661" s="967"/>
      <c r="BP661" s="967"/>
      <c r="BQ661" s="967"/>
      <c r="BR661" s="967"/>
      <c r="BS661" s="967"/>
    </row>
    <row r="662" spans="1:71" s="656" customFormat="1" ht="15.65" customHeight="1" outlineLevel="2" x14ac:dyDescent="0.25">
      <c r="A662" s="934"/>
      <c r="B662" s="659"/>
      <c r="C662" s="786"/>
      <c r="D662" s="657" t="s">
        <v>1490</v>
      </c>
      <c r="E662" s="660">
        <f>E653*1.1</f>
        <v>100.43</v>
      </c>
      <c r="F662" s="659" t="s">
        <v>74</v>
      </c>
      <c r="G662" s="660">
        <v>0</v>
      </c>
      <c r="H662" s="661">
        <f t="shared" si="188"/>
        <v>0</v>
      </c>
      <c r="I662" s="904">
        <v>2.1754249999999997</v>
      </c>
      <c r="J662" s="891">
        <f t="shared" si="189"/>
        <v>218.47793274999998</v>
      </c>
      <c r="K662" s="891"/>
      <c r="L662" s="891">
        <f>E662*K662</f>
        <v>0</v>
      </c>
      <c r="M662" s="891">
        <f>J662+H662*Tabellen!$K$2+L662</f>
        <v>218.47793274999998</v>
      </c>
      <c r="N662" s="796"/>
      <c r="O662" s="1018">
        <f t="shared" si="190"/>
        <v>264.35829862749995</v>
      </c>
      <c r="P662" s="1031"/>
      <c r="Q662" s="1023" t="s">
        <v>1025</v>
      </c>
      <c r="R662" s="1018">
        <f>H662*Tabellen!$K$2*Tabellen!$F$2</f>
        <v>0</v>
      </c>
      <c r="S662" s="1024" t="s">
        <v>1116</v>
      </c>
      <c r="T662" s="1018">
        <f>J662*Tabellen!$F$2</f>
        <v>264.35829862749995</v>
      </c>
      <c r="U662" s="1018">
        <f>R662*Tabellen!$G$2</f>
        <v>0</v>
      </c>
      <c r="V662" s="1018">
        <f>T662*Tabellen!$H$2</f>
        <v>55.515242711774988</v>
      </c>
      <c r="W662" s="1018">
        <f t="shared" si="191"/>
        <v>55.515242711774988</v>
      </c>
      <c r="X662" s="1018">
        <f t="shared" si="192"/>
        <v>319.87354133927494</v>
      </c>
      <c r="Y662" s="1026"/>
      <c r="Z662" s="967"/>
      <c r="AA662" s="967"/>
      <c r="AB662" s="967"/>
      <c r="AC662" s="967"/>
      <c r="AD662" s="967"/>
      <c r="AE662" s="967"/>
      <c r="AF662" s="967"/>
      <c r="AG662" s="967"/>
      <c r="AH662" s="967"/>
      <c r="AI662" s="967"/>
      <c r="AJ662" s="967"/>
      <c r="AK662" s="967"/>
      <c r="AL662" s="967"/>
      <c r="AM662" s="967"/>
      <c r="AN662" s="967"/>
      <c r="AO662" s="967"/>
      <c r="AP662" s="967"/>
      <c r="AQ662" s="967"/>
      <c r="AR662" s="967"/>
      <c r="AS662" s="967"/>
      <c r="AT662" s="967"/>
      <c r="AU662" s="967"/>
      <c r="AV662" s="967"/>
      <c r="AW662" s="967"/>
      <c r="AX662" s="967"/>
      <c r="AY662" s="967"/>
      <c r="AZ662" s="967"/>
      <c r="BA662" s="967"/>
      <c r="BB662" s="967"/>
      <c r="BC662" s="967"/>
      <c r="BD662" s="967"/>
      <c r="BE662" s="967"/>
      <c r="BF662" s="967"/>
      <c r="BG662" s="967"/>
      <c r="BH662" s="967"/>
      <c r="BI662" s="967"/>
      <c r="BJ662" s="967"/>
      <c r="BK662" s="967"/>
      <c r="BL662" s="967"/>
      <c r="BM662" s="967"/>
      <c r="BN662" s="967"/>
      <c r="BO662" s="967"/>
      <c r="BP662" s="967"/>
      <c r="BQ662" s="967"/>
      <c r="BR662" s="967"/>
      <c r="BS662" s="967"/>
    </row>
    <row r="663" spans="1:71" s="656" customFormat="1" ht="15.65" customHeight="1" outlineLevel="2" x14ac:dyDescent="0.25">
      <c r="A663" s="934"/>
      <c r="B663" s="659"/>
      <c r="C663" s="786"/>
      <c r="D663" s="657" t="s">
        <v>1491</v>
      </c>
      <c r="E663" s="660">
        <f>E653*1.1</f>
        <v>100.43</v>
      </c>
      <c r="F663" s="659" t="s">
        <v>74</v>
      </c>
      <c r="G663" s="660">
        <v>0</v>
      </c>
      <c r="H663" s="661">
        <f t="shared" si="188"/>
        <v>0</v>
      </c>
      <c r="I663" s="904">
        <v>1.79</v>
      </c>
      <c r="J663" s="891">
        <f t="shared" si="189"/>
        <v>179.76970000000003</v>
      </c>
      <c r="K663" s="891"/>
      <c r="L663" s="891">
        <f>E663*K663</f>
        <v>0</v>
      </c>
      <c r="M663" s="891">
        <f>J663+H663*Tabellen!$K$2+L663</f>
        <v>179.76970000000003</v>
      </c>
      <c r="N663" s="796"/>
      <c r="O663" s="1018">
        <f t="shared" si="190"/>
        <v>217.52133700000002</v>
      </c>
      <c r="P663" s="1031"/>
      <c r="Q663" s="1023" t="s">
        <v>1025</v>
      </c>
      <c r="R663" s="1018">
        <f>H663*Tabellen!$K$2*Tabellen!$F$2</f>
        <v>0</v>
      </c>
      <c r="S663" s="1024" t="s">
        <v>1116</v>
      </c>
      <c r="T663" s="1018">
        <f>J663*Tabellen!$F$2</f>
        <v>217.52133700000002</v>
      </c>
      <c r="U663" s="1018">
        <f>R663*Tabellen!$G$2</f>
        <v>0</v>
      </c>
      <c r="V663" s="1018">
        <f>T663*Tabellen!$H$2</f>
        <v>45.679480770000005</v>
      </c>
      <c r="W663" s="1018">
        <f t="shared" si="191"/>
        <v>45.679480770000005</v>
      </c>
      <c r="X663" s="1018">
        <f t="shared" si="192"/>
        <v>263.20081777000001</v>
      </c>
      <c r="Y663" s="1026"/>
      <c r="Z663" s="967"/>
      <c r="AA663" s="967"/>
      <c r="AB663" s="967"/>
      <c r="AC663" s="967"/>
      <c r="AD663" s="967"/>
      <c r="AE663" s="967"/>
      <c r="AF663" s="967"/>
      <c r="AG663" s="967"/>
      <c r="AH663" s="967"/>
      <c r="AI663" s="967"/>
      <c r="AJ663" s="967"/>
      <c r="AK663" s="967"/>
      <c r="AL663" s="967"/>
      <c r="AM663" s="967"/>
      <c r="AN663" s="967"/>
      <c r="AO663" s="967"/>
      <c r="AP663" s="967"/>
      <c r="AQ663" s="967"/>
      <c r="AR663" s="967"/>
      <c r="AS663" s="967"/>
      <c r="AT663" s="967"/>
      <c r="AU663" s="967"/>
      <c r="AV663" s="967"/>
      <c r="AW663" s="967"/>
      <c r="AX663" s="967"/>
      <c r="AY663" s="967"/>
      <c r="AZ663" s="967"/>
      <c r="BA663" s="967"/>
      <c r="BB663" s="967"/>
      <c r="BC663" s="967"/>
      <c r="BD663" s="967"/>
      <c r="BE663" s="967"/>
      <c r="BF663" s="967"/>
      <c r="BG663" s="967"/>
      <c r="BH663" s="967"/>
      <c r="BI663" s="967"/>
      <c r="BJ663" s="967"/>
      <c r="BK663" s="967"/>
      <c r="BL663" s="967"/>
      <c r="BM663" s="967"/>
      <c r="BN663" s="967"/>
      <c r="BO663" s="967"/>
      <c r="BP663" s="967"/>
      <c r="BQ663" s="967"/>
      <c r="BR663" s="967"/>
      <c r="BS663" s="967"/>
    </row>
    <row r="664" spans="1:71" s="656" customFormat="1" ht="15.65" customHeight="1" outlineLevel="2" x14ac:dyDescent="0.25">
      <c r="A664" s="934"/>
      <c r="B664" s="659"/>
      <c r="C664" s="786"/>
      <c r="D664" s="657" t="s">
        <v>1492</v>
      </c>
      <c r="E664" s="660">
        <f>E653*1.1</f>
        <v>100.43</v>
      </c>
      <c r="F664" s="657" t="s">
        <v>74</v>
      </c>
      <c r="G664" s="661"/>
      <c r="H664" s="661">
        <f t="shared" si="188"/>
        <v>0</v>
      </c>
      <c r="I664" s="891">
        <v>3.97</v>
      </c>
      <c r="J664" s="891">
        <f t="shared" si="189"/>
        <v>398.70710000000003</v>
      </c>
      <c r="K664" s="891"/>
      <c r="L664" s="891">
        <f>E664*K664</f>
        <v>0</v>
      </c>
      <c r="M664" s="891">
        <f>J664+H664*Tabellen!$K$2+L664</f>
        <v>398.70710000000003</v>
      </c>
      <c r="N664" s="796"/>
      <c r="O664" s="1018">
        <f t="shared" si="190"/>
        <v>482.43559100000004</v>
      </c>
      <c r="P664" s="1031"/>
      <c r="Q664" s="1023" t="s">
        <v>1025</v>
      </c>
      <c r="R664" s="1018">
        <f>H664*Tabellen!$K$2*Tabellen!$F$2</f>
        <v>0</v>
      </c>
      <c r="S664" s="1024" t="s">
        <v>1116</v>
      </c>
      <c r="T664" s="1018">
        <f>J664*Tabellen!$F$2</f>
        <v>482.43559100000004</v>
      </c>
      <c r="U664" s="1018">
        <f>R664*Tabellen!$G$2</f>
        <v>0</v>
      </c>
      <c r="V664" s="1018">
        <f>T664*Tabellen!$H$2</f>
        <v>101.31147411000001</v>
      </c>
      <c r="W664" s="1018">
        <f t="shared" si="191"/>
        <v>101.31147411000001</v>
      </c>
      <c r="X664" s="1018">
        <f t="shared" si="192"/>
        <v>583.74706510999999</v>
      </c>
      <c r="Y664" s="1034"/>
      <c r="Z664" s="967"/>
      <c r="AA664" s="967"/>
      <c r="AB664" s="967"/>
      <c r="AC664" s="967"/>
      <c r="AD664" s="967"/>
      <c r="AE664" s="967"/>
      <c r="AF664" s="967"/>
      <c r="AG664" s="967"/>
      <c r="AH664" s="967"/>
      <c r="AI664" s="967"/>
      <c r="AJ664" s="967"/>
      <c r="AK664" s="967"/>
      <c r="AL664" s="967"/>
      <c r="AM664" s="967"/>
      <c r="AN664" s="967"/>
      <c r="AO664" s="967"/>
      <c r="AP664" s="967"/>
      <c r="AQ664" s="967"/>
      <c r="AR664" s="967"/>
      <c r="AS664" s="967"/>
      <c r="AT664" s="967"/>
      <c r="AU664" s="967"/>
      <c r="AV664" s="967"/>
      <c r="AW664" s="967"/>
      <c r="AX664" s="967"/>
      <c r="AY664" s="967"/>
      <c r="AZ664" s="967"/>
      <c r="BA664" s="967"/>
      <c r="BB664" s="967"/>
      <c r="BC664" s="967"/>
      <c r="BD664" s="967"/>
      <c r="BE664" s="967"/>
      <c r="BF664" s="967"/>
      <c r="BG664" s="967"/>
      <c r="BH664" s="967"/>
      <c r="BI664" s="967"/>
      <c r="BJ664" s="967"/>
      <c r="BK664" s="967"/>
      <c r="BL664" s="967"/>
      <c r="BM664" s="967"/>
      <c r="BN664" s="967"/>
      <c r="BO664" s="967"/>
      <c r="BP664" s="967"/>
      <c r="BQ664" s="967"/>
      <c r="BR664" s="967"/>
      <c r="BS664" s="967"/>
    </row>
    <row r="665" spans="1:71" s="656" customFormat="1" ht="15.65" customHeight="1" outlineLevel="2" x14ac:dyDescent="0.25">
      <c r="A665" s="934"/>
      <c r="B665" s="778"/>
      <c r="C665" s="791"/>
      <c r="D665" s="784" t="s">
        <v>1499</v>
      </c>
      <c r="E665" s="678">
        <f>E653</f>
        <v>91.3</v>
      </c>
      <c r="F665" s="679" t="s">
        <v>74</v>
      </c>
      <c r="G665" s="680">
        <v>1.1499999999999999</v>
      </c>
      <c r="H665" s="680">
        <f t="shared" si="188"/>
        <v>104.99499999999999</v>
      </c>
      <c r="I665" s="899">
        <v>0</v>
      </c>
      <c r="J665" s="899">
        <f t="shared" si="189"/>
        <v>0</v>
      </c>
      <c r="K665" s="899"/>
      <c r="L665" s="899">
        <f>+K665*E665</f>
        <v>0</v>
      </c>
      <c r="M665" s="900">
        <f>J665+H665*Tabellen!$K$2+L665</f>
        <v>6299.7</v>
      </c>
      <c r="N665" s="796"/>
      <c r="O665" s="1018">
        <f t="shared" si="190"/>
        <v>7622.6369999999997</v>
      </c>
      <c r="P665" s="1031"/>
      <c r="Q665" s="1023" t="s">
        <v>1025</v>
      </c>
      <c r="R665" s="1018">
        <f>H665*Tabellen!$K$2*Tabellen!$F$2</f>
        <v>7622.6369999999997</v>
      </c>
      <c r="S665" s="1024" t="s">
        <v>1116</v>
      </c>
      <c r="T665" s="1018">
        <f>J665*Tabellen!$F$2</f>
        <v>0</v>
      </c>
      <c r="U665" s="1018">
        <f>R665*Tabellen!$G$2</f>
        <v>686.03733</v>
      </c>
      <c r="V665" s="1018">
        <f>T665*Tabellen!$H$2</f>
        <v>0</v>
      </c>
      <c r="W665" s="1018">
        <f t="shared" si="191"/>
        <v>686.03733</v>
      </c>
      <c r="X665" s="1018">
        <f t="shared" si="192"/>
        <v>8308.6743299999998</v>
      </c>
      <c r="Y665" s="1019"/>
      <c r="Z665" s="969"/>
      <c r="AA665" s="967"/>
      <c r="AB665" s="967"/>
      <c r="AC665" s="967"/>
      <c r="AD665" s="967"/>
      <c r="AE665" s="967"/>
      <c r="AF665" s="967"/>
      <c r="AG665" s="967"/>
      <c r="AH665" s="967"/>
      <c r="AI665" s="967"/>
      <c r="AJ665" s="967"/>
      <c r="AK665" s="967"/>
      <c r="AL665" s="967"/>
      <c r="AM665" s="967"/>
      <c r="AN665" s="967"/>
      <c r="AO665" s="967"/>
      <c r="AP665" s="967"/>
      <c r="AQ665" s="967"/>
      <c r="AR665" s="967"/>
      <c r="AS665" s="967"/>
      <c r="AT665" s="967"/>
      <c r="AU665" s="967"/>
      <c r="AV665" s="967"/>
      <c r="AW665" s="967"/>
      <c r="AX665" s="967"/>
      <c r="AY665" s="967"/>
      <c r="AZ665" s="967"/>
      <c r="BA665" s="967"/>
      <c r="BB665" s="967"/>
      <c r="BC665" s="967"/>
      <c r="BD665" s="967"/>
      <c r="BE665" s="967"/>
      <c r="BF665" s="967"/>
      <c r="BG665" s="967"/>
      <c r="BH665" s="967"/>
      <c r="BI665" s="967"/>
      <c r="BJ665" s="967"/>
      <c r="BK665" s="967"/>
      <c r="BL665" s="967"/>
      <c r="BM665" s="967"/>
      <c r="BN665" s="967"/>
      <c r="BO665" s="967"/>
      <c r="BP665" s="967"/>
      <c r="BQ665" s="967"/>
      <c r="BR665" s="967"/>
      <c r="BS665" s="967"/>
    </row>
    <row r="666" spans="1:71" s="656" customFormat="1" ht="15.65" customHeight="1" outlineLevel="2" x14ac:dyDescent="0.25">
      <c r="A666" s="934"/>
      <c r="B666" s="659"/>
      <c r="C666" s="786"/>
      <c r="D666" s="659" t="s">
        <v>1493</v>
      </c>
      <c r="E666" s="660">
        <f>E653</f>
        <v>91.3</v>
      </c>
      <c r="F666" s="657" t="s">
        <v>74</v>
      </c>
      <c r="G666" s="660"/>
      <c r="H666" s="661">
        <f t="shared" si="188"/>
        <v>0</v>
      </c>
      <c r="I666" s="891">
        <v>10</v>
      </c>
      <c r="J666" s="891">
        <f t="shared" si="189"/>
        <v>913</v>
      </c>
      <c r="K666" s="891"/>
      <c r="L666" s="891">
        <f>E666*K666</f>
        <v>0</v>
      </c>
      <c r="M666" s="891">
        <f>J666+H666*Tabellen!$K$2+L666</f>
        <v>913</v>
      </c>
      <c r="N666" s="796"/>
      <c r="O666" s="1018">
        <f t="shared" si="190"/>
        <v>1104.73</v>
      </c>
      <c r="P666" s="1031"/>
      <c r="Q666" s="1023" t="s">
        <v>1025</v>
      </c>
      <c r="R666" s="1018">
        <f>H666*Tabellen!$K$2*Tabellen!$F$2</f>
        <v>0</v>
      </c>
      <c r="S666" s="1024" t="s">
        <v>1116</v>
      </c>
      <c r="T666" s="1018">
        <f>J666*Tabellen!$F$2</f>
        <v>1104.73</v>
      </c>
      <c r="U666" s="1018">
        <f>R666*Tabellen!$G$2</f>
        <v>0</v>
      </c>
      <c r="V666" s="1018">
        <f>T666*Tabellen!$H$2</f>
        <v>231.9933</v>
      </c>
      <c r="W666" s="1018">
        <f t="shared" si="191"/>
        <v>231.9933</v>
      </c>
      <c r="X666" s="1018">
        <f t="shared" si="192"/>
        <v>1336.7233000000001</v>
      </c>
      <c r="Y666" s="1017"/>
      <c r="Z666" s="967"/>
      <c r="AA666" s="967"/>
      <c r="AB666" s="967"/>
      <c r="AC666" s="967"/>
      <c r="AD666" s="967"/>
      <c r="AE666" s="967"/>
      <c r="AF666" s="967"/>
      <c r="AG666" s="967"/>
      <c r="AH666" s="967"/>
      <c r="AI666" s="967"/>
      <c r="AJ666" s="967"/>
      <c r="AK666" s="967"/>
      <c r="AL666" s="967"/>
      <c r="AM666" s="967"/>
      <c r="AN666" s="967"/>
      <c r="AO666" s="967"/>
      <c r="AP666" s="967"/>
      <c r="AQ666" s="967"/>
      <c r="AR666" s="967"/>
      <c r="AS666" s="967"/>
      <c r="AT666" s="967"/>
      <c r="AU666" s="967"/>
      <c r="AV666" s="967"/>
      <c r="AW666" s="967"/>
      <c r="AX666" s="967"/>
      <c r="AY666" s="967"/>
      <c r="AZ666" s="967"/>
      <c r="BA666" s="967"/>
      <c r="BB666" s="967"/>
      <c r="BC666" s="967"/>
      <c r="BD666" s="967"/>
      <c r="BE666" s="967"/>
      <c r="BF666" s="967"/>
      <c r="BG666" s="967"/>
      <c r="BH666" s="967"/>
      <c r="BI666" s="967"/>
      <c r="BJ666" s="967"/>
      <c r="BK666" s="967"/>
      <c r="BL666" s="967"/>
      <c r="BM666" s="967"/>
      <c r="BN666" s="967"/>
      <c r="BO666" s="967"/>
      <c r="BP666" s="967"/>
      <c r="BQ666" s="967"/>
      <c r="BR666" s="967"/>
      <c r="BS666" s="967"/>
    </row>
    <row r="667" spans="1:71" s="656" customFormat="1" ht="15.65" customHeight="1" outlineLevel="2" x14ac:dyDescent="0.25">
      <c r="A667" s="934"/>
      <c r="B667" s="659"/>
      <c r="C667" s="786"/>
      <c r="D667" s="659" t="s">
        <v>1483</v>
      </c>
      <c r="E667" s="660">
        <v>1</v>
      </c>
      <c r="F667" s="657" t="s">
        <v>846</v>
      </c>
      <c r="G667" s="660">
        <v>4</v>
      </c>
      <c r="H667" s="661">
        <f t="shared" si="188"/>
        <v>4</v>
      </c>
      <c r="I667" s="891"/>
      <c r="J667" s="891">
        <f t="shared" si="189"/>
        <v>0</v>
      </c>
      <c r="K667" s="891"/>
      <c r="L667" s="891">
        <f>E667*K667</f>
        <v>0</v>
      </c>
      <c r="M667" s="891">
        <f>J667+H667*Tabellen!$K$2+L667</f>
        <v>240</v>
      </c>
      <c r="N667" s="796"/>
      <c r="O667" s="1018">
        <f t="shared" si="190"/>
        <v>290.39999999999998</v>
      </c>
      <c r="P667" s="1031"/>
      <c r="Q667" s="1023" t="s">
        <v>1025</v>
      </c>
      <c r="R667" s="1018">
        <f>H667*Tabellen!$K$2*Tabellen!$F$2</f>
        <v>290.39999999999998</v>
      </c>
      <c r="S667" s="1024" t="s">
        <v>1116</v>
      </c>
      <c r="T667" s="1018">
        <f>J667*Tabellen!$F$2</f>
        <v>0</v>
      </c>
      <c r="U667" s="1018">
        <f>R667*Tabellen!$G$2</f>
        <v>26.135999999999996</v>
      </c>
      <c r="V667" s="1018">
        <f>T667*Tabellen!$H$2</f>
        <v>0</v>
      </c>
      <c r="W667" s="1018">
        <f t="shared" si="191"/>
        <v>26.135999999999996</v>
      </c>
      <c r="X667" s="1018">
        <f t="shared" si="192"/>
        <v>316.53599999999994</v>
      </c>
      <c r="Y667" s="1017"/>
      <c r="Z667" s="967"/>
      <c r="AA667" s="967"/>
      <c r="AB667" s="967"/>
      <c r="AC667" s="967"/>
      <c r="AD667" s="967"/>
      <c r="AE667" s="967"/>
      <c r="AF667" s="967"/>
      <c r="AG667" s="967"/>
      <c r="AH667" s="967"/>
      <c r="AI667" s="967"/>
      <c r="AJ667" s="967"/>
      <c r="AK667" s="967"/>
      <c r="AL667" s="967"/>
      <c r="AM667" s="967"/>
      <c r="AN667" s="967"/>
      <c r="AO667" s="967"/>
      <c r="AP667" s="967"/>
      <c r="AQ667" s="967"/>
      <c r="AR667" s="967"/>
      <c r="AS667" s="967"/>
      <c r="AT667" s="967"/>
      <c r="AU667" s="967"/>
      <c r="AV667" s="967"/>
      <c r="AW667" s="967"/>
      <c r="AX667" s="967"/>
      <c r="AY667" s="967"/>
      <c r="AZ667" s="967"/>
      <c r="BA667" s="967"/>
      <c r="BB667" s="967"/>
      <c r="BC667" s="967"/>
      <c r="BD667" s="967"/>
      <c r="BE667" s="967"/>
      <c r="BF667" s="967"/>
      <c r="BG667" s="967"/>
      <c r="BH667" s="967"/>
      <c r="BI667" s="967"/>
      <c r="BJ667" s="967"/>
      <c r="BK667" s="967"/>
      <c r="BL667" s="967"/>
      <c r="BM667" s="967"/>
      <c r="BN667" s="967"/>
      <c r="BO667" s="967"/>
      <c r="BP667" s="967"/>
      <c r="BQ667" s="967"/>
      <c r="BR667" s="967"/>
      <c r="BS667" s="967"/>
    </row>
    <row r="668" spans="1:71" s="830" customFormat="1" ht="15.65" customHeight="1" outlineLevel="2" x14ac:dyDescent="0.25">
      <c r="A668" s="936"/>
      <c r="B668" s="659" t="s">
        <v>1223</v>
      </c>
      <c r="C668" s="786" t="s">
        <v>1074</v>
      </c>
      <c r="D668" s="657" t="s">
        <v>1226</v>
      </c>
      <c r="E668" s="831"/>
      <c r="G668" s="832"/>
      <c r="H668" s="832"/>
      <c r="I668" s="905"/>
      <c r="J668" s="905"/>
      <c r="K668" s="905"/>
      <c r="L668" s="905"/>
      <c r="M668" s="905"/>
      <c r="N668" s="833"/>
      <c r="O668" s="1017"/>
      <c r="P668" s="1031"/>
      <c r="Q668" s="1023"/>
      <c r="R668" s="1018"/>
      <c r="S668" s="1024"/>
      <c r="T668" s="1018"/>
      <c r="U668" s="1018"/>
      <c r="V668" s="1018"/>
      <c r="W668" s="1018"/>
      <c r="X668" s="1018"/>
      <c r="Y668" s="1034"/>
      <c r="Z668" s="970"/>
      <c r="AA668" s="970"/>
      <c r="AB668" s="970"/>
      <c r="AC668" s="970"/>
      <c r="AD668" s="970"/>
      <c r="AE668" s="970"/>
      <c r="AF668" s="970"/>
      <c r="AG668" s="970"/>
      <c r="AH668" s="970"/>
      <c r="AI668" s="970"/>
      <c r="AJ668" s="970"/>
      <c r="AK668" s="970"/>
      <c r="AL668" s="970"/>
      <c r="AM668" s="970"/>
      <c r="AN668" s="970"/>
      <c r="AO668" s="970"/>
      <c r="AP668" s="970"/>
      <c r="AQ668" s="970"/>
      <c r="AR668" s="970"/>
      <c r="AS668" s="970"/>
      <c r="AT668" s="970"/>
      <c r="AU668" s="970"/>
      <c r="AV668" s="970"/>
      <c r="AW668" s="970"/>
      <c r="AX668" s="970"/>
      <c r="AY668" s="970"/>
      <c r="AZ668" s="970"/>
      <c r="BA668" s="970"/>
      <c r="BB668" s="970"/>
      <c r="BC668" s="970"/>
      <c r="BD668" s="970"/>
      <c r="BE668" s="970"/>
      <c r="BF668" s="970"/>
      <c r="BG668" s="970"/>
      <c r="BH668" s="970"/>
      <c r="BI668" s="970"/>
      <c r="BJ668" s="970"/>
      <c r="BK668" s="970"/>
      <c r="BL668" s="970"/>
      <c r="BM668" s="970"/>
      <c r="BN668" s="970"/>
      <c r="BO668" s="970"/>
      <c r="BP668" s="970"/>
      <c r="BQ668" s="970"/>
      <c r="BR668" s="970"/>
      <c r="BS668" s="970"/>
    </row>
    <row r="669" spans="1:71" ht="15.65" customHeight="1" outlineLevel="2" x14ac:dyDescent="0.25">
      <c r="B669" s="659"/>
      <c r="E669" s="660"/>
      <c r="G669" s="661"/>
      <c r="H669" s="661"/>
      <c r="N669" s="795"/>
      <c r="O669" s="1017"/>
      <c r="P669" s="1017"/>
      <c r="Q669" s="1017"/>
    </row>
    <row r="670" spans="1:71" ht="9" customHeight="1" outlineLevel="1" x14ac:dyDescent="0.25">
      <c r="B670" s="663"/>
      <c r="D670" s="664"/>
      <c r="E670" s="666"/>
      <c r="F670" s="664"/>
      <c r="G670" s="665"/>
      <c r="H670" s="665"/>
      <c r="I670" s="892"/>
      <c r="J670" s="892"/>
      <c r="K670" s="892"/>
      <c r="L670" s="892"/>
      <c r="M670" s="892"/>
      <c r="N670" s="786"/>
      <c r="O670" s="1021"/>
      <c r="P670" s="1021"/>
      <c r="Q670" s="1021"/>
      <c r="R670" s="1022"/>
      <c r="S670" s="1022"/>
      <c r="T670" s="1022"/>
      <c r="U670" s="1022"/>
      <c r="V670" s="1022"/>
      <c r="W670" s="1022"/>
      <c r="X670" s="1022"/>
      <c r="Y670" s="1021"/>
      <c r="Z670" s="965"/>
      <c r="AA670" s="966"/>
      <c r="AG670" s="963"/>
      <c r="AH670" s="963"/>
    </row>
    <row r="671" spans="1:71" s="912" customFormat="1" ht="15.65" customHeight="1" outlineLevel="1" x14ac:dyDescent="0.25">
      <c r="B671" s="650" t="s">
        <v>1105</v>
      </c>
      <c r="C671" s="937"/>
      <c r="D671" s="651" t="s">
        <v>1691</v>
      </c>
      <c r="E671" s="658">
        <v>91.3</v>
      </c>
      <c r="F671" s="651" t="s">
        <v>74</v>
      </c>
      <c r="G671" s="652"/>
      <c r="H671" s="652">
        <f>SUM(H672:H686)/E671</f>
        <v>1.2342349336335239</v>
      </c>
      <c r="I671" s="890"/>
      <c r="J671" s="890">
        <f>SUM(J672:J686)/E671</f>
        <v>40.1879195</v>
      </c>
      <c r="K671" s="890"/>
      <c r="L671" s="890">
        <f>SUM(L672:L686)/E671</f>
        <v>0</v>
      </c>
      <c r="M671" s="890">
        <f>SUM(M672:M686)/E671</f>
        <v>114.24201551801144</v>
      </c>
      <c r="N671" s="937"/>
      <c r="O671" s="1015">
        <f>SUM(O672:O686)/E671</f>
        <v>138.23283877679384</v>
      </c>
      <c r="P671" s="1014" t="str">
        <f>B671</f>
        <v>V1-3-I1</v>
      </c>
      <c r="Q671" s="1014"/>
      <c r="R671" s="1015"/>
      <c r="S671" s="1015"/>
      <c r="T671" s="1015"/>
      <c r="U671" s="1028"/>
      <c r="V671" s="1015"/>
      <c r="W671" s="1015"/>
      <c r="X671" s="1015">
        <f>SUM(X672:X686)/E671</f>
        <v>156.50908017810528</v>
      </c>
      <c r="Y671" s="1016"/>
      <c r="Z671" s="960"/>
      <c r="AA671" s="960"/>
      <c r="AB671" s="960"/>
      <c r="AC671" s="960"/>
      <c r="AD671" s="960"/>
      <c r="AE671" s="960"/>
      <c r="AF671" s="960"/>
      <c r="AG671" s="960"/>
      <c r="AH671" s="960"/>
      <c r="AI671" s="960"/>
      <c r="AJ671" s="960"/>
      <c r="AK671" s="960"/>
      <c r="AL671" s="960"/>
      <c r="AM671" s="960"/>
      <c r="AN671" s="960"/>
      <c r="AO671" s="960"/>
      <c r="AP671" s="960"/>
      <c r="AQ671" s="960"/>
      <c r="AR671" s="960"/>
      <c r="AS671" s="960"/>
      <c r="AT671" s="960"/>
      <c r="AU671" s="960"/>
      <c r="AV671" s="960"/>
      <c r="AW671" s="960"/>
      <c r="AX671" s="960"/>
      <c r="AY671" s="960"/>
      <c r="AZ671" s="960"/>
      <c r="BA671" s="960"/>
      <c r="BB671" s="960"/>
      <c r="BC671" s="960"/>
      <c r="BD671" s="960"/>
      <c r="BE671" s="960"/>
      <c r="BF671" s="960"/>
      <c r="BG671" s="960"/>
      <c r="BH671" s="960"/>
      <c r="BI671" s="960"/>
      <c r="BJ671" s="960"/>
      <c r="BK671" s="960"/>
      <c r="BL671" s="960"/>
      <c r="BM671" s="960"/>
      <c r="BN671" s="960"/>
      <c r="BO671" s="960"/>
      <c r="BP671" s="960"/>
      <c r="BQ671" s="960"/>
      <c r="BR671" s="960"/>
      <c r="BS671" s="960"/>
    </row>
    <row r="672" spans="1:71" ht="15.65" customHeight="1" outlineLevel="2" x14ac:dyDescent="0.25">
      <c r="B672" s="659"/>
      <c r="D672" s="668" t="s">
        <v>1240</v>
      </c>
      <c r="E672" s="660"/>
      <c r="G672" s="661"/>
      <c r="H672" s="661"/>
      <c r="K672" s="906"/>
      <c r="N672" s="795"/>
      <c r="O672" s="1017" t="str">
        <f>R672</f>
        <v>incl. opslagen</v>
      </c>
      <c r="P672" s="1017"/>
      <c r="Q672" s="1023"/>
      <c r="R672" s="1030" t="str">
        <f>Tabellen!$C$2</f>
        <v>incl. opslagen</v>
      </c>
      <c r="S672" s="1024"/>
      <c r="T672" s="1030" t="str">
        <f>Tabellen!$C$2</f>
        <v>incl. opslagen</v>
      </c>
    </row>
    <row r="673" spans="1:71" s="656" customFormat="1" ht="15.65" customHeight="1" outlineLevel="2" x14ac:dyDescent="0.25">
      <c r="A673" s="934"/>
      <c r="B673" s="659"/>
      <c r="C673" s="786"/>
      <c r="D673" s="657" t="s">
        <v>1433</v>
      </c>
      <c r="E673" s="660">
        <v>1</v>
      </c>
      <c r="F673" s="657" t="s">
        <v>846</v>
      </c>
      <c r="G673" s="661">
        <v>2</v>
      </c>
      <c r="H673" s="661">
        <f t="shared" ref="H673:H685" si="193">E673*G673</f>
        <v>2</v>
      </c>
      <c r="I673" s="891"/>
      <c r="J673" s="891">
        <f t="shared" ref="J673:J685" si="194">E673*I673</f>
        <v>0</v>
      </c>
      <c r="K673" s="891"/>
      <c r="L673" s="891">
        <f>E673*K673</f>
        <v>0</v>
      </c>
      <c r="M673" s="891">
        <f>J673+H673*Tabellen!$K$2+L673</f>
        <v>120</v>
      </c>
      <c r="N673" s="796"/>
      <c r="O673" s="1018">
        <f t="shared" ref="O673:O685" si="195">R673+T673</f>
        <v>145.19999999999999</v>
      </c>
      <c r="P673" s="1031"/>
      <c r="Q673" s="1023" t="s">
        <v>1025</v>
      </c>
      <c r="R673" s="1018">
        <f>H673*Tabellen!$K$2*Tabellen!$F$2</f>
        <v>145.19999999999999</v>
      </c>
      <c r="S673" s="1024" t="s">
        <v>1116</v>
      </c>
      <c r="T673" s="1018">
        <f>J673*Tabellen!$F$2</f>
        <v>0</v>
      </c>
      <c r="U673" s="1018">
        <f>R673*Tabellen!$G$2</f>
        <v>13.067999999999998</v>
      </c>
      <c r="V673" s="1018">
        <f>T673*Tabellen!$H$2</f>
        <v>0</v>
      </c>
      <c r="W673" s="1018">
        <f t="shared" ref="W673:W685" si="196">U673+V673</f>
        <v>13.067999999999998</v>
      </c>
      <c r="X673" s="1018">
        <f t="shared" ref="X673:X685" si="197">O673+W673</f>
        <v>158.26799999999997</v>
      </c>
      <c r="Y673" s="1019"/>
      <c r="Z673" s="967"/>
      <c r="AA673" s="967"/>
      <c r="AB673" s="967"/>
      <c r="AC673" s="967"/>
      <c r="AD673" s="967"/>
      <c r="AE673" s="967"/>
      <c r="AF673" s="967"/>
      <c r="AG673" s="967"/>
      <c r="AH673" s="967"/>
      <c r="AI673" s="967"/>
      <c r="AJ673" s="967"/>
      <c r="AK673" s="967"/>
      <c r="AL673" s="967"/>
      <c r="AM673" s="967"/>
      <c r="AN673" s="967"/>
      <c r="AO673" s="967"/>
      <c r="AP673" s="967"/>
      <c r="AQ673" s="967"/>
      <c r="AR673" s="967"/>
      <c r="AS673" s="967"/>
      <c r="AT673" s="967"/>
      <c r="AU673" s="967"/>
      <c r="AV673" s="967"/>
      <c r="AW673" s="967"/>
      <c r="AX673" s="967"/>
      <c r="AY673" s="967"/>
      <c r="AZ673" s="967"/>
      <c r="BA673" s="967"/>
      <c r="BB673" s="967"/>
      <c r="BC673" s="967"/>
      <c r="BD673" s="967"/>
      <c r="BE673" s="967"/>
      <c r="BF673" s="967"/>
      <c r="BG673" s="967"/>
      <c r="BH673" s="967"/>
      <c r="BI673" s="967"/>
      <c r="BJ673" s="967"/>
      <c r="BK673" s="967"/>
      <c r="BL673" s="967"/>
      <c r="BM673" s="967"/>
      <c r="BN673" s="967"/>
      <c r="BO673" s="967"/>
      <c r="BP673" s="967"/>
      <c r="BQ673" s="967"/>
      <c r="BR673" s="967"/>
      <c r="BS673" s="967"/>
    </row>
    <row r="674" spans="1:71" s="656" customFormat="1" ht="15.65" customHeight="1" outlineLevel="2" x14ac:dyDescent="0.25">
      <c r="A674" s="934"/>
      <c r="B674" s="659"/>
      <c r="C674" s="786"/>
      <c r="D674" s="657" t="s">
        <v>1484</v>
      </c>
      <c r="E674" s="660">
        <f>91.3/2.7</f>
        <v>33.81481481481481</v>
      </c>
      <c r="F674" s="657" t="s">
        <v>71</v>
      </c>
      <c r="G674" s="661">
        <v>0.05</v>
      </c>
      <c r="H674" s="661">
        <f t="shared" si="193"/>
        <v>1.6907407407407407</v>
      </c>
      <c r="I674" s="891"/>
      <c r="J674" s="891">
        <f t="shared" si="194"/>
        <v>0</v>
      </c>
      <c r="K674" s="891"/>
      <c r="L674" s="891">
        <f>E674*K674</f>
        <v>0</v>
      </c>
      <c r="M674" s="891">
        <f>J674+H674*Tabellen!$K$2+L674</f>
        <v>101.44444444444444</v>
      </c>
      <c r="N674" s="796"/>
      <c r="O674" s="1018">
        <f t="shared" si="195"/>
        <v>122.74777777777777</v>
      </c>
      <c r="P674" s="1031"/>
      <c r="Q674" s="1023" t="s">
        <v>1025</v>
      </c>
      <c r="R674" s="1018">
        <f>H674*Tabellen!$K$2*Tabellen!$F$2</f>
        <v>122.74777777777777</v>
      </c>
      <c r="S674" s="1024" t="s">
        <v>1116</v>
      </c>
      <c r="T674" s="1018">
        <f>J674*Tabellen!$F$2</f>
        <v>0</v>
      </c>
      <c r="U674" s="1018">
        <f>R674*Tabellen!$G$2</f>
        <v>11.047299999999998</v>
      </c>
      <c r="V674" s="1018">
        <f>T674*Tabellen!$H$2</f>
        <v>0</v>
      </c>
      <c r="W674" s="1018">
        <f t="shared" si="196"/>
        <v>11.047299999999998</v>
      </c>
      <c r="X674" s="1018">
        <f t="shared" si="197"/>
        <v>133.79507777777778</v>
      </c>
      <c r="Y674" s="1019"/>
      <c r="Z674" s="967"/>
      <c r="AA674" s="967"/>
      <c r="AB674" s="967"/>
      <c r="AC674" s="967"/>
      <c r="AD674" s="967"/>
      <c r="AE674" s="967"/>
      <c r="AF674" s="967"/>
      <c r="AG674" s="967"/>
      <c r="AH674" s="967"/>
      <c r="AI674" s="967"/>
      <c r="AJ674" s="967"/>
      <c r="AK674" s="967"/>
      <c r="AL674" s="967"/>
      <c r="AM674" s="967"/>
      <c r="AN674" s="967"/>
      <c r="AO674" s="967"/>
      <c r="AP674" s="967"/>
      <c r="AQ674" s="967"/>
      <c r="AR674" s="967"/>
      <c r="AS674" s="967"/>
      <c r="AT674" s="967"/>
      <c r="AU674" s="967"/>
      <c r="AV674" s="967"/>
      <c r="AW674" s="967"/>
      <c r="AX674" s="967"/>
      <c r="AY674" s="967"/>
      <c r="AZ674" s="967"/>
      <c r="BA674" s="967"/>
      <c r="BB674" s="967"/>
      <c r="BC674" s="967"/>
      <c r="BD674" s="967"/>
      <c r="BE674" s="967"/>
      <c r="BF674" s="967"/>
      <c r="BG674" s="967"/>
      <c r="BH674" s="967"/>
      <c r="BI674" s="967"/>
      <c r="BJ674" s="967"/>
      <c r="BK674" s="967"/>
      <c r="BL674" s="967"/>
      <c r="BM674" s="967"/>
      <c r="BN674" s="967"/>
      <c r="BO674" s="967"/>
      <c r="BP674" s="967"/>
      <c r="BQ674" s="967"/>
      <c r="BR674" s="967"/>
      <c r="BS674" s="967"/>
    </row>
    <row r="675" spans="1:71" s="656" customFormat="1" ht="15.65" customHeight="1" outlineLevel="2" x14ac:dyDescent="0.25">
      <c r="A675" s="934"/>
      <c r="B675" s="659"/>
      <c r="C675" s="786"/>
      <c r="D675" s="657" t="s">
        <v>1497</v>
      </c>
      <c r="E675" s="660">
        <f>E671*3.3333</f>
        <v>304.33028999999999</v>
      </c>
      <c r="F675" s="657" t="s">
        <v>71</v>
      </c>
      <c r="G675" s="661">
        <v>0.03</v>
      </c>
      <c r="H675" s="661">
        <f t="shared" si="193"/>
        <v>9.1299086999999997</v>
      </c>
      <c r="I675" s="891">
        <v>0.44</v>
      </c>
      <c r="J675" s="891">
        <f t="shared" si="194"/>
        <v>133.90532759999999</v>
      </c>
      <c r="K675" s="891"/>
      <c r="L675" s="891">
        <f>E675*K675</f>
        <v>0</v>
      </c>
      <c r="M675" s="891">
        <f>J675+H675*Tabellen!$K$2+L675</f>
        <v>681.69984959999999</v>
      </c>
      <c r="N675" s="796"/>
      <c r="O675" s="1018">
        <f t="shared" si="195"/>
        <v>824.85681801600003</v>
      </c>
      <c r="P675" s="1031"/>
      <c r="Q675" s="1023" t="s">
        <v>1025</v>
      </c>
      <c r="R675" s="1018">
        <f>H675*Tabellen!$K$2*Tabellen!$F$2</f>
        <v>662.83137162000003</v>
      </c>
      <c r="S675" s="1024" t="s">
        <v>1116</v>
      </c>
      <c r="T675" s="1018">
        <f>J675*Tabellen!$F$2</f>
        <v>162.02544639599998</v>
      </c>
      <c r="U675" s="1018">
        <f>R675*Tabellen!$G$2</f>
        <v>59.654823445799998</v>
      </c>
      <c r="V675" s="1018">
        <f>T675*Tabellen!$H$2</f>
        <v>34.025343743159993</v>
      </c>
      <c r="W675" s="1018">
        <f t="shared" si="196"/>
        <v>93.680167188959985</v>
      </c>
      <c r="X675" s="1018">
        <f t="shared" si="197"/>
        <v>918.53698520496005</v>
      </c>
      <c r="Y675" s="1019"/>
      <c r="Z675" s="967"/>
      <c r="AA675" s="967"/>
      <c r="AB675" s="967"/>
      <c r="AC675" s="967"/>
      <c r="AD675" s="967"/>
      <c r="AE675" s="967"/>
      <c r="AF675" s="967"/>
      <c r="AG675" s="967"/>
      <c r="AH675" s="967"/>
      <c r="AI675" s="967"/>
      <c r="AJ675" s="967"/>
      <c r="AK675" s="967"/>
      <c r="AL675" s="967"/>
      <c r="AM675" s="967"/>
      <c r="AN675" s="967"/>
      <c r="AO675" s="967"/>
      <c r="AP675" s="967"/>
      <c r="AQ675" s="967"/>
      <c r="AR675" s="967"/>
      <c r="AS675" s="967"/>
      <c r="AT675" s="967"/>
      <c r="AU675" s="967"/>
      <c r="AV675" s="967"/>
      <c r="AW675" s="967"/>
      <c r="AX675" s="967"/>
      <c r="AY675" s="967"/>
      <c r="AZ675" s="967"/>
      <c r="BA675" s="967"/>
      <c r="BB675" s="967"/>
      <c r="BC675" s="967"/>
      <c r="BD675" s="967"/>
      <c r="BE675" s="967"/>
      <c r="BF675" s="967"/>
      <c r="BG675" s="967"/>
      <c r="BH675" s="967"/>
      <c r="BI675" s="967"/>
      <c r="BJ675" s="967"/>
      <c r="BK675" s="967"/>
      <c r="BL675" s="967"/>
      <c r="BM675" s="967"/>
      <c r="BN675" s="967"/>
      <c r="BO675" s="967"/>
      <c r="BP675" s="967"/>
      <c r="BQ675" s="967"/>
      <c r="BR675" s="967"/>
      <c r="BS675" s="967"/>
    </row>
    <row r="676" spans="1:71" s="656" customFormat="1" ht="15.65" customHeight="1" outlineLevel="2" x14ac:dyDescent="0.25">
      <c r="A676" s="934"/>
      <c r="B676" s="778"/>
      <c r="C676" s="791"/>
      <c r="D676" s="784" t="s">
        <v>158</v>
      </c>
      <c r="E676" s="678">
        <f>E671*1.7*1.1</f>
        <v>170.73099999999999</v>
      </c>
      <c r="F676" s="679" t="s">
        <v>71</v>
      </c>
      <c r="G676" s="680">
        <v>0</v>
      </c>
      <c r="H676" s="680">
        <f t="shared" si="193"/>
        <v>0</v>
      </c>
      <c r="I676" s="899">
        <v>2.61</v>
      </c>
      <c r="J676" s="899">
        <f t="shared" si="194"/>
        <v>445.60790999999995</v>
      </c>
      <c r="K676" s="899"/>
      <c r="L676" s="899">
        <f>+K676*E676</f>
        <v>0</v>
      </c>
      <c r="M676" s="900">
        <f>J676+H676*Tabellen!$K$2+L676</f>
        <v>445.60790999999995</v>
      </c>
      <c r="N676" s="796"/>
      <c r="O676" s="1018">
        <f t="shared" si="195"/>
        <v>539.18557109999995</v>
      </c>
      <c r="P676" s="1031"/>
      <c r="Q676" s="1023" t="s">
        <v>1025</v>
      </c>
      <c r="R676" s="1018">
        <f>H676*Tabellen!$K$2*Tabellen!$F$2</f>
        <v>0</v>
      </c>
      <c r="S676" s="1024" t="s">
        <v>1116</v>
      </c>
      <c r="T676" s="1018">
        <f>J676*Tabellen!$F$2</f>
        <v>539.18557109999995</v>
      </c>
      <c r="U676" s="1018">
        <f>R676*Tabellen!$G$2</f>
        <v>0</v>
      </c>
      <c r="V676" s="1018">
        <f>T676*Tabellen!$H$2</f>
        <v>113.22896993099998</v>
      </c>
      <c r="W676" s="1018">
        <f t="shared" si="196"/>
        <v>113.22896993099998</v>
      </c>
      <c r="X676" s="1018">
        <f t="shared" si="197"/>
        <v>652.41454103099989</v>
      </c>
      <c r="Y676" s="1019"/>
      <c r="Z676" s="969"/>
      <c r="AA676" s="967"/>
      <c r="AB676" s="967"/>
      <c r="AC676" s="967"/>
      <c r="AD676" s="967"/>
      <c r="AE676" s="967"/>
      <c r="AF676" s="967"/>
      <c r="AG676" s="967"/>
      <c r="AH676" s="967"/>
      <c r="AI676" s="967"/>
      <c r="AJ676" s="967"/>
      <c r="AK676" s="967"/>
      <c r="AL676" s="967"/>
      <c r="AM676" s="967"/>
      <c r="AN676" s="967"/>
      <c r="AO676" s="967"/>
      <c r="AP676" s="967"/>
      <c r="AQ676" s="967"/>
      <c r="AR676" s="967"/>
      <c r="AS676" s="967"/>
      <c r="AT676" s="967"/>
      <c r="AU676" s="967"/>
      <c r="AV676" s="967"/>
      <c r="AW676" s="967"/>
      <c r="AX676" s="967"/>
      <c r="AY676" s="967"/>
      <c r="AZ676" s="967"/>
      <c r="BA676" s="967"/>
      <c r="BB676" s="967"/>
      <c r="BC676" s="967"/>
      <c r="BD676" s="967"/>
      <c r="BE676" s="967"/>
      <c r="BF676" s="967"/>
      <c r="BG676" s="967"/>
      <c r="BH676" s="967"/>
      <c r="BI676" s="967"/>
      <c r="BJ676" s="967"/>
      <c r="BK676" s="967"/>
      <c r="BL676" s="967"/>
      <c r="BM676" s="967"/>
      <c r="BN676" s="967"/>
      <c r="BO676" s="967"/>
      <c r="BP676" s="967"/>
      <c r="BQ676" s="967"/>
      <c r="BR676" s="967"/>
      <c r="BS676" s="967"/>
    </row>
    <row r="677" spans="1:71" s="656" customFormat="1" ht="15.65" customHeight="1" outlineLevel="2" x14ac:dyDescent="0.25">
      <c r="A677" s="934"/>
      <c r="B677" s="778"/>
      <c r="C677" s="791"/>
      <c r="D677" s="784" t="s">
        <v>159</v>
      </c>
      <c r="E677" s="678">
        <f>E671/2.5*2.1</f>
        <v>76.691999999999993</v>
      </c>
      <c r="F677" s="679" t="s">
        <v>71</v>
      </c>
      <c r="G677" s="680">
        <v>0</v>
      </c>
      <c r="H677" s="680">
        <f t="shared" si="193"/>
        <v>0</v>
      </c>
      <c r="I677" s="899">
        <v>2.39</v>
      </c>
      <c r="J677" s="899">
        <f t="shared" si="194"/>
        <v>183.29388</v>
      </c>
      <c r="K677" s="899"/>
      <c r="L677" s="899">
        <f>+K677*E677</f>
        <v>0</v>
      </c>
      <c r="M677" s="900">
        <f>J677+H677*Tabellen!$K$2+L677</f>
        <v>183.29388</v>
      </c>
      <c r="N677" s="796"/>
      <c r="O677" s="1018">
        <f t="shared" si="195"/>
        <v>221.78559479999998</v>
      </c>
      <c r="P677" s="1031"/>
      <c r="Q677" s="1023" t="s">
        <v>1025</v>
      </c>
      <c r="R677" s="1018">
        <f>H677*Tabellen!$K$2*Tabellen!$F$2</f>
        <v>0</v>
      </c>
      <c r="S677" s="1024" t="s">
        <v>1116</v>
      </c>
      <c r="T677" s="1018">
        <f>J677*Tabellen!$F$2</f>
        <v>221.78559479999998</v>
      </c>
      <c r="U677" s="1018">
        <f>R677*Tabellen!$G$2</f>
        <v>0</v>
      </c>
      <c r="V677" s="1018">
        <f>T677*Tabellen!$H$2</f>
        <v>46.574974907999994</v>
      </c>
      <c r="W677" s="1018">
        <f t="shared" si="196"/>
        <v>46.574974907999994</v>
      </c>
      <c r="X677" s="1018">
        <f t="shared" si="197"/>
        <v>268.36056970799996</v>
      </c>
      <c r="Y677" s="1019"/>
      <c r="Z677" s="969"/>
      <c r="AA677" s="967"/>
      <c r="AB677" s="967"/>
      <c r="AC677" s="967"/>
      <c r="AD677" s="967"/>
      <c r="AE677" s="967"/>
      <c r="AF677" s="967"/>
      <c r="AG677" s="967"/>
      <c r="AH677" s="967"/>
      <c r="AI677" s="967"/>
      <c r="AJ677" s="967"/>
      <c r="AK677" s="967"/>
      <c r="AL677" s="967"/>
      <c r="AM677" s="967"/>
      <c r="AN677" s="967"/>
      <c r="AO677" s="967"/>
      <c r="AP677" s="967"/>
      <c r="AQ677" s="967"/>
      <c r="AR677" s="967"/>
      <c r="AS677" s="967"/>
      <c r="AT677" s="967"/>
      <c r="AU677" s="967"/>
      <c r="AV677" s="967"/>
      <c r="AW677" s="967"/>
      <c r="AX677" s="967"/>
      <c r="AY677" s="967"/>
      <c r="AZ677" s="967"/>
      <c r="BA677" s="967"/>
      <c r="BB677" s="967"/>
      <c r="BC677" s="967"/>
      <c r="BD677" s="967"/>
      <c r="BE677" s="967"/>
      <c r="BF677" s="967"/>
      <c r="BG677" s="967"/>
      <c r="BH677" s="967"/>
      <c r="BI677" s="967"/>
      <c r="BJ677" s="967"/>
      <c r="BK677" s="967"/>
      <c r="BL677" s="967"/>
      <c r="BM677" s="967"/>
      <c r="BN677" s="967"/>
      <c r="BO677" s="967"/>
      <c r="BP677" s="967"/>
      <c r="BQ677" s="967"/>
      <c r="BR677" s="967"/>
      <c r="BS677" s="967"/>
    </row>
    <row r="678" spans="1:71" s="656" customFormat="1" ht="15.65" customHeight="1" outlineLevel="2" x14ac:dyDescent="0.25">
      <c r="A678" s="934"/>
      <c r="B678" s="659"/>
      <c r="C678" s="786"/>
      <c r="D678" s="657" t="s">
        <v>1489</v>
      </c>
      <c r="E678" s="660">
        <f>E671*1.05</f>
        <v>95.864999999999995</v>
      </c>
      <c r="F678" s="657" t="s">
        <v>74</v>
      </c>
      <c r="G678" s="661">
        <v>0</v>
      </c>
      <c r="H678" s="661">
        <f t="shared" si="193"/>
        <v>0</v>
      </c>
      <c r="I678" s="891">
        <v>10.63</v>
      </c>
      <c r="J678" s="891">
        <f t="shared" si="194"/>
        <v>1019.04495</v>
      </c>
      <c r="K678" s="891"/>
      <c r="L678" s="891">
        <f>E678*K678</f>
        <v>0</v>
      </c>
      <c r="M678" s="891">
        <f>J678+H678*Tabellen!$K$2+L678</f>
        <v>1019.04495</v>
      </c>
      <c r="N678" s="796"/>
      <c r="O678" s="1018">
        <f t="shared" si="195"/>
        <v>1233.0443894999999</v>
      </c>
      <c r="P678" s="1031"/>
      <c r="Q678" s="1023" t="s">
        <v>1025</v>
      </c>
      <c r="R678" s="1018">
        <f>H678*Tabellen!$K$2*Tabellen!$F$2</f>
        <v>0</v>
      </c>
      <c r="S678" s="1024" t="s">
        <v>1116</v>
      </c>
      <c r="T678" s="1018">
        <f>J678*Tabellen!$F$2</f>
        <v>1233.0443894999999</v>
      </c>
      <c r="U678" s="1018">
        <f>R678*Tabellen!$G$2</f>
        <v>0</v>
      </c>
      <c r="V678" s="1018">
        <f>T678*Tabellen!$H$2</f>
        <v>258.93932179499996</v>
      </c>
      <c r="W678" s="1018">
        <f t="shared" si="196"/>
        <v>258.93932179499996</v>
      </c>
      <c r="X678" s="1018">
        <f t="shared" si="197"/>
        <v>1491.9837112949999</v>
      </c>
      <c r="Y678" s="1017"/>
      <c r="Z678" s="967"/>
      <c r="AA678" s="967"/>
      <c r="AB678" s="967"/>
      <c r="AC678" s="967"/>
      <c r="AD678" s="967"/>
      <c r="AE678" s="967"/>
      <c r="AF678" s="967"/>
      <c r="AG678" s="967"/>
      <c r="AH678" s="967"/>
      <c r="AI678" s="967"/>
      <c r="AJ678" s="967"/>
      <c r="AK678" s="967"/>
      <c r="AL678" s="967"/>
      <c r="AM678" s="967"/>
      <c r="AN678" s="967"/>
      <c r="AO678" s="967"/>
      <c r="AP678" s="967"/>
      <c r="AQ678" s="967"/>
      <c r="AR678" s="967"/>
      <c r="AS678" s="967"/>
      <c r="AT678" s="967"/>
      <c r="AU678" s="967"/>
      <c r="AV678" s="967"/>
      <c r="AW678" s="967"/>
      <c r="AX678" s="967"/>
      <c r="AY678" s="967"/>
      <c r="AZ678" s="967"/>
      <c r="BA678" s="967"/>
      <c r="BB678" s="967"/>
      <c r="BC678" s="967"/>
      <c r="BD678" s="967"/>
      <c r="BE678" s="967"/>
      <c r="BF678" s="967"/>
      <c r="BG678" s="967"/>
      <c r="BH678" s="967"/>
      <c r="BI678" s="967"/>
      <c r="BJ678" s="967"/>
      <c r="BK678" s="967"/>
      <c r="BL678" s="967"/>
      <c r="BM678" s="967"/>
      <c r="BN678" s="967"/>
      <c r="BO678" s="967"/>
      <c r="BP678" s="967"/>
      <c r="BQ678" s="967"/>
      <c r="BR678" s="967"/>
      <c r="BS678" s="967"/>
    </row>
    <row r="679" spans="1:71" s="656" customFormat="1" ht="15.65" customHeight="1" outlineLevel="2" x14ac:dyDescent="0.25">
      <c r="A679" s="934"/>
      <c r="B679" s="659"/>
      <c r="C679" s="786"/>
      <c r="D679" s="657" t="s">
        <v>1596</v>
      </c>
      <c r="E679" s="660">
        <f>E671*1.05</f>
        <v>95.864999999999995</v>
      </c>
      <c r="F679" s="659" t="s">
        <v>74</v>
      </c>
      <c r="G679" s="660">
        <v>0</v>
      </c>
      <c r="H679" s="661">
        <f t="shared" si="193"/>
        <v>0</v>
      </c>
      <c r="I679" s="904">
        <v>1.85</v>
      </c>
      <c r="J679" s="891">
        <f t="shared" si="194"/>
        <v>177.35024999999999</v>
      </c>
      <c r="K679" s="891"/>
      <c r="L679" s="891">
        <f>E679*K679</f>
        <v>0</v>
      </c>
      <c r="M679" s="891">
        <f>J679+H679*Tabellen!$K$2+L679</f>
        <v>177.35024999999999</v>
      </c>
      <c r="N679" s="796"/>
      <c r="O679" s="1018">
        <f t="shared" si="195"/>
        <v>214.59380249999998</v>
      </c>
      <c r="P679" s="1031"/>
      <c r="Q679" s="1023" t="s">
        <v>1025</v>
      </c>
      <c r="R679" s="1018">
        <f>H679*Tabellen!$K$2*Tabellen!$F$2</f>
        <v>0</v>
      </c>
      <c r="S679" s="1024" t="s">
        <v>1116</v>
      </c>
      <c r="T679" s="1018">
        <f>J679*Tabellen!$F$2</f>
        <v>214.59380249999998</v>
      </c>
      <c r="U679" s="1018">
        <f>R679*Tabellen!$G$2</f>
        <v>0</v>
      </c>
      <c r="V679" s="1018">
        <f>T679*Tabellen!$H$2</f>
        <v>45.064698524999997</v>
      </c>
      <c r="W679" s="1018">
        <f t="shared" si="196"/>
        <v>45.064698524999997</v>
      </c>
      <c r="X679" s="1018">
        <f t="shared" si="197"/>
        <v>259.65850102499996</v>
      </c>
      <c r="Y679" s="1026"/>
      <c r="Z679" s="967"/>
      <c r="AA679" s="967"/>
      <c r="AB679" s="967"/>
      <c r="AC679" s="967"/>
      <c r="AD679" s="967"/>
      <c r="AE679" s="967"/>
      <c r="AF679" s="967"/>
      <c r="AG679" s="967"/>
      <c r="AH679" s="967"/>
      <c r="AI679" s="967"/>
      <c r="AJ679" s="967"/>
      <c r="AK679" s="967"/>
      <c r="AL679" s="967"/>
      <c r="AM679" s="967"/>
      <c r="AN679" s="967"/>
      <c r="AO679" s="967"/>
      <c r="AP679" s="967"/>
      <c r="AQ679" s="967"/>
      <c r="AR679" s="967"/>
      <c r="AS679" s="967"/>
      <c r="AT679" s="967"/>
      <c r="AU679" s="967"/>
      <c r="AV679" s="967"/>
      <c r="AW679" s="967"/>
      <c r="AX679" s="967"/>
      <c r="AY679" s="967"/>
      <c r="AZ679" s="967"/>
      <c r="BA679" s="967"/>
      <c r="BB679" s="967"/>
      <c r="BC679" s="967"/>
      <c r="BD679" s="967"/>
      <c r="BE679" s="967"/>
      <c r="BF679" s="967"/>
      <c r="BG679" s="967"/>
      <c r="BH679" s="967"/>
      <c r="BI679" s="967"/>
      <c r="BJ679" s="967"/>
      <c r="BK679" s="967"/>
      <c r="BL679" s="967"/>
      <c r="BM679" s="967"/>
      <c r="BN679" s="967"/>
      <c r="BO679" s="967"/>
      <c r="BP679" s="967"/>
      <c r="BQ679" s="967"/>
      <c r="BR679" s="967"/>
      <c r="BS679" s="967"/>
    </row>
    <row r="680" spans="1:71" s="656" customFormat="1" ht="15.65" customHeight="1" outlineLevel="2" x14ac:dyDescent="0.25">
      <c r="A680" s="934"/>
      <c r="B680" s="659"/>
      <c r="C680" s="786"/>
      <c r="D680" s="657" t="s">
        <v>1490</v>
      </c>
      <c r="E680" s="660">
        <f>E671*1.1</f>
        <v>100.43</v>
      </c>
      <c r="F680" s="659" t="s">
        <v>74</v>
      </c>
      <c r="G680" s="660"/>
      <c r="H680" s="661">
        <f t="shared" si="193"/>
        <v>0</v>
      </c>
      <c r="I680" s="904">
        <v>2.1754249999999997</v>
      </c>
      <c r="J680" s="891">
        <f t="shared" si="194"/>
        <v>218.47793274999998</v>
      </c>
      <c r="K680" s="891"/>
      <c r="L680" s="891">
        <f>E680*K680</f>
        <v>0</v>
      </c>
      <c r="M680" s="891">
        <f>J680+H680*Tabellen!$K$2+L680</f>
        <v>218.47793274999998</v>
      </c>
      <c r="N680" s="796"/>
      <c r="O680" s="1018">
        <f t="shared" si="195"/>
        <v>264.35829862749995</v>
      </c>
      <c r="P680" s="1031"/>
      <c r="Q680" s="1023" t="s">
        <v>1025</v>
      </c>
      <c r="R680" s="1018">
        <f>H680*Tabellen!$K$2*Tabellen!$F$2</f>
        <v>0</v>
      </c>
      <c r="S680" s="1024" t="s">
        <v>1116</v>
      </c>
      <c r="T680" s="1018">
        <f>J680*Tabellen!$F$2</f>
        <v>264.35829862749995</v>
      </c>
      <c r="U680" s="1018">
        <f>R680*Tabellen!$G$2</f>
        <v>0</v>
      </c>
      <c r="V680" s="1018">
        <f>T680*Tabellen!$H$2</f>
        <v>55.515242711774988</v>
      </c>
      <c r="W680" s="1018">
        <f t="shared" si="196"/>
        <v>55.515242711774988</v>
      </c>
      <c r="X680" s="1018">
        <f t="shared" si="197"/>
        <v>319.87354133927494</v>
      </c>
      <c r="Y680" s="1026"/>
      <c r="Z680" s="967"/>
      <c r="AA680" s="967"/>
      <c r="AB680" s="967"/>
      <c r="AC680" s="967"/>
      <c r="AD680" s="967"/>
      <c r="AE680" s="967"/>
      <c r="AF680" s="967"/>
      <c r="AG680" s="967"/>
      <c r="AH680" s="967"/>
      <c r="AI680" s="967"/>
      <c r="AJ680" s="967"/>
      <c r="AK680" s="967"/>
      <c r="AL680" s="967"/>
      <c r="AM680" s="967"/>
      <c r="AN680" s="967"/>
      <c r="AO680" s="967"/>
      <c r="AP680" s="967"/>
      <c r="AQ680" s="967"/>
      <c r="AR680" s="967"/>
      <c r="AS680" s="967"/>
      <c r="AT680" s="967"/>
      <c r="AU680" s="967"/>
      <c r="AV680" s="967"/>
      <c r="AW680" s="967"/>
      <c r="AX680" s="967"/>
      <c r="AY680" s="967"/>
      <c r="AZ680" s="967"/>
      <c r="BA680" s="967"/>
      <c r="BB680" s="967"/>
      <c r="BC680" s="967"/>
      <c r="BD680" s="967"/>
      <c r="BE680" s="967"/>
      <c r="BF680" s="967"/>
      <c r="BG680" s="967"/>
      <c r="BH680" s="967"/>
      <c r="BI680" s="967"/>
      <c r="BJ680" s="967"/>
      <c r="BK680" s="967"/>
      <c r="BL680" s="967"/>
      <c r="BM680" s="967"/>
      <c r="BN680" s="967"/>
      <c r="BO680" s="967"/>
      <c r="BP680" s="967"/>
      <c r="BQ680" s="967"/>
      <c r="BR680" s="967"/>
      <c r="BS680" s="967"/>
    </row>
    <row r="681" spans="1:71" s="656" customFormat="1" ht="15.65" customHeight="1" outlineLevel="2" x14ac:dyDescent="0.25">
      <c r="A681" s="934"/>
      <c r="B681" s="659"/>
      <c r="C681" s="786"/>
      <c r="D681" s="657" t="s">
        <v>1491</v>
      </c>
      <c r="E681" s="660">
        <f>E671*1.1</f>
        <v>100.43</v>
      </c>
      <c r="F681" s="659" t="s">
        <v>74</v>
      </c>
      <c r="G681" s="660"/>
      <c r="H681" s="661">
        <f t="shared" si="193"/>
        <v>0</v>
      </c>
      <c r="I681" s="904">
        <v>1.79</v>
      </c>
      <c r="J681" s="891">
        <f t="shared" si="194"/>
        <v>179.76970000000003</v>
      </c>
      <c r="K681" s="891"/>
      <c r="L681" s="891">
        <f>E681*K681</f>
        <v>0</v>
      </c>
      <c r="M681" s="891">
        <f>J681+H681*Tabellen!$K$2+L681</f>
        <v>179.76970000000003</v>
      </c>
      <c r="N681" s="796"/>
      <c r="O681" s="1018">
        <f t="shared" si="195"/>
        <v>217.52133700000002</v>
      </c>
      <c r="P681" s="1031"/>
      <c r="Q681" s="1023" t="s">
        <v>1025</v>
      </c>
      <c r="R681" s="1018">
        <f>H681*Tabellen!$K$2*Tabellen!$F$2</f>
        <v>0</v>
      </c>
      <c r="S681" s="1024" t="s">
        <v>1116</v>
      </c>
      <c r="T681" s="1018">
        <f>J681*Tabellen!$F$2</f>
        <v>217.52133700000002</v>
      </c>
      <c r="U681" s="1018">
        <f>R681*Tabellen!$G$2</f>
        <v>0</v>
      </c>
      <c r="V681" s="1018">
        <f>T681*Tabellen!$H$2</f>
        <v>45.679480770000005</v>
      </c>
      <c r="W681" s="1018">
        <f t="shared" si="196"/>
        <v>45.679480770000005</v>
      </c>
      <c r="X681" s="1018">
        <f t="shared" si="197"/>
        <v>263.20081777000001</v>
      </c>
      <c r="Y681" s="1026"/>
      <c r="Z681" s="967"/>
      <c r="AA681" s="967"/>
      <c r="AB681" s="967"/>
      <c r="AC681" s="967"/>
      <c r="AD681" s="967"/>
      <c r="AE681" s="967"/>
      <c r="AF681" s="967"/>
      <c r="AG681" s="967"/>
      <c r="AH681" s="967"/>
      <c r="AI681" s="967"/>
      <c r="AJ681" s="967"/>
      <c r="AK681" s="967"/>
      <c r="AL681" s="967"/>
      <c r="AM681" s="967"/>
      <c r="AN681" s="967"/>
      <c r="AO681" s="967"/>
      <c r="AP681" s="967"/>
      <c r="AQ681" s="967"/>
      <c r="AR681" s="967"/>
      <c r="AS681" s="967"/>
      <c r="AT681" s="967"/>
      <c r="AU681" s="967"/>
      <c r="AV681" s="967"/>
      <c r="AW681" s="967"/>
      <c r="AX681" s="967"/>
      <c r="AY681" s="967"/>
      <c r="AZ681" s="967"/>
      <c r="BA681" s="967"/>
      <c r="BB681" s="967"/>
      <c r="BC681" s="967"/>
      <c r="BD681" s="967"/>
      <c r="BE681" s="967"/>
      <c r="BF681" s="967"/>
      <c r="BG681" s="967"/>
      <c r="BH681" s="967"/>
      <c r="BI681" s="967"/>
      <c r="BJ681" s="967"/>
      <c r="BK681" s="967"/>
      <c r="BL681" s="967"/>
      <c r="BM681" s="967"/>
      <c r="BN681" s="967"/>
      <c r="BO681" s="967"/>
      <c r="BP681" s="967"/>
      <c r="BQ681" s="967"/>
      <c r="BR681" s="967"/>
      <c r="BS681" s="967"/>
    </row>
    <row r="682" spans="1:71" s="656" customFormat="1" ht="15.65" customHeight="1" outlineLevel="2" x14ac:dyDescent="0.25">
      <c r="A682" s="934"/>
      <c r="B682" s="659"/>
      <c r="C682" s="786"/>
      <c r="D682" s="657" t="s">
        <v>1492</v>
      </c>
      <c r="E682" s="660">
        <f>E671*1.1</f>
        <v>100.43</v>
      </c>
      <c r="F682" s="657" t="s">
        <v>74</v>
      </c>
      <c r="G682" s="661"/>
      <c r="H682" s="661">
        <f t="shared" si="193"/>
        <v>0</v>
      </c>
      <c r="I682" s="891">
        <v>3.97</v>
      </c>
      <c r="J682" s="891">
        <f t="shared" si="194"/>
        <v>398.70710000000003</v>
      </c>
      <c r="K682" s="891"/>
      <c r="L682" s="891">
        <f>E682*K682</f>
        <v>0</v>
      </c>
      <c r="M682" s="891">
        <f>J682+H682*Tabellen!$K$2+L682</f>
        <v>398.70710000000003</v>
      </c>
      <c r="N682" s="796"/>
      <c r="O682" s="1018">
        <f t="shared" si="195"/>
        <v>482.43559100000004</v>
      </c>
      <c r="P682" s="1031"/>
      <c r="Q682" s="1023" t="s">
        <v>1025</v>
      </c>
      <c r="R682" s="1018">
        <f>H682*Tabellen!$K$2*Tabellen!$F$2</f>
        <v>0</v>
      </c>
      <c r="S682" s="1024" t="s">
        <v>1116</v>
      </c>
      <c r="T682" s="1018">
        <f>J682*Tabellen!$F$2</f>
        <v>482.43559100000004</v>
      </c>
      <c r="U682" s="1018">
        <f>R682*Tabellen!$G$2</f>
        <v>0</v>
      </c>
      <c r="V682" s="1018">
        <f>T682*Tabellen!$H$2</f>
        <v>101.31147411000001</v>
      </c>
      <c r="W682" s="1018">
        <f t="shared" si="196"/>
        <v>101.31147411000001</v>
      </c>
      <c r="X682" s="1018">
        <f t="shared" si="197"/>
        <v>583.74706510999999</v>
      </c>
      <c r="Y682" s="1034"/>
      <c r="Z682" s="967"/>
      <c r="AA682" s="967"/>
      <c r="AB682" s="967"/>
      <c r="AC682" s="967"/>
      <c r="AD682" s="967"/>
      <c r="AE682" s="967"/>
      <c r="AF682" s="967"/>
      <c r="AG682" s="967"/>
      <c r="AH682" s="967"/>
      <c r="AI682" s="967"/>
      <c r="AJ682" s="967"/>
      <c r="AK682" s="967"/>
      <c r="AL682" s="967"/>
      <c r="AM682" s="967"/>
      <c r="AN682" s="967"/>
      <c r="AO682" s="967"/>
      <c r="AP682" s="967"/>
      <c r="AQ682" s="967"/>
      <c r="AR682" s="967"/>
      <c r="AS682" s="967"/>
      <c r="AT682" s="967"/>
      <c r="AU682" s="967"/>
      <c r="AV682" s="967"/>
      <c r="AW682" s="967"/>
      <c r="AX682" s="967"/>
      <c r="AY682" s="967"/>
      <c r="AZ682" s="967"/>
      <c r="BA682" s="967"/>
      <c r="BB682" s="967"/>
      <c r="BC682" s="967"/>
      <c r="BD682" s="967"/>
      <c r="BE682" s="967"/>
      <c r="BF682" s="967"/>
      <c r="BG682" s="967"/>
      <c r="BH682" s="967"/>
      <c r="BI682" s="967"/>
      <c r="BJ682" s="967"/>
      <c r="BK682" s="967"/>
      <c r="BL682" s="967"/>
      <c r="BM682" s="967"/>
      <c r="BN682" s="967"/>
      <c r="BO682" s="967"/>
      <c r="BP682" s="967"/>
      <c r="BQ682" s="967"/>
      <c r="BR682" s="967"/>
      <c r="BS682" s="967"/>
    </row>
    <row r="683" spans="1:71" s="656" customFormat="1" ht="15.65" customHeight="1" outlineLevel="2" x14ac:dyDescent="0.25">
      <c r="A683" s="934"/>
      <c r="B683" s="778"/>
      <c r="C683" s="791"/>
      <c r="D683" s="784" t="s">
        <v>1499</v>
      </c>
      <c r="E683" s="678">
        <f>E671</f>
        <v>91.3</v>
      </c>
      <c r="F683" s="679" t="s">
        <v>74</v>
      </c>
      <c r="G683" s="680">
        <v>1.05</v>
      </c>
      <c r="H683" s="680">
        <f t="shared" si="193"/>
        <v>95.864999999999995</v>
      </c>
      <c r="I683" s="899">
        <v>0</v>
      </c>
      <c r="J683" s="899">
        <f t="shared" si="194"/>
        <v>0</v>
      </c>
      <c r="K683" s="899"/>
      <c r="L683" s="899">
        <f>+K683*E683</f>
        <v>0</v>
      </c>
      <c r="M683" s="900">
        <f>J683+H683*Tabellen!$K$2+L683</f>
        <v>5751.9</v>
      </c>
      <c r="N683" s="796"/>
      <c r="O683" s="1018">
        <f t="shared" si="195"/>
        <v>6959.7989999999991</v>
      </c>
      <c r="P683" s="1031"/>
      <c r="Q683" s="1023" t="s">
        <v>1025</v>
      </c>
      <c r="R683" s="1018">
        <f>H683*Tabellen!$K$2*Tabellen!$F$2</f>
        <v>6959.7989999999991</v>
      </c>
      <c r="S683" s="1024" t="s">
        <v>1116</v>
      </c>
      <c r="T683" s="1018">
        <f>J683*Tabellen!$F$2</f>
        <v>0</v>
      </c>
      <c r="U683" s="1018">
        <f>R683*Tabellen!$G$2</f>
        <v>626.38190999999995</v>
      </c>
      <c r="V683" s="1018">
        <f>T683*Tabellen!$H$2</f>
        <v>0</v>
      </c>
      <c r="W683" s="1018">
        <f t="shared" si="196"/>
        <v>626.38190999999995</v>
      </c>
      <c r="X683" s="1018">
        <f t="shared" si="197"/>
        <v>7586.1809099999991</v>
      </c>
      <c r="Y683" s="1019"/>
      <c r="Z683" s="969"/>
      <c r="AA683" s="967"/>
      <c r="AB683" s="967"/>
      <c r="AC683" s="967"/>
      <c r="AD683" s="967"/>
      <c r="AE683" s="967"/>
      <c r="AF683" s="967"/>
      <c r="AG683" s="967"/>
      <c r="AH683" s="967"/>
      <c r="AI683" s="967"/>
      <c r="AJ683" s="967"/>
      <c r="AK683" s="967"/>
      <c r="AL683" s="967"/>
      <c r="AM683" s="967"/>
      <c r="AN683" s="967"/>
      <c r="AO683" s="967"/>
      <c r="AP683" s="967"/>
      <c r="AQ683" s="967"/>
      <c r="AR683" s="967"/>
      <c r="AS683" s="967"/>
      <c r="AT683" s="967"/>
      <c r="AU683" s="967"/>
      <c r="AV683" s="967"/>
      <c r="AW683" s="967"/>
      <c r="AX683" s="967"/>
      <c r="AY683" s="967"/>
      <c r="AZ683" s="967"/>
      <c r="BA683" s="967"/>
      <c r="BB683" s="967"/>
      <c r="BC683" s="967"/>
      <c r="BD683" s="967"/>
      <c r="BE683" s="967"/>
      <c r="BF683" s="967"/>
      <c r="BG683" s="967"/>
      <c r="BH683" s="967"/>
      <c r="BI683" s="967"/>
      <c r="BJ683" s="967"/>
      <c r="BK683" s="967"/>
      <c r="BL683" s="967"/>
      <c r="BM683" s="967"/>
      <c r="BN683" s="967"/>
      <c r="BO683" s="967"/>
      <c r="BP683" s="967"/>
      <c r="BQ683" s="967"/>
      <c r="BR683" s="967"/>
      <c r="BS683" s="967"/>
    </row>
    <row r="684" spans="1:71" s="656" customFormat="1" ht="15.65" customHeight="1" outlineLevel="2" x14ac:dyDescent="0.25">
      <c r="A684" s="934"/>
      <c r="B684" s="659"/>
      <c r="C684" s="786"/>
      <c r="D684" s="659" t="s">
        <v>1493</v>
      </c>
      <c r="E684" s="660">
        <f>E671</f>
        <v>91.3</v>
      </c>
      <c r="F684" s="657" t="s">
        <v>74</v>
      </c>
      <c r="G684" s="660"/>
      <c r="H684" s="661">
        <f t="shared" si="193"/>
        <v>0</v>
      </c>
      <c r="I684" s="891">
        <v>10</v>
      </c>
      <c r="J684" s="891">
        <f t="shared" si="194"/>
        <v>913</v>
      </c>
      <c r="K684" s="891"/>
      <c r="L684" s="891">
        <f>E684*K684</f>
        <v>0</v>
      </c>
      <c r="M684" s="891">
        <f>J684+H684*Tabellen!$K$2+L684</f>
        <v>913</v>
      </c>
      <c r="N684" s="796"/>
      <c r="O684" s="1018">
        <f t="shared" si="195"/>
        <v>1104.73</v>
      </c>
      <c r="P684" s="1031"/>
      <c r="Q684" s="1023" t="s">
        <v>1025</v>
      </c>
      <c r="R684" s="1018">
        <f>H684*Tabellen!$K$2*Tabellen!$F$2</f>
        <v>0</v>
      </c>
      <c r="S684" s="1024" t="s">
        <v>1116</v>
      </c>
      <c r="T684" s="1018">
        <f>J684*Tabellen!$F$2</f>
        <v>1104.73</v>
      </c>
      <c r="U684" s="1018">
        <f>R684*Tabellen!$G$2</f>
        <v>0</v>
      </c>
      <c r="V684" s="1018">
        <f>T684*Tabellen!$H$2</f>
        <v>231.9933</v>
      </c>
      <c r="W684" s="1018">
        <f t="shared" si="196"/>
        <v>231.9933</v>
      </c>
      <c r="X684" s="1018">
        <f t="shared" si="197"/>
        <v>1336.7233000000001</v>
      </c>
      <c r="Y684" s="1017"/>
      <c r="Z684" s="967"/>
      <c r="AA684" s="967"/>
      <c r="AB684" s="967"/>
      <c r="AC684" s="967"/>
      <c r="AD684" s="967"/>
      <c r="AE684" s="967"/>
      <c r="AF684" s="967"/>
      <c r="AG684" s="967"/>
      <c r="AH684" s="967"/>
      <c r="AI684" s="967"/>
      <c r="AJ684" s="967"/>
      <c r="AK684" s="967"/>
      <c r="AL684" s="967"/>
      <c r="AM684" s="967"/>
      <c r="AN684" s="967"/>
      <c r="AO684" s="967"/>
      <c r="AP684" s="967"/>
      <c r="AQ684" s="967"/>
      <c r="AR684" s="967"/>
      <c r="AS684" s="967"/>
      <c r="AT684" s="967"/>
      <c r="AU684" s="967"/>
      <c r="AV684" s="967"/>
      <c r="AW684" s="967"/>
      <c r="AX684" s="967"/>
      <c r="AY684" s="967"/>
      <c r="AZ684" s="967"/>
      <c r="BA684" s="967"/>
      <c r="BB684" s="967"/>
      <c r="BC684" s="967"/>
      <c r="BD684" s="967"/>
      <c r="BE684" s="967"/>
      <c r="BF684" s="967"/>
      <c r="BG684" s="967"/>
      <c r="BH684" s="967"/>
      <c r="BI684" s="967"/>
      <c r="BJ684" s="967"/>
      <c r="BK684" s="967"/>
      <c r="BL684" s="967"/>
      <c r="BM684" s="967"/>
      <c r="BN684" s="967"/>
      <c r="BO684" s="967"/>
      <c r="BP684" s="967"/>
      <c r="BQ684" s="967"/>
      <c r="BR684" s="967"/>
      <c r="BS684" s="967"/>
    </row>
    <row r="685" spans="1:71" s="656" customFormat="1" ht="15.65" customHeight="1" outlineLevel="2" x14ac:dyDescent="0.25">
      <c r="A685" s="934"/>
      <c r="B685" s="659"/>
      <c r="C685" s="786"/>
      <c r="D685" s="659" t="s">
        <v>1483</v>
      </c>
      <c r="E685" s="660">
        <v>1</v>
      </c>
      <c r="F685" s="657" t="s">
        <v>846</v>
      </c>
      <c r="G685" s="660">
        <v>4</v>
      </c>
      <c r="H685" s="661">
        <f t="shared" si="193"/>
        <v>4</v>
      </c>
      <c r="I685" s="891"/>
      <c r="J685" s="891">
        <f t="shared" si="194"/>
        <v>0</v>
      </c>
      <c r="K685" s="891"/>
      <c r="L685" s="891">
        <f>E685*K685</f>
        <v>0</v>
      </c>
      <c r="M685" s="891">
        <f>J685+H685*Tabellen!$K$2+L685</f>
        <v>240</v>
      </c>
      <c r="N685" s="796"/>
      <c r="O685" s="1018">
        <f t="shared" si="195"/>
        <v>290.39999999999998</v>
      </c>
      <c r="P685" s="1031"/>
      <c r="Q685" s="1023" t="s">
        <v>1025</v>
      </c>
      <c r="R685" s="1018">
        <f>H685*Tabellen!$K$2*Tabellen!$F$2</f>
        <v>290.39999999999998</v>
      </c>
      <c r="S685" s="1024" t="s">
        <v>1116</v>
      </c>
      <c r="T685" s="1018">
        <f>J685*Tabellen!$F$2</f>
        <v>0</v>
      </c>
      <c r="U685" s="1018">
        <f>R685*Tabellen!$G$2</f>
        <v>26.135999999999996</v>
      </c>
      <c r="V685" s="1018">
        <f>T685*Tabellen!$H$2</f>
        <v>0</v>
      </c>
      <c r="W685" s="1018">
        <f t="shared" si="196"/>
        <v>26.135999999999996</v>
      </c>
      <c r="X685" s="1018">
        <f t="shared" si="197"/>
        <v>316.53599999999994</v>
      </c>
      <c r="Y685" s="1017"/>
      <c r="Z685" s="967"/>
      <c r="AA685" s="967"/>
      <c r="AB685" s="967"/>
      <c r="AC685" s="967"/>
      <c r="AD685" s="967"/>
      <c r="AE685" s="967"/>
      <c r="AF685" s="967"/>
      <c r="AG685" s="967"/>
      <c r="AH685" s="967"/>
      <c r="AI685" s="967"/>
      <c r="AJ685" s="967"/>
      <c r="AK685" s="967"/>
      <c r="AL685" s="967"/>
      <c r="AM685" s="967"/>
      <c r="AN685" s="967"/>
      <c r="AO685" s="967"/>
      <c r="AP685" s="967"/>
      <c r="AQ685" s="967"/>
      <c r="AR685" s="967"/>
      <c r="AS685" s="967"/>
      <c r="AT685" s="967"/>
      <c r="AU685" s="967"/>
      <c r="AV685" s="967"/>
      <c r="AW685" s="967"/>
      <c r="AX685" s="967"/>
      <c r="AY685" s="967"/>
      <c r="AZ685" s="967"/>
      <c r="BA685" s="967"/>
      <c r="BB685" s="967"/>
      <c r="BC685" s="967"/>
      <c r="BD685" s="967"/>
      <c r="BE685" s="967"/>
      <c r="BF685" s="967"/>
      <c r="BG685" s="967"/>
      <c r="BH685" s="967"/>
      <c r="BI685" s="967"/>
      <c r="BJ685" s="967"/>
      <c r="BK685" s="967"/>
      <c r="BL685" s="967"/>
      <c r="BM685" s="967"/>
      <c r="BN685" s="967"/>
      <c r="BO685" s="967"/>
      <c r="BP685" s="967"/>
      <c r="BQ685" s="967"/>
      <c r="BR685" s="967"/>
      <c r="BS685" s="967"/>
    </row>
    <row r="686" spans="1:71" s="830" customFormat="1" ht="15.65" customHeight="1" outlineLevel="2" x14ac:dyDescent="0.25">
      <c r="A686" s="936"/>
      <c r="B686" s="659" t="s">
        <v>1223</v>
      </c>
      <c r="C686" s="786" t="s">
        <v>1074</v>
      </c>
      <c r="D686" s="657" t="s">
        <v>1226</v>
      </c>
      <c r="E686" s="831"/>
      <c r="G686" s="832"/>
      <c r="H686" s="832"/>
      <c r="I686" s="905"/>
      <c r="J686" s="905"/>
      <c r="K686" s="905"/>
      <c r="L686" s="905"/>
      <c r="M686" s="905"/>
      <c r="N686" s="833"/>
      <c r="O686" s="1017"/>
      <c r="P686" s="1031"/>
      <c r="Q686" s="1023"/>
      <c r="R686" s="1018"/>
      <c r="S686" s="1024"/>
      <c r="T686" s="1018"/>
      <c r="U686" s="1018"/>
      <c r="V686" s="1018"/>
      <c r="W686" s="1018"/>
      <c r="X686" s="1018"/>
      <c r="Y686" s="1034"/>
      <c r="Z686" s="970"/>
      <c r="AA686" s="970"/>
      <c r="AB686" s="970"/>
      <c r="AC686" s="970"/>
      <c r="AD686" s="970"/>
      <c r="AE686" s="970"/>
      <c r="AF686" s="970"/>
      <c r="AG686" s="970"/>
      <c r="AH686" s="970"/>
      <c r="AI686" s="970"/>
      <c r="AJ686" s="970"/>
      <c r="AK686" s="970"/>
      <c r="AL686" s="970"/>
      <c r="AM686" s="970"/>
      <c r="AN686" s="970"/>
      <c r="AO686" s="970"/>
      <c r="AP686" s="970"/>
      <c r="AQ686" s="970"/>
      <c r="AR686" s="970"/>
      <c r="AS686" s="970"/>
      <c r="AT686" s="970"/>
      <c r="AU686" s="970"/>
      <c r="AV686" s="970"/>
      <c r="AW686" s="970"/>
      <c r="AX686" s="970"/>
      <c r="AY686" s="970"/>
      <c r="AZ686" s="970"/>
      <c r="BA686" s="970"/>
      <c r="BB686" s="970"/>
      <c r="BC686" s="970"/>
      <c r="BD686" s="970"/>
      <c r="BE686" s="970"/>
      <c r="BF686" s="970"/>
      <c r="BG686" s="970"/>
      <c r="BH686" s="970"/>
      <c r="BI686" s="970"/>
      <c r="BJ686" s="970"/>
      <c r="BK686" s="970"/>
      <c r="BL686" s="970"/>
      <c r="BM686" s="970"/>
      <c r="BN686" s="970"/>
      <c r="BO686" s="970"/>
      <c r="BP686" s="970"/>
      <c r="BQ686" s="970"/>
      <c r="BR686" s="970"/>
      <c r="BS686" s="970"/>
    </row>
    <row r="687" spans="1:71" ht="15.65" customHeight="1" outlineLevel="2" x14ac:dyDescent="0.25">
      <c r="B687" s="659"/>
      <c r="E687" s="660"/>
      <c r="G687" s="661"/>
      <c r="H687" s="661"/>
      <c r="K687" s="906"/>
      <c r="N687" s="795"/>
      <c r="O687" s="1017"/>
      <c r="P687" s="1017"/>
      <c r="Q687" s="1017"/>
    </row>
    <row r="688" spans="1:71" ht="9" customHeight="1" outlineLevel="1" x14ac:dyDescent="0.25">
      <c r="B688" s="663"/>
      <c r="D688" s="664"/>
      <c r="E688" s="666"/>
      <c r="F688" s="664"/>
      <c r="G688" s="665"/>
      <c r="H688" s="665"/>
      <c r="I688" s="892"/>
      <c r="J688" s="892"/>
      <c r="K688" s="892"/>
      <c r="L688" s="892"/>
      <c r="M688" s="892"/>
      <c r="N688" s="786"/>
      <c r="O688" s="1021"/>
      <c r="P688" s="1021"/>
      <c r="Q688" s="1021"/>
      <c r="R688" s="1022"/>
      <c r="S688" s="1022"/>
      <c r="T688" s="1022"/>
      <c r="U688" s="1022"/>
      <c r="V688" s="1022"/>
      <c r="W688" s="1022"/>
      <c r="X688" s="1022"/>
      <c r="Y688" s="1021"/>
      <c r="Z688" s="965"/>
      <c r="AA688" s="966"/>
      <c r="AG688" s="963"/>
      <c r="AH688" s="963"/>
    </row>
    <row r="689" spans="1:71" s="912" customFormat="1" ht="15.65" customHeight="1" outlineLevel="1" x14ac:dyDescent="0.25">
      <c r="B689" s="650" t="s">
        <v>1106</v>
      </c>
      <c r="C689" s="937"/>
      <c r="D689" s="651" t="s">
        <v>1692</v>
      </c>
      <c r="E689" s="658">
        <v>91.3</v>
      </c>
      <c r="F689" s="651" t="s">
        <v>74</v>
      </c>
      <c r="G689" s="652"/>
      <c r="H689" s="652">
        <f>SUM(H690:H704)/E689</f>
        <v>1.2342349336335239</v>
      </c>
      <c r="I689" s="890"/>
      <c r="J689" s="890">
        <f>SUM(J690:J704)/E689</f>
        <v>43.306419499999997</v>
      </c>
      <c r="K689" s="890"/>
      <c r="L689" s="890">
        <f>SUM(L690:L704)/E689</f>
        <v>0</v>
      </c>
      <c r="M689" s="890">
        <f>SUM(M690:M704)/E689</f>
        <v>117.36051551801144</v>
      </c>
      <c r="N689" s="937"/>
      <c r="O689" s="1015">
        <f>SUM(O690:O704)/E689</f>
        <v>142.00622377679383</v>
      </c>
      <c r="P689" s="1014" t="str">
        <f>B689</f>
        <v>V1-3-I2</v>
      </c>
      <c r="Q689" s="1014"/>
      <c r="R689" s="1015"/>
      <c r="S689" s="1015"/>
      <c r="T689" s="1015"/>
      <c r="U689" s="1028"/>
      <c r="V689" s="1015"/>
      <c r="W689" s="1015"/>
      <c r="X689" s="1015">
        <f>SUM(X690:X704)/E689</f>
        <v>161.07487602810528</v>
      </c>
      <c r="Y689" s="1016"/>
      <c r="Z689" s="960"/>
      <c r="AA689" s="960"/>
      <c r="AB689" s="960"/>
      <c r="AC689" s="960"/>
      <c r="AD689" s="960"/>
      <c r="AE689" s="960"/>
      <c r="AF689" s="960"/>
      <c r="AG689" s="960"/>
      <c r="AH689" s="960"/>
      <c r="AI689" s="960"/>
      <c r="AJ689" s="960"/>
      <c r="AK689" s="960"/>
      <c r="AL689" s="960"/>
      <c r="AM689" s="960"/>
      <c r="AN689" s="960"/>
      <c r="AO689" s="960"/>
      <c r="AP689" s="960"/>
      <c r="AQ689" s="960"/>
      <c r="AR689" s="960"/>
      <c r="AS689" s="960"/>
      <c r="AT689" s="960"/>
      <c r="AU689" s="960"/>
      <c r="AV689" s="960"/>
      <c r="AW689" s="960"/>
      <c r="AX689" s="960"/>
      <c r="AY689" s="960"/>
      <c r="AZ689" s="960"/>
      <c r="BA689" s="960"/>
      <c r="BB689" s="960"/>
      <c r="BC689" s="960"/>
      <c r="BD689" s="960"/>
      <c r="BE689" s="960"/>
      <c r="BF689" s="960"/>
      <c r="BG689" s="960"/>
      <c r="BH689" s="960"/>
      <c r="BI689" s="960"/>
      <c r="BJ689" s="960"/>
      <c r="BK689" s="960"/>
      <c r="BL689" s="960"/>
      <c r="BM689" s="960"/>
      <c r="BN689" s="960"/>
      <c r="BO689" s="960"/>
      <c r="BP689" s="960"/>
      <c r="BQ689" s="960"/>
      <c r="BR689" s="960"/>
      <c r="BS689" s="960"/>
    </row>
    <row r="690" spans="1:71" ht="15.65" customHeight="1" outlineLevel="2" x14ac:dyDescent="0.25">
      <c r="B690" s="659"/>
      <c r="D690" s="668" t="s">
        <v>1241</v>
      </c>
      <c r="E690" s="660"/>
      <c r="G690" s="661"/>
      <c r="H690" s="661"/>
      <c r="K690" s="906"/>
      <c r="N690" s="795"/>
      <c r="O690" s="1017" t="str">
        <f>R690</f>
        <v>incl. opslagen</v>
      </c>
      <c r="P690" s="1017"/>
      <c r="Q690" s="1023"/>
      <c r="R690" s="1030" t="str">
        <f>Tabellen!$C$2</f>
        <v>incl. opslagen</v>
      </c>
      <c r="S690" s="1024"/>
      <c r="T690" s="1030" t="str">
        <f>Tabellen!$C$2</f>
        <v>incl. opslagen</v>
      </c>
    </row>
    <row r="691" spans="1:71" s="656" customFormat="1" ht="15.65" customHeight="1" outlineLevel="2" x14ac:dyDescent="0.25">
      <c r="A691" s="934"/>
      <c r="B691" s="659"/>
      <c r="C691" s="786"/>
      <c r="D691" s="657" t="s">
        <v>1433</v>
      </c>
      <c r="E691" s="660">
        <v>1</v>
      </c>
      <c r="F691" s="657" t="s">
        <v>846</v>
      </c>
      <c r="G691" s="661">
        <v>2</v>
      </c>
      <c r="H691" s="661">
        <f t="shared" ref="H691:H703" si="198">E691*G691</f>
        <v>2</v>
      </c>
      <c r="I691" s="891"/>
      <c r="J691" s="891">
        <f t="shared" ref="J691:J703" si="199">E691*I691</f>
        <v>0</v>
      </c>
      <c r="K691" s="891"/>
      <c r="L691" s="891">
        <f>E691*K691</f>
        <v>0</v>
      </c>
      <c r="M691" s="891">
        <f>J691+H691*Tabellen!$K$2+L691</f>
        <v>120</v>
      </c>
      <c r="N691" s="796"/>
      <c r="O691" s="1018">
        <f t="shared" ref="O691:O703" si="200">R691+T691</f>
        <v>145.19999999999999</v>
      </c>
      <c r="P691" s="1031"/>
      <c r="Q691" s="1023" t="s">
        <v>1025</v>
      </c>
      <c r="R691" s="1018">
        <f>H691*Tabellen!$K$2*Tabellen!$F$2</f>
        <v>145.19999999999999</v>
      </c>
      <c r="S691" s="1024" t="s">
        <v>1116</v>
      </c>
      <c r="T691" s="1018">
        <f>J691*Tabellen!$F$2</f>
        <v>0</v>
      </c>
      <c r="U691" s="1018">
        <f>R691*Tabellen!$G$2</f>
        <v>13.067999999999998</v>
      </c>
      <c r="V691" s="1018">
        <f>T691*Tabellen!$H$2</f>
        <v>0</v>
      </c>
      <c r="W691" s="1018">
        <f t="shared" ref="W691:W703" si="201">U691+V691</f>
        <v>13.067999999999998</v>
      </c>
      <c r="X691" s="1018">
        <f t="shared" ref="X691:X703" si="202">O691+W691</f>
        <v>158.26799999999997</v>
      </c>
      <c r="Y691" s="1019"/>
      <c r="Z691" s="967"/>
      <c r="AA691" s="967"/>
      <c r="AB691" s="967"/>
      <c r="AC691" s="967"/>
      <c r="AD691" s="967"/>
      <c r="AE691" s="967"/>
      <c r="AF691" s="967"/>
      <c r="AG691" s="967"/>
      <c r="AH691" s="967"/>
      <c r="AI691" s="967"/>
      <c r="AJ691" s="967"/>
      <c r="AK691" s="967"/>
      <c r="AL691" s="967"/>
      <c r="AM691" s="967"/>
      <c r="AN691" s="967"/>
      <c r="AO691" s="967"/>
      <c r="AP691" s="967"/>
      <c r="AQ691" s="967"/>
      <c r="AR691" s="967"/>
      <c r="AS691" s="967"/>
      <c r="AT691" s="967"/>
      <c r="AU691" s="967"/>
      <c r="AV691" s="967"/>
      <c r="AW691" s="967"/>
      <c r="AX691" s="967"/>
      <c r="AY691" s="967"/>
      <c r="AZ691" s="967"/>
      <c r="BA691" s="967"/>
      <c r="BB691" s="967"/>
      <c r="BC691" s="967"/>
      <c r="BD691" s="967"/>
      <c r="BE691" s="967"/>
      <c r="BF691" s="967"/>
      <c r="BG691" s="967"/>
      <c r="BH691" s="967"/>
      <c r="BI691" s="967"/>
      <c r="BJ691" s="967"/>
      <c r="BK691" s="967"/>
      <c r="BL691" s="967"/>
      <c r="BM691" s="967"/>
      <c r="BN691" s="967"/>
      <c r="BO691" s="967"/>
      <c r="BP691" s="967"/>
      <c r="BQ691" s="967"/>
      <c r="BR691" s="967"/>
      <c r="BS691" s="967"/>
    </row>
    <row r="692" spans="1:71" s="656" customFormat="1" ht="15.65" customHeight="1" outlineLevel="2" x14ac:dyDescent="0.25">
      <c r="A692" s="934"/>
      <c r="B692" s="659"/>
      <c r="C692" s="786"/>
      <c r="D692" s="657" t="s">
        <v>1484</v>
      </c>
      <c r="E692" s="660">
        <f>91.3/2.7</f>
        <v>33.81481481481481</v>
      </c>
      <c r="F692" s="657" t="s">
        <v>71</v>
      </c>
      <c r="G692" s="661">
        <v>0.05</v>
      </c>
      <c r="H692" s="661">
        <f t="shared" si="198"/>
        <v>1.6907407407407407</v>
      </c>
      <c r="I692" s="891"/>
      <c r="J692" s="891">
        <f t="shared" si="199"/>
        <v>0</v>
      </c>
      <c r="K692" s="891"/>
      <c r="L692" s="891">
        <f>E692*K692</f>
        <v>0</v>
      </c>
      <c r="M692" s="891">
        <f>J692+H692*Tabellen!$K$2+L692</f>
        <v>101.44444444444444</v>
      </c>
      <c r="N692" s="796"/>
      <c r="O692" s="1018">
        <f t="shared" si="200"/>
        <v>122.74777777777777</v>
      </c>
      <c r="P692" s="1031"/>
      <c r="Q692" s="1023" t="s">
        <v>1025</v>
      </c>
      <c r="R692" s="1018">
        <f>H692*Tabellen!$K$2*Tabellen!$F$2</f>
        <v>122.74777777777777</v>
      </c>
      <c r="S692" s="1024" t="s">
        <v>1116</v>
      </c>
      <c r="T692" s="1018">
        <f>J692*Tabellen!$F$2</f>
        <v>0</v>
      </c>
      <c r="U692" s="1018">
        <f>R692*Tabellen!$G$2</f>
        <v>11.047299999999998</v>
      </c>
      <c r="V692" s="1018">
        <f>T692*Tabellen!$H$2</f>
        <v>0</v>
      </c>
      <c r="W692" s="1018">
        <f t="shared" si="201"/>
        <v>11.047299999999998</v>
      </c>
      <c r="X692" s="1018">
        <f t="shared" si="202"/>
        <v>133.79507777777778</v>
      </c>
      <c r="Y692" s="1019"/>
      <c r="Z692" s="967"/>
      <c r="AA692" s="967"/>
      <c r="AB692" s="967"/>
      <c r="AC692" s="967"/>
      <c r="AD692" s="967"/>
      <c r="AE692" s="967"/>
      <c r="AF692" s="967"/>
      <c r="AG692" s="967"/>
      <c r="AH692" s="967"/>
      <c r="AI692" s="967"/>
      <c r="AJ692" s="967"/>
      <c r="AK692" s="967"/>
      <c r="AL692" s="967"/>
      <c r="AM692" s="967"/>
      <c r="AN692" s="967"/>
      <c r="AO692" s="967"/>
      <c r="AP692" s="967"/>
      <c r="AQ692" s="967"/>
      <c r="AR692" s="967"/>
      <c r="AS692" s="967"/>
      <c r="AT692" s="967"/>
      <c r="AU692" s="967"/>
      <c r="AV692" s="967"/>
      <c r="AW692" s="967"/>
      <c r="AX692" s="967"/>
      <c r="AY692" s="967"/>
      <c r="AZ692" s="967"/>
      <c r="BA692" s="967"/>
      <c r="BB692" s="967"/>
      <c r="BC692" s="967"/>
      <c r="BD692" s="967"/>
      <c r="BE692" s="967"/>
      <c r="BF692" s="967"/>
      <c r="BG692" s="967"/>
      <c r="BH692" s="967"/>
      <c r="BI692" s="967"/>
      <c r="BJ692" s="967"/>
      <c r="BK692" s="967"/>
      <c r="BL692" s="967"/>
      <c r="BM692" s="967"/>
      <c r="BN692" s="967"/>
      <c r="BO692" s="967"/>
      <c r="BP692" s="967"/>
      <c r="BQ692" s="967"/>
      <c r="BR692" s="967"/>
      <c r="BS692" s="967"/>
    </row>
    <row r="693" spans="1:71" s="656" customFormat="1" ht="15.65" customHeight="1" outlineLevel="2" x14ac:dyDescent="0.25">
      <c r="A693" s="934"/>
      <c r="B693" s="659"/>
      <c r="C693" s="786"/>
      <c r="D693" s="657" t="s">
        <v>1497</v>
      </c>
      <c r="E693" s="660">
        <f>E689*3.3333</f>
        <v>304.33028999999999</v>
      </c>
      <c r="F693" s="657" t="s">
        <v>71</v>
      </c>
      <c r="G693" s="661">
        <v>0.03</v>
      </c>
      <c r="H693" s="661">
        <f t="shared" si="198"/>
        <v>9.1299086999999997</v>
      </c>
      <c r="I693" s="891">
        <v>0.44</v>
      </c>
      <c r="J693" s="891">
        <f t="shared" si="199"/>
        <v>133.90532759999999</v>
      </c>
      <c r="K693" s="891"/>
      <c r="L693" s="891">
        <f>E693*K693</f>
        <v>0</v>
      </c>
      <c r="M693" s="891">
        <f>J693+H693*Tabellen!$K$2+L693</f>
        <v>681.69984959999999</v>
      </c>
      <c r="N693" s="796"/>
      <c r="O693" s="1018">
        <f t="shared" si="200"/>
        <v>824.85681801600003</v>
      </c>
      <c r="P693" s="1031"/>
      <c r="Q693" s="1023" t="s">
        <v>1025</v>
      </c>
      <c r="R693" s="1018">
        <f>H693*Tabellen!$K$2*Tabellen!$F$2</f>
        <v>662.83137162000003</v>
      </c>
      <c r="S693" s="1024" t="s">
        <v>1116</v>
      </c>
      <c r="T693" s="1018">
        <f>J693*Tabellen!$F$2</f>
        <v>162.02544639599998</v>
      </c>
      <c r="U693" s="1018">
        <f>R693*Tabellen!$G$2</f>
        <v>59.654823445799998</v>
      </c>
      <c r="V693" s="1018">
        <f>T693*Tabellen!$H$2</f>
        <v>34.025343743159993</v>
      </c>
      <c r="W693" s="1018">
        <f t="shared" si="201"/>
        <v>93.680167188959985</v>
      </c>
      <c r="X693" s="1018">
        <f t="shared" si="202"/>
        <v>918.53698520496005</v>
      </c>
      <c r="Y693" s="1019"/>
      <c r="Z693" s="967"/>
      <c r="AA693" s="967"/>
      <c r="AB693" s="967"/>
      <c r="AC693" s="967"/>
      <c r="AD693" s="967"/>
      <c r="AE693" s="967"/>
      <c r="AF693" s="967"/>
      <c r="AG693" s="967"/>
      <c r="AH693" s="967"/>
      <c r="AI693" s="967"/>
      <c r="AJ693" s="967"/>
      <c r="AK693" s="967"/>
      <c r="AL693" s="967"/>
      <c r="AM693" s="967"/>
      <c r="AN693" s="967"/>
      <c r="AO693" s="967"/>
      <c r="AP693" s="967"/>
      <c r="AQ693" s="967"/>
      <c r="AR693" s="967"/>
      <c r="AS693" s="967"/>
      <c r="AT693" s="967"/>
      <c r="AU693" s="967"/>
      <c r="AV693" s="967"/>
      <c r="AW693" s="967"/>
      <c r="AX693" s="967"/>
      <c r="AY693" s="967"/>
      <c r="AZ693" s="967"/>
      <c r="BA693" s="967"/>
      <c r="BB693" s="967"/>
      <c r="BC693" s="967"/>
      <c r="BD693" s="967"/>
      <c r="BE693" s="967"/>
      <c r="BF693" s="967"/>
      <c r="BG693" s="967"/>
      <c r="BH693" s="967"/>
      <c r="BI693" s="967"/>
      <c r="BJ693" s="967"/>
      <c r="BK693" s="967"/>
      <c r="BL693" s="967"/>
      <c r="BM693" s="967"/>
      <c r="BN693" s="967"/>
      <c r="BO693" s="967"/>
      <c r="BP693" s="967"/>
      <c r="BQ693" s="967"/>
      <c r="BR693" s="967"/>
      <c r="BS693" s="967"/>
    </row>
    <row r="694" spans="1:71" s="656" customFormat="1" ht="15.65" customHeight="1" outlineLevel="2" x14ac:dyDescent="0.25">
      <c r="A694" s="934"/>
      <c r="B694" s="778"/>
      <c r="C694" s="791"/>
      <c r="D694" s="784" t="s">
        <v>158</v>
      </c>
      <c r="E694" s="678">
        <f>E689*1.7*1.1</f>
        <v>170.73099999999999</v>
      </c>
      <c r="F694" s="679" t="s">
        <v>71</v>
      </c>
      <c r="G694" s="680">
        <v>0</v>
      </c>
      <c r="H694" s="680">
        <f t="shared" si="198"/>
        <v>0</v>
      </c>
      <c r="I694" s="899">
        <v>2.61</v>
      </c>
      <c r="J694" s="899">
        <f t="shared" si="199"/>
        <v>445.60790999999995</v>
      </c>
      <c r="K694" s="899"/>
      <c r="L694" s="899">
        <f>+K694*E694</f>
        <v>0</v>
      </c>
      <c r="M694" s="900">
        <f>J694+H694*Tabellen!$K$2+L694</f>
        <v>445.60790999999995</v>
      </c>
      <c r="N694" s="796"/>
      <c r="O694" s="1018">
        <f t="shared" si="200"/>
        <v>539.18557109999995</v>
      </c>
      <c r="P694" s="1031"/>
      <c r="Q694" s="1023" t="s">
        <v>1025</v>
      </c>
      <c r="R694" s="1018">
        <f>H694*Tabellen!$K$2*Tabellen!$F$2</f>
        <v>0</v>
      </c>
      <c r="S694" s="1024" t="s">
        <v>1116</v>
      </c>
      <c r="T694" s="1018">
        <f>J694*Tabellen!$F$2</f>
        <v>539.18557109999995</v>
      </c>
      <c r="U694" s="1018">
        <f>R694*Tabellen!$G$2</f>
        <v>0</v>
      </c>
      <c r="V694" s="1018">
        <f>T694*Tabellen!$H$2</f>
        <v>113.22896993099998</v>
      </c>
      <c r="W694" s="1018">
        <f t="shared" si="201"/>
        <v>113.22896993099998</v>
      </c>
      <c r="X694" s="1018">
        <f t="shared" si="202"/>
        <v>652.41454103099989</v>
      </c>
      <c r="Y694" s="1019"/>
      <c r="Z694" s="969"/>
      <c r="AA694" s="967"/>
      <c r="AB694" s="967"/>
      <c r="AC694" s="967"/>
      <c r="AD694" s="967"/>
      <c r="AE694" s="967"/>
      <c r="AF694" s="967"/>
      <c r="AG694" s="967"/>
      <c r="AH694" s="967"/>
      <c r="AI694" s="967"/>
      <c r="AJ694" s="967"/>
      <c r="AK694" s="967"/>
      <c r="AL694" s="967"/>
      <c r="AM694" s="967"/>
      <c r="AN694" s="967"/>
      <c r="AO694" s="967"/>
      <c r="AP694" s="967"/>
      <c r="AQ694" s="967"/>
      <c r="AR694" s="967"/>
      <c r="AS694" s="967"/>
      <c r="AT694" s="967"/>
      <c r="AU694" s="967"/>
      <c r="AV694" s="967"/>
      <c r="AW694" s="967"/>
      <c r="AX694" s="967"/>
      <c r="AY694" s="967"/>
      <c r="AZ694" s="967"/>
      <c r="BA694" s="967"/>
      <c r="BB694" s="967"/>
      <c r="BC694" s="967"/>
      <c r="BD694" s="967"/>
      <c r="BE694" s="967"/>
      <c r="BF694" s="967"/>
      <c r="BG694" s="967"/>
      <c r="BH694" s="967"/>
      <c r="BI694" s="967"/>
      <c r="BJ694" s="967"/>
      <c r="BK694" s="967"/>
      <c r="BL694" s="967"/>
      <c r="BM694" s="967"/>
      <c r="BN694" s="967"/>
      <c r="BO694" s="967"/>
      <c r="BP694" s="967"/>
      <c r="BQ694" s="967"/>
      <c r="BR694" s="967"/>
      <c r="BS694" s="967"/>
    </row>
    <row r="695" spans="1:71" s="656" customFormat="1" ht="15.65" customHeight="1" outlineLevel="2" x14ac:dyDescent="0.25">
      <c r="A695" s="934"/>
      <c r="B695" s="778"/>
      <c r="C695" s="791"/>
      <c r="D695" s="784" t="s">
        <v>159</v>
      </c>
      <c r="E695" s="678">
        <f>E689/2.5*2.1</f>
        <v>76.691999999999993</v>
      </c>
      <c r="F695" s="679" t="s">
        <v>71</v>
      </c>
      <c r="G695" s="680">
        <v>0</v>
      </c>
      <c r="H695" s="680">
        <f t="shared" si="198"/>
        <v>0</v>
      </c>
      <c r="I695" s="899">
        <v>2.39</v>
      </c>
      <c r="J695" s="899">
        <f t="shared" si="199"/>
        <v>183.29388</v>
      </c>
      <c r="K695" s="899"/>
      <c r="L695" s="899">
        <f>+K695*E695</f>
        <v>0</v>
      </c>
      <c r="M695" s="900">
        <f>J695+H695*Tabellen!$K$2+L695</f>
        <v>183.29388</v>
      </c>
      <c r="N695" s="796"/>
      <c r="O695" s="1018">
        <f t="shared" si="200"/>
        <v>221.78559479999998</v>
      </c>
      <c r="P695" s="1031"/>
      <c r="Q695" s="1023" t="s">
        <v>1025</v>
      </c>
      <c r="R695" s="1018">
        <f>H695*Tabellen!$K$2*Tabellen!$F$2</f>
        <v>0</v>
      </c>
      <c r="S695" s="1024" t="s">
        <v>1116</v>
      </c>
      <c r="T695" s="1018">
        <f>J695*Tabellen!$F$2</f>
        <v>221.78559479999998</v>
      </c>
      <c r="U695" s="1018">
        <f>R695*Tabellen!$G$2</f>
        <v>0</v>
      </c>
      <c r="V695" s="1018">
        <f>T695*Tabellen!$H$2</f>
        <v>46.574974907999994</v>
      </c>
      <c r="W695" s="1018">
        <f t="shared" si="201"/>
        <v>46.574974907999994</v>
      </c>
      <c r="X695" s="1018">
        <f t="shared" si="202"/>
        <v>268.36056970799996</v>
      </c>
      <c r="Y695" s="1019"/>
      <c r="Z695" s="969"/>
      <c r="AA695" s="967"/>
      <c r="AB695" s="967"/>
      <c r="AC695" s="967"/>
      <c r="AD695" s="967"/>
      <c r="AE695" s="967"/>
      <c r="AF695" s="967"/>
      <c r="AG695" s="967"/>
      <c r="AH695" s="967"/>
      <c r="AI695" s="967"/>
      <c r="AJ695" s="967"/>
      <c r="AK695" s="967"/>
      <c r="AL695" s="967"/>
      <c r="AM695" s="967"/>
      <c r="AN695" s="967"/>
      <c r="AO695" s="967"/>
      <c r="AP695" s="967"/>
      <c r="AQ695" s="967"/>
      <c r="AR695" s="967"/>
      <c r="AS695" s="967"/>
      <c r="AT695" s="967"/>
      <c r="AU695" s="967"/>
      <c r="AV695" s="967"/>
      <c r="AW695" s="967"/>
      <c r="AX695" s="967"/>
      <c r="AY695" s="967"/>
      <c r="AZ695" s="967"/>
      <c r="BA695" s="967"/>
      <c r="BB695" s="967"/>
      <c r="BC695" s="967"/>
      <c r="BD695" s="967"/>
      <c r="BE695" s="967"/>
      <c r="BF695" s="967"/>
      <c r="BG695" s="967"/>
      <c r="BH695" s="967"/>
      <c r="BI695" s="967"/>
      <c r="BJ695" s="967"/>
      <c r="BK695" s="967"/>
      <c r="BL695" s="967"/>
      <c r="BM695" s="967"/>
      <c r="BN695" s="967"/>
      <c r="BO695" s="967"/>
      <c r="BP695" s="967"/>
      <c r="BQ695" s="967"/>
      <c r="BR695" s="967"/>
      <c r="BS695" s="967"/>
    </row>
    <row r="696" spans="1:71" s="656" customFormat="1" ht="15.65" customHeight="1" outlineLevel="2" x14ac:dyDescent="0.25">
      <c r="A696" s="934"/>
      <c r="B696" s="659"/>
      <c r="C696" s="791"/>
      <c r="D696" s="657" t="s">
        <v>1500</v>
      </c>
      <c r="E696" s="660">
        <f>E689*1.05</f>
        <v>95.864999999999995</v>
      </c>
      <c r="F696" s="657" t="s">
        <v>74</v>
      </c>
      <c r="G696" s="661">
        <v>0</v>
      </c>
      <c r="H696" s="661">
        <f t="shared" si="198"/>
        <v>0</v>
      </c>
      <c r="I696" s="891">
        <v>13.6</v>
      </c>
      <c r="J696" s="891">
        <f t="shared" si="199"/>
        <v>1303.7639999999999</v>
      </c>
      <c r="K696" s="891"/>
      <c r="L696" s="891">
        <f>E696*K696</f>
        <v>0</v>
      </c>
      <c r="M696" s="891">
        <f>J696+H696*Tabellen!$K$2+L696</f>
        <v>1303.7639999999999</v>
      </c>
      <c r="N696" s="796"/>
      <c r="O696" s="1018">
        <f t="shared" si="200"/>
        <v>1577.5544399999999</v>
      </c>
      <c r="P696" s="1031"/>
      <c r="Q696" s="1023" t="s">
        <v>1025</v>
      </c>
      <c r="R696" s="1018">
        <f>H696*Tabellen!$K$2*Tabellen!$F$2</f>
        <v>0</v>
      </c>
      <c r="S696" s="1024" t="s">
        <v>1116</v>
      </c>
      <c r="T696" s="1018">
        <f>J696*Tabellen!$F$2</f>
        <v>1577.5544399999999</v>
      </c>
      <c r="U696" s="1018">
        <f>R696*Tabellen!$G$2</f>
        <v>0</v>
      </c>
      <c r="V696" s="1018">
        <f>T696*Tabellen!$H$2</f>
        <v>331.28643239999997</v>
      </c>
      <c r="W696" s="1018">
        <f t="shared" si="201"/>
        <v>331.28643239999997</v>
      </c>
      <c r="X696" s="1018">
        <f t="shared" si="202"/>
        <v>1908.8408723999999</v>
      </c>
      <c r="Y696" s="1017"/>
      <c r="Z696" s="967"/>
      <c r="AA696" s="967"/>
      <c r="AB696" s="967"/>
      <c r="AC696" s="967"/>
      <c r="AD696" s="967"/>
      <c r="AE696" s="967"/>
      <c r="AF696" s="967"/>
      <c r="AG696" s="967"/>
      <c r="AH696" s="967"/>
      <c r="AI696" s="967"/>
      <c r="AJ696" s="967"/>
      <c r="AK696" s="967"/>
      <c r="AL696" s="967"/>
      <c r="AM696" s="967"/>
      <c r="AN696" s="967"/>
      <c r="AO696" s="967"/>
      <c r="AP696" s="967"/>
      <c r="AQ696" s="967"/>
      <c r="AR696" s="967"/>
      <c r="AS696" s="967"/>
      <c r="AT696" s="967"/>
      <c r="AU696" s="967"/>
      <c r="AV696" s="967"/>
      <c r="AW696" s="967"/>
      <c r="AX696" s="967"/>
      <c r="AY696" s="967"/>
      <c r="AZ696" s="967"/>
      <c r="BA696" s="967"/>
      <c r="BB696" s="967"/>
      <c r="BC696" s="967"/>
      <c r="BD696" s="967"/>
      <c r="BE696" s="967"/>
      <c r="BF696" s="967"/>
      <c r="BG696" s="967"/>
      <c r="BH696" s="967"/>
      <c r="BI696" s="967"/>
      <c r="BJ696" s="967"/>
      <c r="BK696" s="967"/>
      <c r="BL696" s="967"/>
      <c r="BM696" s="967"/>
      <c r="BN696" s="967"/>
      <c r="BO696" s="967"/>
      <c r="BP696" s="967"/>
      <c r="BQ696" s="967"/>
      <c r="BR696" s="967"/>
      <c r="BS696" s="967"/>
    </row>
    <row r="697" spans="1:71" s="656" customFormat="1" ht="15.65" customHeight="1" outlineLevel="2" x14ac:dyDescent="0.25">
      <c r="A697" s="934"/>
      <c r="B697" s="659"/>
      <c r="C697" s="786"/>
      <c r="D697" s="657" t="s">
        <v>1596</v>
      </c>
      <c r="E697" s="660">
        <f>E689*1.05</f>
        <v>95.864999999999995</v>
      </c>
      <c r="F697" s="659" t="s">
        <v>74</v>
      </c>
      <c r="G697" s="660">
        <v>0</v>
      </c>
      <c r="H697" s="661">
        <f t="shared" si="198"/>
        <v>0</v>
      </c>
      <c r="I697" s="904">
        <v>1.85</v>
      </c>
      <c r="J697" s="891">
        <f t="shared" si="199"/>
        <v>177.35024999999999</v>
      </c>
      <c r="K697" s="891"/>
      <c r="L697" s="891">
        <f>E697*K697</f>
        <v>0</v>
      </c>
      <c r="M697" s="891">
        <f>J697+H697*Tabellen!$K$2+L697</f>
        <v>177.35024999999999</v>
      </c>
      <c r="N697" s="796"/>
      <c r="O697" s="1018">
        <f t="shared" si="200"/>
        <v>214.59380249999998</v>
      </c>
      <c r="P697" s="1031"/>
      <c r="Q697" s="1023" t="s">
        <v>1025</v>
      </c>
      <c r="R697" s="1018">
        <f>H697*Tabellen!$K$2*Tabellen!$F$2</f>
        <v>0</v>
      </c>
      <c r="S697" s="1024" t="s">
        <v>1116</v>
      </c>
      <c r="T697" s="1018">
        <f>J697*Tabellen!$F$2</f>
        <v>214.59380249999998</v>
      </c>
      <c r="U697" s="1018">
        <f>R697*Tabellen!$G$2</f>
        <v>0</v>
      </c>
      <c r="V697" s="1018">
        <f>T697*Tabellen!$H$2</f>
        <v>45.064698524999997</v>
      </c>
      <c r="W697" s="1018">
        <f t="shared" si="201"/>
        <v>45.064698524999997</v>
      </c>
      <c r="X697" s="1018">
        <f t="shared" si="202"/>
        <v>259.65850102499996</v>
      </c>
      <c r="Y697" s="1026"/>
      <c r="Z697" s="967"/>
      <c r="AA697" s="967"/>
      <c r="AB697" s="967"/>
      <c r="AC697" s="967"/>
      <c r="AD697" s="967"/>
      <c r="AE697" s="967"/>
      <c r="AF697" s="967"/>
      <c r="AG697" s="967"/>
      <c r="AH697" s="967"/>
      <c r="AI697" s="967"/>
      <c r="AJ697" s="967"/>
      <c r="AK697" s="967"/>
      <c r="AL697" s="967"/>
      <c r="AM697" s="967"/>
      <c r="AN697" s="967"/>
      <c r="AO697" s="967"/>
      <c r="AP697" s="967"/>
      <c r="AQ697" s="967"/>
      <c r="AR697" s="967"/>
      <c r="AS697" s="967"/>
      <c r="AT697" s="967"/>
      <c r="AU697" s="967"/>
      <c r="AV697" s="967"/>
      <c r="AW697" s="967"/>
      <c r="AX697" s="967"/>
      <c r="AY697" s="967"/>
      <c r="AZ697" s="967"/>
      <c r="BA697" s="967"/>
      <c r="BB697" s="967"/>
      <c r="BC697" s="967"/>
      <c r="BD697" s="967"/>
      <c r="BE697" s="967"/>
      <c r="BF697" s="967"/>
      <c r="BG697" s="967"/>
      <c r="BH697" s="967"/>
      <c r="BI697" s="967"/>
      <c r="BJ697" s="967"/>
      <c r="BK697" s="967"/>
      <c r="BL697" s="967"/>
      <c r="BM697" s="967"/>
      <c r="BN697" s="967"/>
      <c r="BO697" s="967"/>
      <c r="BP697" s="967"/>
      <c r="BQ697" s="967"/>
      <c r="BR697" s="967"/>
      <c r="BS697" s="967"/>
    </row>
    <row r="698" spans="1:71" s="656" customFormat="1" ht="15.65" customHeight="1" outlineLevel="2" x14ac:dyDescent="0.25">
      <c r="A698" s="934"/>
      <c r="B698" s="659"/>
      <c r="C698" s="786"/>
      <c r="D698" s="657" t="s">
        <v>1490</v>
      </c>
      <c r="E698" s="660">
        <f>E689*1.1</f>
        <v>100.43</v>
      </c>
      <c r="F698" s="659" t="s">
        <v>74</v>
      </c>
      <c r="G698" s="660"/>
      <c r="H698" s="661">
        <f t="shared" si="198"/>
        <v>0</v>
      </c>
      <c r="I698" s="904">
        <v>2.1754249999999997</v>
      </c>
      <c r="J698" s="891">
        <f t="shared" si="199"/>
        <v>218.47793274999998</v>
      </c>
      <c r="K698" s="891"/>
      <c r="L698" s="891">
        <f>E698*K698</f>
        <v>0</v>
      </c>
      <c r="M698" s="891">
        <f>J698+H698*Tabellen!$K$2+L698</f>
        <v>218.47793274999998</v>
      </c>
      <c r="N698" s="796"/>
      <c r="O698" s="1018">
        <f t="shared" si="200"/>
        <v>264.35829862749995</v>
      </c>
      <c r="P698" s="1031"/>
      <c r="Q698" s="1023" t="s">
        <v>1025</v>
      </c>
      <c r="R698" s="1018">
        <f>H698*Tabellen!$K$2*Tabellen!$F$2</f>
        <v>0</v>
      </c>
      <c r="S698" s="1024" t="s">
        <v>1116</v>
      </c>
      <c r="T698" s="1018">
        <f>J698*Tabellen!$F$2</f>
        <v>264.35829862749995</v>
      </c>
      <c r="U698" s="1018">
        <f>R698*Tabellen!$G$2</f>
        <v>0</v>
      </c>
      <c r="V698" s="1018">
        <f>T698*Tabellen!$H$2</f>
        <v>55.515242711774988</v>
      </c>
      <c r="W698" s="1018">
        <f t="shared" si="201"/>
        <v>55.515242711774988</v>
      </c>
      <c r="X698" s="1018">
        <f t="shared" si="202"/>
        <v>319.87354133927494</v>
      </c>
      <c r="Y698" s="1026"/>
      <c r="Z698" s="967"/>
      <c r="AA698" s="967"/>
      <c r="AB698" s="967"/>
      <c r="AC698" s="967"/>
      <c r="AD698" s="967"/>
      <c r="AE698" s="967"/>
      <c r="AF698" s="967"/>
      <c r="AG698" s="967"/>
      <c r="AH698" s="967"/>
      <c r="AI698" s="967"/>
      <c r="AJ698" s="967"/>
      <c r="AK698" s="967"/>
      <c r="AL698" s="967"/>
      <c r="AM698" s="967"/>
      <c r="AN698" s="967"/>
      <c r="AO698" s="967"/>
      <c r="AP698" s="967"/>
      <c r="AQ698" s="967"/>
      <c r="AR698" s="967"/>
      <c r="AS698" s="967"/>
      <c r="AT698" s="967"/>
      <c r="AU698" s="967"/>
      <c r="AV698" s="967"/>
      <c r="AW698" s="967"/>
      <c r="AX698" s="967"/>
      <c r="AY698" s="967"/>
      <c r="AZ698" s="967"/>
      <c r="BA698" s="967"/>
      <c r="BB698" s="967"/>
      <c r="BC698" s="967"/>
      <c r="BD698" s="967"/>
      <c r="BE698" s="967"/>
      <c r="BF698" s="967"/>
      <c r="BG698" s="967"/>
      <c r="BH698" s="967"/>
      <c r="BI698" s="967"/>
      <c r="BJ698" s="967"/>
      <c r="BK698" s="967"/>
      <c r="BL698" s="967"/>
      <c r="BM698" s="967"/>
      <c r="BN698" s="967"/>
      <c r="BO698" s="967"/>
      <c r="BP698" s="967"/>
      <c r="BQ698" s="967"/>
      <c r="BR698" s="967"/>
      <c r="BS698" s="967"/>
    </row>
    <row r="699" spans="1:71" s="656" customFormat="1" ht="15.65" customHeight="1" outlineLevel="2" x14ac:dyDescent="0.25">
      <c r="A699" s="934"/>
      <c r="B699" s="659"/>
      <c r="C699" s="786"/>
      <c r="D699" s="657" t="s">
        <v>1491</v>
      </c>
      <c r="E699" s="660">
        <f>E689*1.1</f>
        <v>100.43</v>
      </c>
      <c r="F699" s="659" t="s">
        <v>74</v>
      </c>
      <c r="G699" s="660"/>
      <c r="H699" s="661">
        <f t="shared" si="198"/>
        <v>0</v>
      </c>
      <c r="I699" s="904">
        <v>1.79</v>
      </c>
      <c r="J699" s="891">
        <f t="shared" si="199"/>
        <v>179.76970000000003</v>
      </c>
      <c r="K699" s="891"/>
      <c r="L699" s="891">
        <f>E699*K699</f>
        <v>0</v>
      </c>
      <c r="M699" s="891">
        <f>J699+H699*Tabellen!$K$2+L699</f>
        <v>179.76970000000003</v>
      </c>
      <c r="N699" s="796"/>
      <c r="O699" s="1018">
        <f t="shared" si="200"/>
        <v>217.52133700000002</v>
      </c>
      <c r="P699" s="1031"/>
      <c r="Q699" s="1023" t="s">
        <v>1025</v>
      </c>
      <c r="R699" s="1018">
        <f>H699*Tabellen!$K$2*Tabellen!$F$2</f>
        <v>0</v>
      </c>
      <c r="S699" s="1024" t="s">
        <v>1116</v>
      </c>
      <c r="T699" s="1018">
        <f>J699*Tabellen!$F$2</f>
        <v>217.52133700000002</v>
      </c>
      <c r="U699" s="1018">
        <f>R699*Tabellen!$G$2</f>
        <v>0</v>
      </c>
      <c r="V699" s="1018">
        <f>T699*Tabellen!$H$2</f>
        <v>45.679480770000005</v>
      </c>
      <c r="W699" s="1018">
        <f t="shared" si="201"/>
        <v>45.679480770000005</v>
      </c>
      <c r="X699" s="1018">
        <f t="shared" si="202"/>
        <v>263.20081777000001</v>
      </c>
      <c r="Y699" s="1026"/>
      <c r="Z699" s="967"/>
      <c r="AA699" s="967"/>
      <c r="AB699" s="967"/>
      <c r="AC699" s="967"/>
      <c r="AD699" s="967"/>
      <c r="AE699" s="967"/>
      <c r="AF699" s="967"/>
      <c r="AG699" s="967"/>
      <c r="AH699" s="967"/>
      <c r="AI699" s="967"/>
      <c r="AJ699" s="967"/>
      <c r="AK699" s="967"/>
      <c r="AL699" s="967"/>
      <c r="AM699" s="967"/>
      <c r="AN699" s="967"/>
      <c r="AO699" s="967"/>
      <c r="AP699" s="967"/>
      <c r="AQ699" s="967"/>
      <c r="AR699" s="967"/>
      <c r="AS699" s="967"/>
      <c r="AT699" s="967"/>
      <c r="AU699" s="967"/>
      <c r="AV699" s="967"/>
      <c r="AW699" s="967"/>
      <c r="AX699" s="967"/>
      <c r="AY699" s="967"/>
      <c r="AZ699" s="967"/>
      <c r="BA699" s="967"/>
      <c r="BB699" s="967"/>
      <c r="BC699" s="967"/>
      <c r="BD699" s="967"/>
      <c r="BE699" s="967"/>
      <c r="BF699" s="967"/>
      <c r="BG699" s="967"/>
      <c r="BH699" s="967"/>
      <c r="BI699" s="967"/>
      <c r="BJ699" s="967"/>
      <c r="BK699" s="967"/>
      <c r="BL699" s="967"/>
      <c r="BM699" s="967"/>
      <c r="BN699" s="967"/>
      <c r="BO699" s="967"/>
      <c r="BP699" s="967"/>
      <c r="BQ699" s="967"/>
      <c r="BR699" s="967"/>
      <c r="BS699" s="967"/>
    </row>
    <row r="700" spans="1:71" s="656" customFormat="1" ht="15.65" customHeight="1" outlineLevel="2" x14ac:dyDescent="0.25">
      <c r="A700" s="934"/>
      <c r="B700" s="659"/>
      <c r="C700" s="786"/>
      <c r="D700" s="657" t="s">
        <v>1492</v>
      </c>
      <c r="E700" s="660">
        <f>E689*1.1</f>
        <v>100.43</v>
      </c>
      <c r="F700" s="657" t="s">
        <v>74</v>
      </c>
      <c r="G700" s="661"/>
      <c r="H700" s="661">
        <f t="shared" si="198"/>
        <v>0</v>
      </c>
      <c r="I700" s="891">
        <v>3.97</v>
      </c>
      <c r="J700" s="891">
        <f t="shared" si="199"/>
        <v>398.70710000000003</v>
      </c>
      <c r="K700" s="891"/>
      <c r="L700" s="891">
        <f>E700*K700</f>
        <v>0</v>
      </c>
      <c r="M700" s="891">
        <f>J700+H700*Tabellen!$K$2+L700</f>
        <v>398.70710000000003</v>
      </c>
      <c r="N700" s="796"/>
      <c r="O700" s="1018">
        <f t="shared" si="200"/>
        <v>482.43559100000004</v>
      </c>
      <c r="P700" s="1031"/>
      <c r="Q700" s="1023" t="s">
        <v>1025</v>
      </c>
      <c r="R700" s="1018">
        <f>H700*Tabellen!$K$2*Tabellen!$F$2</f>
        <v>0</v>
      </c>
      <c r="S700" s="1024" t="s">
        <v>1116</v>
      </c>
      <c r="T700" s="1018">
        <f>J700*Tabellen!$F$2</f>
        <v>482.43559100000004</v>
      </c>
      <c r="U700" s="1018">
        <f>R700*Tabellen!$G$2</f>
        <v>0</v>
      </c>
      <c r="V700" s="1018">
        <f>T700*Tabellen!$H$2</f>
        <v>101.31147411000001</v>
      </c>
      <c r="W700" s="1018">
        <f t="shared" si="201"/>
        <v>101.31147411000001</v>
      </c>
      <c r="X700" s="1018">
        <f t="shared" si="202"/>
        <v>583.74706510999999</v>
      </c>
      <c r="Y700" s="1034"/>
      <c r="Z700" s="967"/>
      <c r="AA700" s="967"/>
      <c r="AB700" s="967"/>
      <c r="AC700" s="967"/>
      <c r="AD700" s="967"/>
      <c r="AE700" s="967"/>
      <c r="AF700" s="967"/>
      <c r="AG700" s="967"/>
      <c r="AH700" s="967"/>
      <c r="AI700" s="967"/>
      <c r="AJ700" s="967"/>
      <c r="AK700" s="967"/>
      <c r="AL700" s="967"/>
      <c r="AM700" s="967"/>
      <c r="AN700" s="967"/>
      <c r="AO700" s="967"/>
      <c r="AP700" s="967"/>
      <c r="AQ700" s="967"/>
      <c r="AR700" s="967"/>
      <c r="AS700" s="967"/>
      <c r="AT700" s="967"/>
      <c r="AU700" s="967"/>
      <c r="AV700" s="967"/>
      <c r="AW700" s="967"/>
      <c r="AX700" s="967"/>
      <c r="AY700" s="967"/>
      <c r="AZ700" s="967"/>
      <c r="BA700" s="967"/>
      <c r="BB700" s="967"/>
      <c r="BC700" s="967"/>
      <c r="BD700" s="967"/>
      <c r="BE700" s="967"/>
      <c r="BF700" s="967"/>
      <c r="BG700" s="967"/>
      <c r="BH700" s="967"/>
      <c r="BI700" s="967"/>
      <c r="BJ700" s="967"/>
      <c r="BK700" s="967"/>
      <c r="BL700" s="967"/>
      <c r="BM700" s="967"/>
      <c r="BN700" s="967"/>
      <c r="BO700" s="967"/>
      <c r="BP700" s="967"/>
      <c r="BQ700" s="967"/>
      <c r="BR700" s="967"/>
      <c r="BS700" s="967"/>
    </row>
    <row r="701" spans="1:71" s="656" customFormat="1" ht="15.65" customHeight="1" outlineLevel="2" x14ac:dyDescent="0.25">
      <c r="A701" s="934"/>
      <c r="B701" s="778"/>
      <c r="C701" s="791"/>
      <c r="D701" s="784" t="s">
        <v>1499</v>
      </c>
      <c r="E701" s="678">
        <f>E689</f>
        <v>91.3</v>
      </c>
      <c r="F701" s="679" t="s">
        <v>74</v>
      </c>
      <c r="G701" s="680">
        <v>1.05</v>
      </c>
      <c r="H701" s="680">
        <f t="shared" si="198"/>
        <v>95.864999999999995</v>
      </c>
      <c r="I701" s="899">
        <v>0</v>
      </c>
      <c r="J701" s="899">
        <f t="shared" si="199"/>
        <v>0</v>
      </c>
      <c r="K701" s="899"/>
      <c r="L701" s="899">
        <f>+K701*E701</f>
        <v>0</v>
      </c>
      <c r="M701" s="900">
        <f>J701+H701*Tabellen!$K$2+L701</f>
        <v>5751.9</v>
      </c>
      <c r="N701" s="796"/>
      <c r="O701" s="1018">
        <f t="shared" si="200"/>
        <v>6959.7989999999991</v>
      </c>
      <c r="P701" s="1031"/>
      <c r="Q701" s="1023" t="s">
        <v>1025</v>
      </c>
      <c r="R701" s="1018">
        <f>H701*Tabellen!$K$2*Tabellen!$F$2</f>
        <v>6959.7989999999991</v>
      </c>
      <c r="S701" s="1024" t="s">
        <v>1116</v>
      </c>
      <c r="T701" s="1018">
        <f>J701*Tabellen!$F$2</f>
        <v>0</v>
      </c>
      <c r="U701" s="1018">
        <f>R701*Tabellen!$G$2</f>
        <v>626.38190999999995</v>
      </c>
      <c r="V701" s="1018">
        <f>T701*Tabellen!$H$2</f>
        <v>0</v>
      </c>
      <c r="W701" s="1018">
        <f t="shared" si="201"/>
        <v>626.38190999999995</v>
      </c>
      <c r="X701" s="1018">
        <f t="shared" si="202"/>
        <v>7586.1809099999991</v>
      </c>
      <c r="Y701" s="1019"/>
      <c r="Z701" s="969"/>
      <c r="AA701" s="967"/>
      <c r="AB701" s="967"/>
      <c r="AC701" s="967"/>
      <c r="AD701" s="967"/>
      <c r="AE701" s="967"/>
      <c r="AF701" s="967"/>
      <c r="AG701" s="967"/>
      <c r="AH701" s="967"/>
      <c r="AI701" s="967"/>
      <c r="AJ701" s="967"/>
      <c r="AK701" s="967"/>
      <c r="AL701" s="967"/>
      <c r="AM701" s="967"/>
      <c r="AN701" s="967"/>
      <c r="AO701" s="967"/>
      <c r="AP701" s="967"/>
      <c r="AQ701" s="967"/>
      <c r="AR701" s="967"/>
      <c r="AS701" s="967"/>
      <c r="AT701" s="967"/>
      <c r="AU701" s="967"/>
      <c r="AV701" s="967"/>
      <c r="AW701" s="967"/>
      <c r="AX701" s="967"/>
      <c r="AY701" s="967"/>
      <c r="AZ701" s="967"/>
      <c r="BA701" s="967"/>
      <c r="BB701" s="967"/>
      <c r="BC701" s="967"/>
      <c r="BD701" s="967"/>
      <c r="BE701" s="967"/>
      <c r="BF701" s="967"/>
      <c r="BG701" s="967"/>
      <c r="BH701" s="967"/>
      <c r="BI701" s="967"/>
      <c r="BJ701" s="967"/>
      <c r="BK701" s="967"/>
      <c r="BL701" s="967"/>
      <c r="BM701" s="967"/>
      <c r="BN701" s="967"/>
      <c r="BO701" s="967"/>
      <c r="BP701" s="967"/>
      <c r="BQ701" s="967"/>
      <c r="BR701" s="967"/>
      <c r="BS701" s="967"/>
    </row>
    <row r="702" spans="1:71" s="656" customFormat="1" ht="15.65" customHeight="1" outlineLevel="2" x14ac:dyDescent="0.25">
      <c r="A702" s="934"/>
      <c r="B702" s="659"/>
      <c r="C702" s="786"/>
      <c r="D702" s="659" t="s">
        <v>1493</v>
      </c>
      <c r="E702" s="660">
        <f>E689</f>
        <v>91.3</v>
      </c>
      <c r="F702" s="657" t="s">
        <v>74</v>
      </c>
      <c r="G702" s="660"/>
      <c r="H702" s="661">
        <f t="shared" si="198"/>
        <v>0</v>
      </c>
      <c r="I702" s="891">
        <v>10</v>
      </c>
      <c r="J702" s="891">
        <f t="shared" si="199"/>
        <v>913</v>
      </c>
      <c r="K702" s="891"/>
      <c r="L702" s="891">
        <f>E702*K702</f>
        <v>0</v>
      </c>
      <c r="M702" s="891">
        <f>J702+H702*Tabellen!$K$2+L702</f>
        <v>913</v>
      </c>
      <c r="N702" s="796"/>
      <c r="O702" s="1018">
        <f t="shared" si="200"/>
        <v>1104.73</v>
      </c>
      <c r="P702" s="1031"/>
      <c r="Q702" s="1023" t="s">
        <v>1025</v>
      </c>
      <c r="R702" s="1018">
        <f>H702*Tabellen!$K$2*Tabellen!$F$2</f>
        <v>0</v>
      </c>
      <c r="S702" s="1024" t="s">
        <v>1116</v>
      </c>
      <c r="T702" s="1018">
        <f>J702*Tabellen!$F$2</f>
        <v>1104.73</v>
      </c>
      <c r="U702" s="1018">
        <f>R702*Tabellen!$G$2</f>
        <v>0</v>
      </c>
      <c r="V702" s="1018">
        <f>T702*Tabellen!$H$2</f>
        <v>231.9933</v>
      </c>
      <c r="W702" s="1018">
        <f t="shared" si="201"/>
        <v>231.9933</v>
      </c>
      <c r="X702" s="1018">
        <f t="shared" si="202"/>
        <v>1336.7233000000001</v>
      </c>
      <c r="Y702" s="1017"/>
      <c r="Z702" s="967"/>
      <c r="AA702" s="967"/>
      <c r="AB702" s="967"/>
      <c r="AC702" s="967"/>
      <c r="AD702" s="967"/>
      <c r="AE702" s="967"/>
      <c r="AF702" s="967"/>
      <c r="AG702" s="967"/>
      <c r="AH702" s="967"/>
      <c r="AI702" s="967"/>
      <c r="AJ702" s="967"/>
      <c r="AK702" s="967"/>
      <c r="AL702" s="967"/>
      <c r="AM702" s="967"/>
      <c r="AN702" s="967"/>
      <c r="AO702" s="967"/>
      <c r="AP702" s="967"/>
      <c r="AQ702" s="967"/>
      <c r="AR702" s="967"/>
      <c r="AS702" s="967"/>
      <c r="AT702" s="967"/>
      <c r="AU702" s="967"/>
      <c r="AV702" s="967"/>
      <c r="AW702" s="967"/>
      <c r="AX702" s="967"/>
      <c r="AY702" s="967"/>
      <c r="AZ702" s="967"/>
      <c r="BA702" s="967"/>
      <c r="BB702" s="967"/>
      <c r="BC702" s="967"/>
      <c r="BD702" s="967"/>
      <c r="BE702" s="967"/>
      <c r="BF702" s="967"/>
      <c r="BG702" s="967"/>
      <c r="BH702" s="967"/>
      <c r="BI702" s="967"/>
      <c r="BJ702" s="967"/>
      <c r="BK702" s="967"/>
      <c r="BL702" s="967"/>
      <c r="BM702" s="967"/>
      <c r="BN702" s="967"/>
      <c r="BO702" s="967"/>
      <c r="BP702" s="967"/>
      <c r="BQ702" s="967"/>
      <c r="BR702" s="967"/>
      <c r="BS702" s="967"/>
    </row>
    <row r="703" spans="1:71" s="656" customFormat="1" ht="15.65" customHeight="1" outlineLevel="2" x14ac:dyDescent="0.25">
      <c r="A703" s="934"/>
      <c r="B703" s="659"/>
      <c r="C703" s="786"/>
      <c r="D703" s="659" t="s">
        <v>1483</v>
      </c>
      <c r="E703" s="660">
        <v>1</v>
      </c>
      <c r="F703" s="657" t="s">
        <v>846</v>
      </c>
      <c r="G703" s="660">
        <v>4</v>
      </c>
      <c r="H703" s="661">
        <f t="shared" si="198"/>
        <v>4</v>
      </c>
      <c r="I703" s="891"/>
      <c r="J703" s="891">
        <f t="shared" si="199"/>
        <v>0</v>
      </c>
      <c r="K703" s="891"/>
      <c r="L703" s="891">
        <f>E703*K703</f>
        <v>0</v>
      </c>
      <c r="M703" s="891">
        <f>J703+H703*Tabellen!$K$2+L703</f>
        <v>240</v>
      </c>
      <c r="N703" s="796"/>
      <c r="O703" s="1018">
        <f t="shared" si="200"/>
        <v>290.39999999999998</v>
      </c>
      <c r="P703" s="1031"/>
      <c r="Q703" s="1023" t="s">
        <v>1025</v>
      </c>
      <c r="R703" s="1018">
        <f>H703*Tabellen!$K$2*Tabellen!$F$2</f>
        <v>290.39999999999998</v>
      </c>
      <c r="S703" s="1024" t="s">
        <v>1116</v>
      </c>
      <c r="T703" s="1018">
        <f>J703*Tabellen!$F$2</f>
        <v>0</v>
      </c>
      <c r="U703" s="1018">
        <f>R703*Tabellen!$G$2</f>
        <v>26.135999999999996</v>
      </c>
      <c r="V703" s="1018">
        <f>T703*Tabellen!$H$2</f>
        <v>0</v>
      </c>
      <c r="W703" s="1018">
        <f t="shared" si="201"/>
        <v>26.135999999999996</v>
      </c>
      <c r="X703" s="1018">
        <f t="shared" si="202"/>
        <v>316.53599999999994</v>
      </c>
      <c r="Y703" s="1017"/>
      <c r="Z703" s="967"/>
      <c r="AA703" s="967"/>
      <c r="AB703" s="967"/>
      <c r="AC703" s="967"/>
      <c r="AD703" s="967"/>
      <c r="AE703" s="967"/>
      <c r="AF703" s="967"/>
      <c r="AG703" s="967"/>
      <c r="AH703" s="967"/>
      <c r="AI703" s="967"/>
      <c r="AJ703" s="967"/>
      <c r="AK703" s="967"/>
      <c r="AL703" s="967"/>
      <c r="AM703" s="967"/>
      <c r="AN703" s="967"/>
      <c r="AO703" s="967"/>
      <c r="AP703" s="967"/>
      <c r="AQ703" s="967"/>
      <c r="AR703" s="967"/>
      <c r="AS703" s="967"/>
      <c r="AT703" s="967"/>
      <c r="AU703" s="967"/>
      <c r="AV703" s="967"/>
      <c r="AW703" s="967"/>
      <c r="AX703" s="967"/>
      <c r="AY703" s="967"/>
      <c r="AZ703" s="967"/>
      <c r="BA703" s="967"/>
      <c r="BB703" s="967"/>
      <c r="BC703" s="967"/>
      <c r="BD703" s="967"/>
      <c r="BE703" s="967"/>
      <c r="BF703" s="967"/>
      <c r="BG703" s="967"/>
      <c r="BH703" s="967"/>
      <c r="BI703" s="967"/>
      <c r="BJ703" s="967"/>
      <c r="BK703" s="967"/>
      <c r="BL703" s="967"/>
      <c r="BM703" s="967"/>
      <c r="BN703" s="967"/>
      <c r="BO703" s="967"/>
      <c r="BP703" s="967"/>
      <c r="BQ703" s="967"/>
      <c r="BR703" s="967"/>
      <c r="BS703" s="967"/>
    </row>
    <row r="704" spans="1:71" s="830" customFormat="1" ht="15.65" customHeight="1" outlineLevel="2" x14ac:dyDescent="0.25">
      <c r="A704" s="936"/>
      <c r="B704" s="659" t="s">
        <v>1223</v>
      </c>
      <c r="C704" s="786" t="s">
        <v>1074</v>
      </c>
      <c r="D704" s="657" t="s">
        <v>1226</v>
      </c>
      <c r="E704" s="831"/>
      <c r="G704" s="832"/>
      <c r="H704" s="832"/>
      <c r="I704" s="905"/>
      <c r="J704" s="905"/>
      <c r="K704" s="905"/>
      <c r="L704" s="905"/>
      <c r="M704" s="905"/>
      <c r="N704" s="833"/>
      <c r="O704" s="1017"/>
      <c r="P704" s="1031"/>
      <c r="Q704" s="1023"/>
      <c r="R704" s="1018"/>
      <c r="S704" s="1024"/>
      <c r="T704" s="1018"/>
      <c r="U704" s="1018"/>
      <c r="V704" s="1018"/>
      <c r="W704" s="1018"/>
      <c r="X704" s="1018"/>
      <c r="Y704" s="1034"/>
      <c r="Z704" s="970"/>
      <c r="AA704" s="970"/>
      <c r="AB704" s="970"/>
      <c r="AC704" s="970"/>
      <c r="AD704" s="970"/>
      <c r="AE704" s="970"/>
      <c r="AF704" s="970"/>
      <c r="AG704" s="970"/>
      <c r="AH704" s="970"/>
      <c r="AI704" s="970"/>
      <c r="AJ704" s="970"/>
      <c r="AK704" s="970"/>
      <c r="AL704" s="970"/>
      <c r="AM704" s="970"/>
      <c r="AN704" s="970"/>
      <c r="AO704" s="970"/>
      <c r="AP704" s="970"/>
      <c r="AQ704" s="970"/>
      <c r="AR704" s="970"/>
      <c r="AS704" s="970"/>
      <c r="AT704" s="970"/>
      <c r="AU704" s="970"/>
      <c r="AV704" s="970"/>
      <c r="AW704" s="970"/>
      <c r="AX704" s="970"/>
      <c r="AY704" s="970"/>
      <c r="AZ704" s="970"/>
      <c r="BA704" s="970"/>
      <c r="BB704" s="970"/>
      <c r="BC704" s="970"/>
      <c r="BD704" s="970"/>
      <c r="BE704" s="970"/>
      <c r="BF704" s="970"/>
      <c r="BG704" s="970"/>
      <c r="BH704" s="970"/>
      <c r="BI704" s="970"/>
      <c r="BJ704" s="970"/>
      <c r="BK704" s="970"/>
      <c r="BL704" s="970"/>
      <c r="BM704" s="970"/>
      <c r="BN704" s="970"/>
      <c r="BO704" s="970"/>
      <c r="BP704" s="970"/>
      <c r="BQ704" s="970"/>
      <c r="BR704" s="970"/>
      <c r="BS704" s="970"/>
    </row>
    <row r="705" spans="1:71" ht="15.65" customHeight="1" outlineLevel="2" x14ac:dyDescent="0.25">
      <c r="B705" s="659"/>
      <c r="E705" s="660"/>
      <c r="G705" s="661"/>
      <c r="H705" s="661"/>
      <c r="K705" s="906"/>
      <c r="N705" s="795"/>
      <c r="O705" s="1017"/>
      <c r="P705" s="1017"/>
      <c r="Q705" s="1017"/>
    </row>
    <row r="706" spans="1:71" ht="9" customHeight="1" outlineLevel="1" x14ac:dyDescent="0.25">
      <c r="B706" s="663"/>
      <c r="D706" s="664"/>
      <c r="E706" s="666"/>
      <c r="F706" s="664"/>
      <c r="G706" s="665"/>
      <c r="H706" s="665"/>
      <c r="I706" s="892"/>
      <c r="J706" s="892"/>
      <c r="K706" s="892"/>
      <c r="L706" s="892"/>
      <c r="M706" s="892"/>
      <c r="N706" s="786"/>
      <c r="O706" s="1021"/>
      <c r="P706" s="1021"/>
      <c r="Q706" s="1021"/>
      <c r="R706" s="1022"/>
      <c r="S706" s="1022"/>
      <c r="T706" s="1022"/>
      <c r="U706" s="1022"/>
      <c r="V706" s="1022"/>
      <c r="W706" s="1022"/>
      <c r="X706" s="1022"/>
      <c r="Y706" s="1021"/>
      <c r="Z706" s="965"/>
      <c r="AA706" s="966"/>
      <c r="AG706" s="963"/>
      <c r="AH706" s="963"/>
    </row>
    <row r="707" spans="1:71" s="912" customFormat="1" ht="15.65" customHeight="1" outlineLevel="1" x14ac:dyDescent="0.25">
      <c r="B707" s="650" t="s">
        <v>1099</v>
      </c>
      <c r="C707" s="937"/>
      <c r="D707" s="651" t="s">
        <v>1693</v>
      </c>
      <c r="E707" s="658">
        <v>91.3</v>
      </c>
      <c r="F707" s="651" t="s">
        <v>74</v>
      </c>
      <c r="G707" s="652"/>
      <c r="H707" s="652">
        <f>SUM(H708:H722)/E707</f>
        <v>1.334234933633524</v>
      </c>
      <c r="I707" s="890"/>
      <c r="J707" s="890">
        <f>SUM(J708:J722)/E707</f>
        <v>51.139419499999995</v>
      </c>
      <c r="K707" s="890"/>
      <c r="L707" s="890">
        <f>SUM(L708:L722)/E707</f>
        <v>0</v>
      </c>
      <c r="M707" s="890">
        <f>SUM(M708:M722)/E707</f>
        <v>131.19351551801142</v>
      </c>
      <c r="N707" s="937"/>
      <c r="O707" s="1015">
        <f>SUM(O708:O722)/E707</f>
        <v>158.74415377679384</v>
      </c>
      <c r="P707" s="1014" t="str">
        <f>B707</f>
        <v>V1-3-I3</v>
      </c>
      <c r="Q707" s="1014"/>
      <c r="R707" s="1015"/>
      <c r="S707" s="1015"/>
      <c r="T707" s="1015"/>
      <c r="U707" s="1028"/>
      <c r="V707" s="1015"/>
      <c r="W707" s="1015"/>
      <c r="X707" s="1015">
        <f>SUM(X708:X722)/E707</f>
        <v>180.45657132810527</v>
      </c>
      <c r="Y707" s="1016"/>
      <c r="Z707" s="960"/>
      <c r="AA707" s="960"/>
      <c r="AB707" s="960"/>
      <c r="AC707" s="960"/>
      <c r="AD707" s="960"/>
      <c r="AE707" s="960"/>
      <c r="AF707" s="960"/>
      <c r="AG707" s="960"/>
      <c r="AH707" s="960"/>
      <c r="AI707" s="960"/>
      <c r="AJ707" s="960"/>
      <c r="AK707" s="960"/>
      <c r="AL707" s="960"/>
      <c r="AM707" s="960"/>
      <c r="AN707" s="960"/>
      <c r="AO707" s="960"/>
      <c r="AP707" s="960"/>
      <c r="AQ707" s="960"/>
      <c r="AR707" s="960"/>
      <c r="AS707" s="960"/>
      <c r="AT707" s="960"/>
      <c r="AU707" s="960"/>
      <c r="AV707" s="960"/>
      <c r="AW707" s="960"/>
      <c r="AX707" s="960"/>
      <c r="AY707" s="960"/>
      <c r="AZ707" s="960"/>
      <c r="BA707" s="960"/>
      <c r="BB707" s="960"/>
      <c r="BC707" s="960"/>
      <c r="BD707" s="960"/>
      <c r="BE707" s="960"/>
      <c r="BF707" s="960"/>
      <c r="BG707" s="960"/>
      <c r="BH707" s="960"/>
      <c r="BI707" s="960"/>
      <c r="BJ707" s="960"/>
      <c r="BK707" s="960"/>
      <c r="BL707" s="960"/>
      <c r="BM707" s="960"/>
      <c r="BN707" s="960"/>
      <c r="BO707" s="960"/>
      <c r="BP707" s="960"/>
      <c r="BQ707" s="960"/>
      <c r="BR707" s="960"/>
      <c r="BS707" s="960"/>
    </row>
    <row r="708" spans="1:71" ht="15.65" customHeight="1" outlineLevel="2" x14ac:dyDescent="0.25">
      <c r="B708" s="659"/>
      <c r="D708" s="668" t="s">
        <v>1242</v>
      </c>
      <c r="E708" s="660"/>
      <c r="G708" s="661"/>
      <c r="H708" s="661"/>
      <c r="K708" s="906"/>
      <c r="N708" s="795"/>
      <c r="O708" s="1017" t="str">
        <f>R708</f>
        <v>incl. opslagen</v>
      </c>
      <c r="P708" s="1017"/>
      <c r="Q708" s="1023"/>
      <c r="R708" s="1030" t="str">
        <f>Tabellen!$C$2</f>
        <v>incl. opslagen</v>
      </c>
      <c r="S708" s="1024"/>
      <c r="T708" s="1030" t="str">
        <f>Tabellen!$C$2</f>
        <v>incl. opslagen</v>
      </c>
    </row>
    <row r="709" spans="1:71" s="656" customFormat="1" ht="15.65" customHeight="1" outlineLevel="2" x14ac:dyDescent="0.25">
      <c r="A709" s="934"/>
      <c r="B709" s="659"/>
      <c r="C709" s="786"/>
      <c r="D709" s="657" t="s">
        <v>1433</v>
      </c>
      <c r="E709" s="660">
        <v>1</v>
      </c>
      <c r="F709" s="657" t="s">
        <v>846</v>
      </c>
      <c r="G709" s="661">
        <v>2</v>
      </c>
      <c r="H709" s="661">
        <f t="shared" ref="H709:H721" si="203">E709*G709</f>
        <v>2</v>
      </c>
      <c r="I709" s="891"/>
      <c r="J709" s="891">
        <f t="shared" ref="J709:J721" si="204">E709*I709</f>
        <v>0</v>
      </c>
      <c r="K709" s="891"/>
      <c r="L709" s="891">
        <f>E709*K709</f>
        <v>0</v>
      </c>
      <c r="M709" s="891">
        <f>J709+H709*Tabellen!$K$2+L709</f>
        <v>120</v>
      </c>
      <c r="N709" s="796"/>
      <c r="O709" s="1018">
        <f t="shared" ref="O709:O721" si="205">R709+T709</f>
        <v>145.19999999999999</v>
      </c>
      <c r="P709" s="1031"/>
      <c r="Q709" s="1023" t="s">
        <v>1025</v>
      </c>
      <c r="R709" s="1018">
        <f>H709*Tabellen!$K$2*Tabellen!$F$2</f>
        <v>145.19999999999999</v>
      </c>
      <c r="S709" s="1024" t="s">
        <v>1116</v>
      </c>
      <c r="T709" s="1018">
        <f>J709*Tabellen!$F$2</f>
        <v>0</v>
      </c>
      <c r="U709" s="1018">
        <f>R709*Tabellen!$G$2</f>
        <v>13.067999999999998</v>
      </c>
      <c r="V709" s="1018">
        <f>T709*Tabellen!$H$2</f>
        <v>0</v>
      </c>
      <c r="W709" s="1018">
        <f t="shared" ref="W709:W721" si="206">U709+V709</f>
        <v>13.067999999999998</v>
      </c>
      <c r="X709" s="1018">
        <f t="shared" ref="X709:X721" si="207">O709+W709</f>
        <v>158.26799999999997</v>
      </c>
      <c r="Y709" s="1019"/>
      <c r="Z709" s="967"/>
      <c r="AA709" s="967"/>
      <c r="AB709" s="967"/>
      <c r="AC709" s="967"/>
      <c r="AD709" s="967"/>
      <c r="AE709" s="967"/>
      <c r="AF709" s="967"/>
      <c r="AG709" s="967"/>
      <c r="AH709" s="967"/>
      <c r="AI709" s="967"/>
      <c r="AJ709" s="967"/>
      <c r="AK709" s="967"/>
      <c r="AL709" s="967"/>
      <c r="AM709" s="967"/>
      <c r="AN709" s="967"/>
      <c r="AO709" s="967"/>
      <c r="AP709" s="967"/>
      <c r="AQ709" s="967"/>
      <c r="AR709" s="967"/>
      <c r="AS709" s="967"/>
      <c r="AT709" s="967"/>
      <c r="AU709" s="967"/>
      <c r="AV709" s="967"/>
      <c r="AW709" s="967"/>
      <c r="AX709" s="967"/>
      <c r="AY709" s="967"/>
      <c r="AZ709" s="967"/>
      <c r="BA709" s="967"/>
      <c r="BB709" s="967"/>
      <c r="BC709" s="967"/>
      <c r="BD709" s="967"/>
      <c r="BE709" s="967"/>
      <c r="BF709" s="967"/>
      <c r="BG709" s="967"/>
      <c r="BH709" s="967"/>
      <c r="BI709" s="967"/>
      <c r="BJ709" s="967"/>
      <c r="BK709" s="967"/>
      <c r="BL709" s="967"/>
      <c r="BM709" s="967"/>
      <c r="BN709" s="967"/>
      <c r="BO709" s="967"/>
      <c r="BP709" s="967"/>
      <c r="BQ709" s="967"/>
      <c r="BR709" s="967"/>
      <c r="BS709" s="967"/>
    </row>
    <row r="710" spans="1:71" s="656" customFormat="1" ht="15.65" customHeight="1" outlineLevel="2" x14ac:dyDescent="0.25">
      <c r="A710" s="934"/>
      <c r="B710" s="659"/>
      <c r="C710" s="786"/>
      <c r="D710" s="657" t="s">
        <v>1484</v>
      </c>
      <c r="E710" s="660">
        <f>91.3/2.7</f>
        <v>33.81481481481481</v>
      </c>
      <c r="F710" s="657" t="s">
        <v>71</v>
      </c>
      <c r="G710" s="661">
        <v>0.05</v>
      </c>
      <c r="H710" s="661">
        <f t="shared" si="203"/>
        <v>1.6907407407407407</v>
      </c>
      <c r="I710" s="891"/>
      <c r="J710" s="891">
        <f t="shared" si="204"/>
        <v>0</v>
      </c>
      <c r="K710" s="891"/>
      <c r="L710" s="891">
        <f>E710*K710</f>
        <v>0</v>
      </c>
      <c r="M710" s="891">
        <f>J710+H710*Tabellen!$K$2+L710</f>
        <v>101.44444444444444</v>
      </c>
      <c r="N710" s="796"/>
      <c r="O710" s="1018">
        <f t="shared" si="205"/>
        <v>122.74777777777777</v>
      </c>
      <c r="P710" s="1031"/>
      <c r="Q710" s="1023" t="s">
        <v>1025</v>
      </c>
      <c r="R710" s="1018">
        <f>H710*Tabellen!$K$2*Tabellen!$F$2</f>
        <v>122.74777777777777</v>
      </c>
      <c r="S710" s="1024" t="s">
        <v>1116</v>
      </c>
      <c r="T710" s="1018">
        <f>J710*Tabellen!$F$2</f>
        <v>0</v>
      </c>
      <c r="U710" s="1018">
        <f>R710*Tabellen!$G$2</f>
        <v>11.047299999999998</v>
      </c>
      <c r="V710" s="1018">
        <f>T710*Tabellen!$H$2</f>
        <v>0</v>
      </c>
      <c r="W710" s="1018">
        <f t="shared" si="206"/>
        <v>11.047299999999998</v>
      </c>
      <c r="X710" s="1018">
        <f t="shared" si="207"/>
        <v>133.79507777777778</v>
      </c>
      <c r="Y710" s="1019"/>
      <c r="Z710" s="967"/>
      <c r="AA710" s="967"/>
      <c r="AB710" s="967"/>
      <c r="AC710" s="967"/>
      <c r="AD710" s="967"/>
      <c r="AE710" s="967"/>
      <c r="AF710" s="967"/>
      <c r="AG710" s="967"/>
      <c r="AH710" s="967"/>
      <c r="AI710" s="967"/>
      <c r="AJ710" s="967"/>
      <c r="AK710" s="967"/>
      <c r="AL710" s="967"/>
      <c r="AM710" s="967"/>
      <c r="AN710" s="967"/>
      <c r="AO710" s="967"/>
      <c r="AP710" s="967"/>
      <c r="AQ710" s="967"/>
      <c r="AR710" s="967"/>
      <c r="AS710" s="967"/>
      <c r="AT710" s="967"/>
      <c r="AU710" s="967"/>
      <c r="AV710" s="967"/>
      <c r="AW710" s="967"/>
      <c r="AX710" s="967"/>
      <c r="AY710" s="967"/>
      <c r="AZ710" s="967"/>
      <c r="BA710" s="967"/>
      <c r="BB710" s="967"/>
      <c r="BC710" s="967"/>
      <c r="BD710" s="967"/>
      <c r="BE710" s="967"/>
      <c r="BF710" s="967"/>
      <c r="BG710" s="967"/>
      <c r="BH710" s="967"/>
      <c r="BI710" s="967"/>
      <c r="BJ710" s="967"/>
      <c r="BK710" s="967"/>
      <c r="BL710" s="967"/>
      <c r="BM710" s="967"/>
      <c r="BN710" s="967"/>
      <c r="BO710" s="967"/>
      <c r="BP710" s="967"/>
      <c r="BQ710" s="967"/>
      <c r="BR710" s="967"/>
      <c r="BS710" s="967"/>
    </row>
    <row r="711" spans="1:71" s="656" customFormat="1" ht="15.65" customHeight="1" outlineLevel="2" x14ac:dyDescent="0.25">
      <c r="A711" s="934"/>
      <c r="B711" s="659"/>
      <c r="C711" s="786"/>
      <c r="D711" s="657" t="s">
        <v>1497</v>
      </c>
      <c r="E711" s="660">
        <f>E707*3.3333</f>
        <v>304.33028999999999</v>
      </c>
      <c r="F711" s="657" t="s">
        <v>71</v>
      </c>
      <c r="G711" s="661">
        <v>0.03</v>
      </c>
      <c r="H711" s="661">
        <f t="shared" si="203"/>
        <v>9.1299086999999997</v>
      </c>
      <c r="I711" s="891">
        <v>0.44</v>
      </c>
      <c r="J711" s="891">
        <f t="shared" si="204"/>
        <v>133.90532759999999</v>
      </c>
      <c r="K711" s="891"/>
      <c r="L711" s="891">
        <f>E711*K711</f>
        <v>0</v>
      </c>
      <c r="M711" s="891">
        <f>J711+H711*Tabellen!$K$2+L711</f>
        <v>681.69984959999999</v>
      </c>
      <c r="N711" s="796"/>
      <c r="O711" s="1018">
        <f t="shared" si="205"/>
        <v>824.85681801600003</v>
      </c>
      <c r="P711" s="1031"/>
      <c r="Q711" s="1023" t="s">
        <v>1025</v>
      </c>
      <c r="R711" s="1018">
        <f>H711*Tabellen!$K$2*Tabellen!$F$2</f>
        <v>662.83137162000003</v>
      </c>
      <c r="S711" s="1024" t="s">
        <v>1116</v>
      </c>
      <c r="T711" s="1018">
        <f>J711*Tabellen!$F$2</f>
        <v>162.02544639599998</v>
      </c>
      <c r="U711" s="1018">
        <f>R711*Tabellen!$G$2</f>
        <v>59.654823445799998</v>
      </c>
      <c r="V711" s="1018">
        <f>T711*Tabellen!$H$2</f>
        <v>34.025343743159993</v>
      </c>
      <c r="W711" s="1018">
        <f t="shared" si="206"/>
        <v>93.680167188959985</v>
      </c>
      <c r="X711" s="1018">
        <f t="shared" si="207"/>
        <v>918.53698520496005</v>
      </c>
      <c r="Y711" s="1019"/>
      <c r="Z711" s="967"/>
      <c r="AA711" s="967"/>
      <c r="AB711" s="967"/>
      <c r="AC711" s="967"/>
      <c r="AD711" s="967"/>
      <c r="AE711" s="967"/>
      <c r="AF711" s="967"/>
      <c r="AG711" s="967"/>
      <c r="AH711" s="967"/>
      <c r="AI711" s="967"/>
      <c r="AJ711" s="967"/>
      <c r="AK711" s="967"/>
      <c r="AL711" s="967"/>
      <c r="AM711" s="967"/>
      <c r="AN711" s="967"/>
      <c r="AO711" s="967"/>
      <c r="AP711" s="967"/>
      <c r="AQ711" s="967"/>
      <c r="AR711" s="967"/>
      <c r="AS711" s="967"/>
      <c r="AT711" s="967"/>
      <c r="AU711" s="967"/>
      <c r="AV711" s="967"/>
      <c r="AW711" s="967"/>
      <c r="AX711" s="967"/>
      <c r="AY711" s="967"/>
      <c r="AZ711" s="967"/>
      <c r="BA711" s="967"/>
      <c r="BB711" s="967"/>
      <c r="BC711" s="967"/>
      <c r="BD711" s="967"/>
      <c r="BE711" s="967"/>
      <c r="BF711" s="967"/>
      <c r="BG711" s="967"/>
      <c r="BH711" s="967"/>
      <c r="BI711" s="967"/>
      <c r="BJ711" s="967"/>
      <c r="BK711" s="967"/>
      <c r="BL711" s="967"/>
      <c r="BM711" s="967"/>
      <c r="BN711" s="967"/>
      <c r="BO711" s="967"/>
      <c r="BP711" s="967"/>
      <c r="BQ711" s="967"/>
      <c r="BR711" s="967"/>
      <c r="BS711" s="967"/>
    </row>
    <row r="712" spans="1:71" s="656" customFormat="1" ht="15.65" customHeight="1" outlineLevel="2" x14ac:dyDescent="0.25">
      <c r="A712" s="934"/>
      <c r="B712" s="778"/>
      <c r="C712" s="791"/>
      <c r="D712" s="784" t="s">
        <v>158</v>
      </c>
      <c r="E712" s="678">
        <f>E707*1.7*1.1</f>
        <v>170.73099999999999</v>
      </c>
      <c r="F712" s="679" t="s">
        <v>71</v>
      </c>
      <c r="G712" s="680">
        <v>0</v>
      </c>
      <c r="H712" s="680">
        <f t="shared" si="203"/>
        <v>0</v>
      </c>
      <c r="I712" s="899">
        <v>2.61</v>
      </c>
      <c r="J712" s="899">
        <f t="shared" si="204"/>
        <v>445.60790999999995</v>
      </c>
      <c r="K712" s="899"/>
      <c r="L712" s="899">
        <f>+K712*E712</f>
        <v>0</v>
      </c>
      <c r="M712" s="900">
        <f>J712+H712*Tabellen!$K$2+L712</f>
        <v>445.60790999999995</v>
      </c>
      <c r="N712" s="796"/>
      <c r="O712" s="1018">
        <f t="shared" si="205"/>
        <v>539.18557109999995</v>
      </c>
      <c r="P712" s="1031"/>
      <c r="Q712" s="1023" t="s">
        <v>1025</v>
      </c>
      <c r="R712" s="1018">
        <f>H712*Tabellen!$K$2*Tabellen!$F$2</f>
        <v>0</v>
      </c>
      <c r="S712" s="1024" t="s">
        <v>1116</v>
      </c>
      <c r="T712" s="1018">
        <f>J712*Tabellen!$F$2</f>
        <v>539.18557109999995</v>
      </c>
      <c r="U712" s="1018">
        <f>R712*Tabellen!$G$2</f>
        <v>0</v>
      </c>
      <c r="V712" s="1018">
        <f>T712*Tabellen!$H$2</f>
        <v>113.22896993099998</v>
      </c>
      <c r="W712" s="1018">
        <f t="shared" si="206"/>
        <v>113.22896993099998</v>
      </c>
      <c r="X712" s="1018">
        <f t="shared" si="207"/>
        <v>652.41454103099989</v>
      </c>
      <c r="Y712" s="1019"/>
      <c r="Z712" s="969"/>
      <c r="AA712" s="967"/>
      <c r="AB712" s="967"/>
      <c r="AC712" s="967"/>
      <c r="AD712" s="967"/>
      <c r="AE712" s="967"/>
      <c r="AF712" s="967"/>
      <c r="AG712" s="967"/>
      <c r="AH712" s="967"/>
      <c r="AI712" s="967"/>
      <c r="AJ712" s="967"/>
      <c r="AK712" s="967"/>
      <c r="AL712" s="967"/>
      <c r="AM712" s="967"/>
      <c r="AN712" s="967"/>
      <c r="AO712" s="967"/>
      <c r="AP712" s="967"/>
      <c r="AQ712" s="967"/>
      <c r="AR712" s="967"/>
      <c r="AS712" s="967"/>
      <c r="AT712" s="967"/>
      <c r="AU712" s="967"/>
      <c r="AV712" s="967"/>
      <c r="AW712" s="967"/>
      <c r="AX712" s="967"/>
      <c r="AY712" s="967"/>
      <c r="AZ712" s="967"/>
      <c r="BA712" s="967"/>
      <c r="BB712" s="967"/>
      <c r="BC712" s="967"/>
      <c r="BD712" s="967"/>
      <c r="BE712" s="967"/>
      <c r="BF712" s="967"/>
      <c r="BG712" s="967"/>
      <c r="BH712" s="967"/>
      <c r="BI712" s="967"/>
      <c r="BJ712" s="967"/>
      <c r="BK712" s="967"/>
      <c r="BL712" s="967"/>
      <c r="BM712" s="967"/>
      <c r="BN712" s="967"/>
      <c r="BO712" s="967"/>
      <c r="BP712" s="967"/>
      <c r="BQ712" s="967"/>
      <c r="BR712" s="967"/>
      <c r="BS712" s="967"/>
    </row>
    <row r="713" spans="1:71" s="656" customFormat="1" ht="15.65" customHeight="1" outlineLevel="2" x14ac:dyDescent="0.25">
      <c r="A713" s="934"/>
      <c r="B713" s="778"/>
      <c r="C713" s="791"/>
      <c r="D713" s="784" t="s">
        <v>159</v>
      </c>
      <c r="E713" s="678">
        <f>E707/2.5*2.1</f>
        <v>76.691999999999993</v>
      </c>
      <c r="F713" s="679" t="s">
        <v>71</v>
      </c>
      <c r="G713" s="680">
        <v>0</v>
      </c>
      <c r="H713" s="680">
        <f t="shared" si="203"/>
        <v>0</v>
      </c>
      <c r="I713" s="899">
        <v>2.39</v>
      </c>
      <c r="J713" s="899">
        <f t="shared" si="204"/>
        <v>183.29388</v>
      </c>
      <c r="K713" s="899"/>
      <c r="L713" s="899">
        <f>+K713*E713</f>
        <v>0</v>
      </c>
      <c r="M713" s="900">
        <f>J713+H713*Tabellen!$K$2+L713</f>
        <v>183.29388</v>
      </c>
      <c r="N713" s="796"/>
      <c r="O713" s="1018">
        <f t="shared" si="205"/>
        <v>221.78559479999998</v>
      </c>
      <c r="P713" s="1031"/>
      <c r="Q713" s="1023" t="s">
        <v>1025</v>
      </c>
      <c r="R713" s="1018">
        <f>H713*Tabellen!$K$2*Tabellen!$F$2</f>
        <v>0</v>
      </c>
      <c r="S713" s="1024" t="s">
        <v>1116</v>
      </c>
      <c r="T713" s="1018">
        <f>J713*Tabellen!$F$2</f>
        <v>221.78559479999998</v>
      </c>
      <c r="U713" s="1018">
        <f>R713*Tabellen!$G$2</f>
        <v>0</v>
      </c>
      <c r="V713" s="1018">
        <f>T713*Tabellen!$H$2</f>
        <v>46.574974907999994</v>
      </c>
      <c r="W713" s="1018">
        <f t="shared" si="206"/>
        <v>46.574974907999994</v>
      </c>
      <c r="X713" s="1018">
        <f t="shared" si="207"/>
        <v>268.36056970799996</v>
      </c>
      <c r="Y713" s="1019"/>
      <c r="Z713" s="969"/>
      <c r="AA713" s="967"/>
      <c r="AB713" s="967"/>
      <c r="AC713" s="967"/>
      <c r="AD713" s="967"/>
      <c r="AE713" s="967"/>
      <c r="AF713" s="967"/>
      <c r="AG713" s="967"/>
      <c r="AH713" s="967"/>
      <c r="AI713" s="967"/>
      <c r="AJ713" s="967"/>
      <c r="AK713" s="967"/>
      <c r="AL713" s="967"/>
      <c r="AM713" s="967"/>
      <c r="AN713" s="967"/>
      <c r="AO713" s="967"/>
      <c r="AP713" s="967"/>
      <c r="AQ713" s="967"/>
      <c r="AR713" s="967"/>
      <c r="AS713" s="967"/>
      <c r="AT713" s="967"/>
      <c r="AU713" s="967"/>
      <c r="AV713" s="967"/>
      <c r="AW713" s="967"/>
      <c r="AX713" s="967"/>
      <c r="AY713" s="967"/>
      <c r="AZ713" s="967"/>
      <c r="BA713" s="967"/>
      <c r="BB713" s="967"/>
      <c r="BC713" s="967"/>
      <c r="BD713" s="967"/>
      <c r="BE713" s="967"/>
      <c r="BF713" s="967"/>
      <c r="BG713" s="967"/>
      <c r="BH713" s="967"/>
      <c r="BI713" s="967"/>
      <c r="BJ713" s="967"/>
      <c r="BK713" s="967"/>
      <c r="BL713" s="967"/>
      <c r="BM713" s="967"/>
      <c r="BN713" s="967"/>
      <c r="BO713" s="967"/>
      <c r="BP713" s="967"/>
      <c r="BQ713" s="967"/>
      <c r="BR713" s="967"/>
      <c r="BS713" s="967"/>
    </row>
    <row r="714" spans="1:71" s="656" customFormat="1" ht="15.65" customHeight="1" outlineLevel="2" x14ac:dyDescent="0.25">
      <c r="A714" s="934"/>
      <c r="B714" s="659"/>
      <c r="C714" s="786"/>
      <c r="D714" s="657" t="s">
        <v>1506</v>
      </c>
      <c r="E714" s="660">
        <f>E707*1.05</f>
        <v>95.864999999999995</v>
      </c>
      <c r="F714" s="657" t="s">
        <v>74</v>
      </c>
      <c r="G714" s="661">
        <v>0</v>
      </c>
      <c r="H714" s="661">
        <f t="shared" si="203"/>
        <v>0</v>
      </c>
      <c r="I714" s="891">
        <v>21.06</v>
      </c>
      <c r="J714" s="891">
        <f t="shared" si="204"/>
        <v>2018.9168999999997</v>
      </c>
      <c r="K714" s="891"/>
      <c r="L714" s="891">
        <f>E714*K714</f>
        <v>0</v>
      </c>
      <c r="M714" s="891">
        <f>J714+H714*Tabellen!$K$2+L714</f>
        <v>2018.9168999999997</v>
      </c>
      <c r="N714" s="796"/>
      <c r="O714" s="1018">
        <f t="shared" si="205"/>
        <v>2442.8894489999998</v>
      </c>
      <c r="P714" s="1031"/>
      <c r="Q714" s="1023" t="s">
        <v>1025</v>
      </c>
      <c r="R714" s="1018">
        <f>H714*Tabellen!$K$2*Tabellen!$F$2</f>
        <v>0</v>
      </c>
      <c r="S714" s="1024" t="s">
        <v>1116</v>
      </c>
      <c r="T714" s="1018">
        <f>J714*Tabellen!$F$2</f>
        <v>2442.8894489999998</v>
      </c>
      <c r="U714" s="1018">
        <f>R714*Tabellen!$G$2</f>
        <v>0</v>
      </c>
      <c r="V714" s="1018">
        <f>T714*Tabellen!$H$2</f>
        <v>513.00678428999993</v>
      </c>
      <c r="W714" s="1018">
        <f t="shared" si="206"/>
        <v>513.00678428999993</v>
      </c>
      <c r="X714" s="1018">
        <f t="shared" si="207"/>
        <v>2955.8962332899996</v>
      </c>
      <c r="Y714" s="1017"/>
      <c r="Z714" s="967"/>
      <c r="AA714" s="967"/>
      <c r="AB714" s="967"/>
      <c r="AC714" s="967"/>
      <c r="AD714" s="967"/>
      <c r="AE714" s="967"/>
      <c r="AF714" s="967"/>
      <c r="AG714" s="967"/>
      <c r="AH714" s="967"/>
      <c r="AI714" s="967"/>
      <c r="AJ714" s="967"/>
      <c r="AK714" s="967"/>
      <c r="AL714" s="967"/>
      <c r="AM714" s="967"/>
      <c r="AN714" s="967"/>
      <c r="AO714" s="967"/>
      <c r="AP714" s="967"/>
      <c r="AQ714" s="967"/>
      <c r="AR714" s="967"/>
      <c r="AS714" s="967"/>
      <c r="AT714" s="967"/>
      <c r="AU714" s="967"/>
      <c r="AV714" s="967"/>
      <c r="AW714" s="967"/>
      <c r="AX714" s="967"/>
      <c r="AY714" s="967"/>
      <c r="AZ714" s="967"/>
      <c r="BA714" s="967"/>
      <c r="BB714" s="967"/>
      <c r="BC714" s="967"/>
      <c r="BD714" s="967"/>
      <c r="BE714" s="967"/>
      <c r="BF714" s="967"/>
      <c r="BG714" s="967"/>
      <c r="BH714" s="967"/>
      <c r="BI714" s="967"/>
      <c r="BJ714" s="967"/>
      <c r="BK714" s="967"/>
      <c r="BL714" s="967"/>
      <c r="BM714" s="967"/>
      <c r="BN714" s="967"/>
      <c r="BO714" s="967"/>
      <c r="BP714" s="967"/>
      <c r="BQ714" s="967"/>
      <c r="BR714" s="967"/>
      <c r="BS714" s="967"/>
    </row>
    <row r="715" spans="1:71" s="656" customFormat="1" ht="15.65" customHeight="1" outlineLevel="2" x14ac:dyDescent="0.25">
      <c r="A715" s="934"/>
      <c r="B715" s="659"/>
      <c r="C715" s="786"/>
      <c r="D715" s="657" t="s">
        <v>1596</v>
      </c>
      <c r="E715" s="660">
        <f>E707*1.05</f>
        <v>95.864999999999995</v>
      </c>
      <c r="F715" s="659" t="s">
        <v>74</v>
      </c>
      <c r="G715" s="660">
        <v>0</v>
      </c>
      <c r="H715" s="661">
        <f t="shared" si="203"/>
        <v>0</v>
      </c>
      <c r="I715" s="904">
        <v>1.85</v>
      </c>
      <c r="J715" s="891">
        <f t="shared" si="204"/>
        <v>177.35024999999999</v>
      </c>
      <c r="K715" s="891"/>
      <c r="L715" s="891">
        <f>E715*K715</f>
        <v>0</v>
      </c>
      <c r="M715" s="891">
        <f>J715+H715*Tabellen!$K$2+L715</f>
        <v>177.35024999999999</v>
      </c>
      <c r="N715" s="796"/>
      <c r="O715" s="1018">
        <f t="shared" si="205"/>
        <v>214.59380249999998</v>
      </c>
      <c r="P715" s="1031"/>
      <c r="Q715" s="1023" t="s">
        <v>1025</v>
      </c>
      <c r="R715" s="1018">
        <f>H715*Tabellen!$K$2*Tabellen!$F$2</f>
        <v>0</v>
      </c>
      <c r="S715" s="1024" t="s">
        <v>1116</v>
      </c>
      <c r="T715" s="1018">
        <f>J715*Tabellen!$F$2</f>
        <v>214.59380249999998</v>
      </c>
      <c r="U715" s="1018">
        <f>R715*Tabellen!$G$2</f>
        <v>0</v>
      </c>
      <c r="V715" s="1018">
        <f>T715*Tabellen!$H$2</f>
        <v>45.064698524999997</v>
      </c>
      <c r="W715" s="1018">
        <f t="shared" si="206"/>
        <v>45.064698524999997</v>
      </c>
      <c r="X715" s="1018">
        <f t="shared" si="207"/>
        <v>259.65850102499996</v>
      </c>
      <c r="Y715" s="1026"/>
      <c r="Z715" s="967"/>
      <c r="AA715" s="967"/>
      <c r="AB715" s="967"/>
      <c r="AC715" s="967"/>
      <c r="AD715" s="967"/>
      <c r="AE715" s="967"/>
      <c r="AF715" s="967"/>
      <c r="AG715" s="967"/>
      <c r="AH715" s="967"/>
      <c r="AI715" s="967"/>
      <c r="AJ715" s="967"/>
      <c r="AK715" s="967"/>
      <c r="AL715" s="967"/>
      <c r="AM715" s="967"/>
      <c r="AN715" s="967"/>
      <c r="AO715" s="967"/>
      <c r="AP715" s="967"/>
      <c r="AQ715" s="967"/>
      <c r="AR715" s="967"/>
      <c r="AS715" s="967"/>
      <c r="AT715" s="967"/>
      <c r="AU715" s="967"/>
      <c r="AV715" s="967"/>
      <c r="AW715" s="967"/>
      <c r="AX715" s="967"/>
      <c r="AY715" s="967"/>
      <c r="AZ715" s="967"/>
      <c r="BA715" s="967"/>
      <c r="BB715" s="967"/>
      <c r="BC715" s="967"/>
      <c r="BD715" s="967"/>
      <c r="BE715" s="967"/>
      <c r="BF715" s="967"/>
      <c r="BG715" s="967"/>
      <c r="BH715" s="967"/>
      <c r="BI715" s="967"/>
      <c r="BJ715" s="967"/>
      <c r="BK715" s="967"/>
      <c r="BL715" s="967"/>
      <c r="BM715" s="967"/>
      <c r="BN715" s="967"/>
      <c r="BO715" s="967"/>
      <c r="BP715" s="967"/>
      <c r="BQ715" s="967"/>
      <c r="BR715" s="967"/>
      <c r="BS715" s="967"/>
    </row>
    <row r="716" spans="1:71" s="656" customFormat="1" ht="15.65" customHeight="1" outlineLevel="2" x14ac:dyDescent="0.25">
      <c r="A716" s="934"/>
      <c r="B716" s="659"/>
      <c r="C716" s="786"/>
      <c r="D716" s="657" t="s">
        <v>1490</v>
      </c>
      <c r="E716" s="660">
        <f>E707*1.1</f>
        <v>100.43</v>
      </c>
      <c r="F716" s="659" t="s">
        <v>74</v>
      </c>
      <c r="G716" s="660"/>
      <c r="H716" s="661">
        <f t="shared" si="203"/>
        <v>0</v>
      </c>
      <c r="I716" s="904">
        <v>2.1754249999999997</v>
      </c>
      <c r="J716" s="891">
        <f t="shared" si="204"/>
        <v>218.47793274999998</v>
      </c>
      <c r="K716" s="891"/>
      <c r="L716" s="891">
        <f>E716*K716</f>
        <v>0</v>
      </c>
      <c r="M716" s="891">
        <f>J716+H716*Tabellen!$K$2+L716</f>
        <v>218.47793274999998</v>
      </c>
      <c r="N716" s="796"/>
      <c r="O716" s="1018">
        <f t="shared" si="205"/>
        <v>264.35829862749995</v>
      </c>
      <c r="P716" s="1031"/>
      <c r="Q716" s="1023" t="s">
        <v>1025</v>
      </c>
      <c r="R716" s="1018">
        <f>H716*Tabellen!$K$2*Tabellen!$F$2</f>
        <v>0</v>
      </c>
      <c r="S716" s="1024" t="s">
        <v>1116</v>
      </c>
      <c r="T716" s="1018">
        <f>J716*Tabellen!$F$2</f>
        <v>264.35829862749995</v>
      </c>
      <c r="U716" s="1018">
        <f>R716*Tabellen!$G$2</f>
        <v>0</v>
      </c>
      <c r="V716" s="1018">
        <f>T716*Tabellen!$H$2</f>
        <v>55.515242711774988</v>
      </c>
      <c r="W716" s="1018">
        <f t="shared" si="206"/>
        <v>55.515242711774988</v>
      </c>
      <c r="X716" s="1018">
        <f t="shared" si="207"/>
        <v>319.87354133927494</v>
      </c>
      <c r="Y716" s="1026"/>
      <c r="Z716" s="967"/>
      <c r="AA716" s="967"/>
      <c r="AB716" s="967"/>
      <c r="AC716" s="967"/>
      <c r="AD716" s="967"/>
      <c r="AE716" s="967"/>
      <c r="AF716" s="967"/>
      <c r="AG716" s="967"/>
      <c r="AH716" s="967"/>
      <c r="AI716" s="967"/>
      <c r="AJ716" s="967"/>
      <c r="AK716" s="967"/>
      <c r="AL716" s="967"/>
      <c r="AM716" s="967"/>
      <c r="AN716" s="967"/>
      <c r="AO716" s="967"/>
      <c r="AP716" s="967"/>
      <c r="AQ716" s="967"/>
      <c r="AR716" s="967"/>
      <c r="AS716" s="967"/>
      <c r="AT716" s="967"/>
      <c r="AU716" s="967"/>
      <c r="AV716" s="967"/>
      <c r="AW716" s="967"/>
      <c r="AX716" s="967"/>
      <c r="AY716" s="967"/>
      <c r="AZ716" s="967"/>
      <c r="BA716" s="967"/>
      <c r="BB716" s="967"/>
      <c r="BC716" s="967"/>
      <c r="BD716" s="967"/>
      <c r="BE716" s="967"/>
      <c r="BF716" s="967"/>
      <c r="BG716" s="967"/>
      <c r="BH716" s="967"/>
      <c r="BI716" s="967"/>
      <c r="BJ716" s="967"/>
      <c r="BK716" s="967"/>
      <c r="BL716" s="967"/>
      <c r="BM716" s="967"/>
      <c r="BN716" s="967"/>
      <c r="BO716" s="967"/>
      <c r="BP716" s="967"/>
      <c r="BQ716" s="967"/>
      <c r="BR716" s="967"/>
      <c r="BS716" s="967"/>
    </row>
    <row r="717" spans="1:71" s="656" customFormat="1" ht="15.65" customHeight="1" outlineLevel="2" x14ac:dyDescent="0.25">
      <c r="A717" s="934"/>
      <c r="B717" s="659"/>
      <c r="C717" s="786"/>
      <c r="D717" s="657" t="s">
        <v>1491</v>
      </c>
      <c r="E717" s="660">
        <f>E707*1.1</f>
        <v>100.43</v>
      </c>
      <c r="F717" s="659" t="s">
        <v>74</v>
      </c>
      <c r="G717" s="660"/>
      <c r="H717" s="661">
        <f t="shared" si="203"/>
        <v>0</v>
      </c>
      <c r="I717" s="904">
        <v>1.79</v>
      </c>
      <c r="J717" s="891">
        <f t="shared" si="204"/>
        <v>179.76970000000003</v>
      </c>
      <c r="K717" s="891"/>
      <c r="L717" s="891">
        <f>E717*K717</f>
        <v>0</v>
      </c>
      <c r="M717" s="891">
        <f>J717+H717*Tabellen!$K$2+L717</f>
        <v>179.76970000000003</v>
      </c>
      <c r="N717" s="796"/>
      <c r="O717" s="1018">
        <f t="shared" si="205"/>
        <v>217.52133700000002</v>
      </c>
      <c r="P717" s="1031"/>
      <c r="Q717" s="1023" t="s">
        <v>1025</v>
      </c>
      <c r="R717" s="1018">
        <f>H717*Tabellen!$K$2*Tabellen!$F$2</f>
        <v>0</v>
      </c>
      <c r="S717" s="1024" t="s">
        <v>1116</v>
      </c>
      <c r="T717" s="1018">
        <f>J717*Tabellen!$F$2</f>
        <v>217.52133700000002</v>
      </c>
      <c r="U717" s="1018">
        <f>R717*Tabellen!$G$2</f>
        <v>0</v>
      </c>
      <c r="V717" s="1018">
        <f>T717*Tabellen!$H$2</f>
        <v>45.679480770000005</v>
      </c>
      <c r="W717" s="1018">
        <f t="shared" si="206"/>
        <v>45.679480770000005</v>
      </c>
      <c r="X717" s="1018">
        <f t="shared" si="207"/>
        <v>263.20081777000001</v>
      </c>
      <c r="Y717" s="1026"/>
      <c r="Z717" s="967"/>
      <c r="AA717" s="967"/>
      <c r="AB717" s="967"/>
      <c r="AC717" s="967"/>
      <c r="AD717" s="967"/>
      <c r="AE717" s="967"/>
      <c r="AF717" s="967"/>
      <c r="AG717" s="967"/>
      <c r="AH717" s="967"/>
      <c r="AI717" s="967"/>
      <c r="AJ717" s="967"/>
      <c r="AK717" s="967"/>
      <c r="AL717" s="967"/>
      <c r="AM717" s="967"/>
      <c r="AN717" s="967"/>
      <c r="AO717" s="967"/>
      <c r="AP717" s="967"/>
      <c r="AQ717" s="967"/>
      <c r="AR717" s="967"/>
      <c r="AS717" s="967"/>
      <c r="AT717" s="967"/>
      <c r="AU717" s="967"/>
      <c r="AV717" s="967"/>
      <c r="AW717" s="967"/>
      <c r="AX717" s="967"/>
      <c r="AY717" s="967"/>
      <c r="AZ717" s="967"/>
      <c r="BA717" s="967"/>
      <c r="BB717" s="967"/>
      <c r="BC717" s="967"/>
      <c r="BD717" s="967"/>
      <c r="BE717" s="967"/>
      <c r="BF717" s="967"/>
      <c r="BG717" s="967"/>
      <c r="BH717" s="967"/>
      <c r="BI717" s="967"/>
      <c r="BJ717" s="967"/>
      <c r="BK717" s="967"/>
      <c r="BL717" s="967"/>
      <c r="BM717" s="967"/>
      <c r="BN717" s="967"/>
      <c r="BO717" s="967"/>
      <c r="BP717" s="967"/>
      <c r="BQ717" s="967"/>
      <c r="BR717" s="967"/>
      <c r="BS717" s="967"/>
    </row>
    <row r="718" spans="1:71" s="656" customFormat="1" ht="15.65" customHeight="1" outlineLevel="2" x14ac:dyDescent="0.25">
      <c r="A718" s="934"/>
      <c r="B718" s="659"/>
      <c r="C718" s="786"/>
      <c r="D718" s="657" t="s">
        <v>1492</v>
      </c>
      <c r="E718" s="660">
        <f>E707*1.1</f>
        <v>100.43</v>
      </c>
      <c r="F718" s="657" t="s">
        <v>74</v>
      </c>
      <c r="G718" s="661"/>
      <c r="H718" s="661">
        <f t="shared" si="203"/>
        <v>0</v>
      </c>
      <c r="I718" s="891">
        <v>3.97</v>
      </c>
      <c r="J718" s="891">
        <f t="shared" si="204"/>
        <v>398.70710000000003</v>
      </c>
      <c r="K718" s="891"/>
      <c r="L718" s="891">
        <f>E718*K718</f>
        <v>0</v>
      </c>
      <c r="M718" s="891">
        <f>J718+H718*Tabellen!$K$2+L718</f>
        <v>398.70710000000003</v>
      </c>
      <c r="N718" s="796"/>
      <c r="O718" s="1018">
        <f t="shared" si="205"/>
        <v>482.43559100000004</v>
      </c>
      <c r="P718" s="1031"/>
      <c r="Q718" s="1023" t="s">
        <v>1025</v>
      </c>
      <c r="R718" s="1018">
        <f>H718*Tabellen!$K$2*Tabellen!$F$2</f>
        <v>0</v>
      </c>
      <c r="S718" s="1024" t="s">
        <v>1116</v>
      </c>
      <c r="T718" s="1018">
        <f>J718*Tabellen!$F$2</f>
        <v>482.43559100000004</v>
      </c>
      <c r="U718" s="1018">
        <f>R718*Tabellen!$G$2</f>
        <v>0</v>
      </c>
      <c r="V718" s="1018">
        <f>T718*Tabellen!$H$2</f>
        <v>101.31147411000001</v>
      </c>
      <c r="W718" s="1018">
        <f t="shared" si="206"/>
        <v>101.31147411000001</v>
      </c>
      <c r="X718" s="1018">
        <f t="shared" si="207"/>
        <v>583.74706510999999</v>
      </c>
      <c r="Y718" s="1034"/>
      <c r="Z718" s="967"/>
      <c r="AA718" s="967"/>
      <c r="AB718" s="967"/>
      <c r="AC718" s="967"/>
      <c r="AD718" s="967"/>
      <c r="AE718" s="967"/>
      <c r="AF718" s="967"/>
      <c r="AG718" s="967"/>
      <c r="AH718" s="967"/>
      <c r="AI718" s="967"/>
      <c r="AJ718" s="967"/>
      <c r="AK718" s="967"/>
      <c r="AL718" s="967"/>
      <c r="AM718" s="967"/>
      <c r="AN718" s="967"/>
      <c r="AO718" s="967"/>
      <c r="AP718" s="967"/>
      <c r="AQ718" s="967"/>
      <c r="AR718" s="967"/>
      <c r="AS718" s="967"/>
      <c r="AT718" s="967"/>
      <c r="AU718" s="967"/>
      <c r="AV718" s="967"/>
      <c r="AW718" s="967"/>
      <c r="AX718" s="967"/>
      <c r="AY718" s="967"/>
      <c r="AZ718" s="967"/>
      <c r="BA718" s="967"/>
      <c r="BB718" s="967"/>
      <c r="BC718" s="967"/>
      <c r="BD718" s="967"/>
      <c r="BE718" s="967"/>
      <c r="BF718" s="967"/>
      <c r="BG718" s="967"/>
      <c r="BH718" s="967"/>
      <c r="BI718" s="967"/>
      <c r="BJ718" s="967"/>
      <c r="BK718" s="967"/>
      <c r="BL718" s="967"/>
      <c r="BM718" s="967"/>
      <c r="BN718" s="967"/>
      <c r="BO718" s="967"/>
      <c r="BP718" s="967"/>
      <c r="BQ718" s="967"/>
      <c r="BR718" s="967"/>
      <c r="BS718" s="967"/>
    </row>
    <row r="719" spans="1:71" s="656" customFormat="1" ht="15.65" customHeight="1" outlineLevel="2" x14ac:dyDescent="0.25">
      <c r="A719" s="934"/>
      <c r="B719" s="778"/>
      <c r="C719" s="791"/>
      <c r="D719" s="784" t="s">
        <v>1499</v>
      </c>
      <c r="E719" s="678">
        <f>E707</f>
        <v>91.3</v>
      </c>
      <c r="F719" s="679" t="s">
        <v>74</v>
      </c>
      <c r="G719" s="680">
        <v>1.1499999999999999</v>
      </c>
      <c r="H719" s="680">
        <f t="shared" si="203"/>
        <v>104.99499999999999</v>
      </c>
      <c r="I719" s="899">
        <v>0</v>
      </c>
      <c r="J719" s="899">
        <f t="shared" si="204"/>
        <v>0</v>
      </c>
      <c r="K719" s="899"/>
      <c r="L719" s="899">
        <f>+K719*E719</f>
        <v>0</v>
      </c>
      <c r="M719" s="900">
        <f>J719+H719*Tabellen!$K$2+L719</f>
        <v>6299.7</v>
      </c>
      <c r="N719" s="796"/>
      <c r="O719" s="1018">
        <f t="shared" si="205"/>
        <v>7622.6369999999997</v>
      </c>
      <c r="P719" s="1031"/>
      <c r="Q719" s="1023" t="s">
        <v>1025</v>
      </c>
      <c r="R719" s="1018">
        <f>H719*Tabellen!$K$2*Tabellen!$F$2</f>
        <v>7622.6369999999997</v>
      </c>
      <c r="S719" s="1024" t="s">
        <v>1116</v>
      </c>
      <c r="T719" s="1018">
        <f>J719*Tabellen!$F$2</f>
        <v>0</v>
      </c>
      <c r="U719" s="1018">
        <f>R719*Tabellen!$G$2</f>
        <v>686.03733</v>
      </c>
      <c r="V719" s="1018">
        <f>T719*Tabellen!$H$2</f>
        <v>0</v>
      </c>
      <c r="W719" s="1018">
        <f t="shared" si="206"/>
        <v>686.03733</v>
      </c>
      <c r="X719" s="1018">
        <f t="shared" si="207"/>
        <v>8308.6743299999998</v>
      </c>
      <c r="Y719" s="1019"/>
      <c r="Z719" s="969"/>
      <c r="AA719" s="967"/>
      <c r="AB719" s="967"/>
      <c r="AC719" s="967"/>
      <c r="AD719" s="967"/>
      <c r="AE719" s="967"/>
      <c r="AF719" s="967"/>
      <c r="AG719" s="967"/>
      <c r="AH719" s="967"/>
      <c r="AI719" s="967"/>
      <c r="AJ719" s="967"/>
      <c r="AK719" s="967"/>
      <c r="AL719" s="967"/>
      <c r="AM719" s="967"/>
      <c r="AN719" s="967"/>
      <c r="AO719" s="967"/>
      <c r="AP719" s="967"/>
      <c r="AQ719" s="967"/>
      <c r="AR719" s="967"/>
      <c r="AS719" s="967"/>
      <c r="AT719" s="967"/>
      <c r="AU719" s="967"/>
      <c r="AV719" s="967"/>
      <c r="AW719" s="967"/>
      <c r="AX719" s="967"/>
      <c r="AY719" s="967"/>
      <c r="AZ719" s="967"/>
      <c r="BA719" s="967"/>
      <c r="BB719" s="967"/>
      <c r="BC719" s="967"/>
      <c r="BD719" s="967"/>
      <c r="BE719" s="967"/>
      <c r="BF719" s="967"/>
      <c r="BG719" s="967"/>
      <c r="BH719" s="967"/>
      <c r="BI719" s="967"/>
      <c r="BJ719" s="967"/>
      <c r="BK719" s="967"/>
      <c r="BL719" s="967"/>
      <c r="BM719" s="967"/>
      <c r="BN719" s="967"/>
      <c r="BO719" s="967"/>
      <c r="BP719" s="967"/>
      <c r="BQ719" s="967"/>
      <c r="BR719" s="967"/>
      <c r="BS719" s="967"/>
    </row>
    <row r="720" spans="1:71" s="656" customFormat="1" ht="15.65" customHeight="1" outlineLevel="2" x14ac:dyDescent="0.25">
      <c r="A720" s="934"/>
      <c r="B720" s="659"/>
      <c r="C720" s="786"/>
      <c r="D720" s="659" t="s">
        <v>1493</v>
      </c>
      <c r="E720" s="660">
        <f>E707</f>
        <v>91.3</v>
      </c>
      <c r="F720" s="657" t="s">
        <v>74</v>
      </c>
      <c r="G720" s="660"/>
      <c r="H720" s="661">
        <f t="shared" si="203"/>
        <v>0</v>
      </c>
      <c r="I720" s="891">
        <v>10</v>
      </c>
      <c r="J720" s="891">
        <f t="shared" si="204"/>
        <v>913</v>
      </c>
      <c r="K720" s="891"/>
      <c r="L720" s="891">
        <f>E720*K720</f>
        <v>0</v>
      </c>
      <c r="M720" s="891">
        <f>J720+H720*Tabellen!$K$2+L720</f>
        <v>913</v>
      </c>
      <c r="N720" s="796"/>
      <c r="O720" s="1018">
        <f t="shared" si="205"/>
        <v>1104.73</v>
      </c>
      <c r="P720" s="1031"/>
      <c r="Q720" s="1023" t="s">
        <v>1025</v>
      </c>
      <c r="R720" s="1018">
        <f>H720*Tabellen!$K$2*Tabellen!$F$2</f>
        <v>0</v>
      </c>
      <c r="S720" s="1024" t="s">
        <v>1116</v>
      </c>
      <c r="T720" s="1018">
        <f>J720*Tabellen!$F$2</f>
        <v>1104.73</v>
      </c>
      <c r="U720" s="1018">
        <f>R720*Tabellen!$G$2</f>
        <v>0</v>
      </c>
      <c r="V720" s="1018">
        <f>T720*Tabellen!$H$2</f>
        <v>231.9933</v>
      </c>
      <c r="W720" s="1018">
        <f t="shared" si="206"/>
        <v>231.9933</v>
      </c>
      <c r="X720" s="1018">
        <f t="shared" si="207"/>
        <v>1336.7233000000001</v>
      </c>
      <c r="Y720" s="1017"/>
      <c r="Z720" s="967"/>
      <c r="AA720" s="967"/>
      <c r="AB720" s="967"/>
      <c r="AC720" s="967"/>
      <c r="AD720" s="967"/>
      <c r="AE720" s="967"/>
      <c r="AF720" s="967"/>
      <c r="AG720" s="967"/>
      <c r="AH720" s="967"/>
      <c r="AI720" s="967"/>
      <c r="AJ720" s="967"/>
      <c r="AK720" s="967"/>
      <c r="AL720" s="967"/>
      <c r="AM720" s="967"/>
      <c r="AN720" s="967"/>
      <c r="AO720" s="967"/>
      <c r="AP720" s="967"/>
      <c r="AQ720" s="967"/>
      <c r="AR720" s="967"/>
      <c r="AS720" s="967"/>
      <c r="AT720" s="967"/>
      <c r="AU720" s="967"/>
      <c r="AV720" s="967"/>
      <c r="AW720" s="967"/>
      <c r="AX720" s="967"/>
      <c r="AY720" s="967"/>
      <c r="AZ720" s="967"/>
      <c r="BA720" s="967"/>
      <c r="BB720" s="967"/>
      <c r="BC720" s="967"/>
      <c r="BD720" s="967"/>
      <c r="BE720" s="967"/>
      <c r="BF720" s="967"/>
      <c r="BG720" s="967"/>
      <c r="BH720" s="967"/>
      <c r="BI720" s="967"/>
      <c r="BJ720" s="967"/>
      <c r="BK720" s="967"/>
      <c r="BL720" s="967"/>
      <c r="BM720" s="967"/>
      <c r="BN720" s="967"/>
      <c r="BO720" s="967"/>
      <c r="BP720" s="967"/>
      <c r="BQ720" s="967"/>
      <c r="BR720" s="967"/>
      <c r="BS720" s="967"/>
    </row>
    <row r="721" spans="1:71" s="656" customFormat="1" ht="15.65" customHeight="1" outlineLevel="2" x14ac:dyDescent="0.25">
      <c r="A721" s="934"/>
      <c r="B721" s="659"/>
      <c r="C721" s="786"/>
      <c r="D721" s="659" t="s">
        <v>1483</v>
      </c>
      <c r="E721" s="660">
        <v>1</v>
      </c>
      <c r="F721" s="657" t="s">
        <v>846</v>
      </c>
      <c r="G721" s="660">
        <v>4</v>
      </c>
      <c r="H721" s="661">
        <f t="shared" si="203"/>
        <v>4</v>
      </c>
      <c r="I721" s="891"/>
      <c r="J721" s="891">
        <f t="shared" si="204"/>
        <v>0</v>
      </c>
      <c r="K721" s="891"/>
      <c r="L721" s="891">
        <f>E721*K721</f>
        <v>0</v>
      </c>
      <c r="M721" s="891">
        <f>J721+H721*Tabellen!$K$2+L721</f>
        <v>240</v>
      </c>
      <c r="N721" s="796"/>
      <c r="O721" s="1018">
        <f t="shared" si="205"/>
        <v>290.39999999999998</v>
      </c>
      <c r="P721" s="1031"/>
      <c r="Q721" s="1023" t="s">
        <v>1025</v>
      </c>
      <c r="R721" s="1018">
        <f>H721*Tabellen!$K$2*Tabellen!$F$2</f>
        <v>290.39999999999998</v>
      </c>
      <c r="S721" s="1024" t="s">
        <v>1116</v>
      </c>
      <c r="T721" s="1018">
        <f>J721*Tabellen!$F$2</f>
        <v>0</v>
      </c>
      <c r="U721" s="1018">
        <f>R721*Tabellen!$G$2</f>
        <v>26.135999999999996</v>
      </c>
      <c r="V721" s="1018">
        <f>T721*Tabellen!$H$2</f>
        <v>0</v>
      </c>
      <c r="W721" s="1018">
        <f t="shared" si="206"/>
        <v>26.135999999999996</v>
      </c>
      <c r="X721" s="1018">
        <f t="shared" si="207"/>
        <v>316.53599999999994</v>
      </c>
      <c r="Y721" s="1017"/>
      <c r="Z721" s="967"/>
      <c r="AA721" s="967"/>
      <c r="AB721" s="967"/>
      <c r="AC721" s="967"/>
      <c r="AD721" s="967"/>
      <c r="AE721" s="967"/>
      <c r="AF721" s="967"/>
      <c r="AG721" s="967"/>
      <c r="AH721" s="967"/>
      <c r="AI721" s="967"/>
      <c r="AJ721" s="967"/>
      <c r="AK721" s="967"/>
      <c r="AL721" s="967"/>
      <c r="AM721" s="967"/>
      <c r="AN721" s="967"/>
      <c r="AO721" s="967"/>
      <c r="AP721" s="967"/>
      <c r="AQ721" s="967"/>
      <c r="AR721" s="967"/>
      <c r="AS721" s="967"/>
      <c r="AT721" s="967"/>
      <c r="AU721" s="967"/>
      <c r="AV721" s="967"/>
      <c r="AW721" s="967"/>
      <c r="AX721" s="967"/>
      <c r="AY721" s="967"/>
      <c r="AZ721" s="967"/>
      <c r="BA721" s="967"/>
      <c r="BB721" s="967"/>
      <c r="BC721" s="967"/>
      <c r="BD721" s="967"/>
      <c r="BE721" s="967"/>
      <c r="BF721" s="967"/>
      <c r="BG721" s="967"/>
      <c r="BH721" s="967"/>
      <c r="BI721" s="967"/>
      <c r="BJ721" s="967"/>
      <c r="BK721" s="967"/>
      <c r="BL721" s="967"/>
      <c r="BM721" s="967"/>
      <c r="BN721" s="967"/>
      <c r="BO721" s="967"/>
      <c r="BP721" s="967"/>
      <c r="BQ721" s="967"/>
      <c r="BR721" s="967"/>
      <c r="BS721" s="967"/>
    </row>
    <row r="722" spans="1:71" s="830" customFormat="1" ht="15.65" customHeight="1" outlineLevel="2" x14ac:dyDescent="0.25">
      <c r="A722" s="936"/>
      <c r="B722" s="659" t="s">
        <v>1223</v>
      </c>
      <c r="C722" s="786" t="s">
        <v>1074</v>
      </c>
      <c r="D722" s="657" t="s">
        <v>1226</v>
      </c>
      <c r="E722" s="831"/>
      <c r="G722" s="832"/>
      <c r="H722" s="832"/>
      <c r="I722" s="905"/>
      <c r="J722" s="905"/>
      <c r="K722" s="905"/>
      <c r="L722" s="905"/>
      <c r="M722" s="905"/>
      <c r="N722" s="833"/>
      <c r="O722" s="1017"/>
      <c r="P722" s="1031"/>
      <c r="Q722" s="1023"/>
      <c r="R722" s="1018"/>
      <c r="S722" s="1024"/>
      <c r="T722" s="1018"/>
      <c r="U722" s="1018"/>
      <c r="V722" s="1018"/>
      <c r="W722" s="1018"/>
      <c r="X722" s="1018"/>
      <c r="Y722" s="1034"/>
      <c r="Z722" s="970"/>
      <c r="AA722" s="970"/>
      <c r="AB722" s="970"/>
      <c r="AC722" s="970"/>
      <c r="AD722" s="970"/>
      <c r="AE722" s="970"/>
      <c r="AF722" s="970"/>
      <c r="AG722" s="970"/>
      <c r="AH722" s="970"/>
      <c r="AI722" s="970"/>
      <c r="AJ722" s="970"/>
      <c r="AK722" s="970"/>
      <c r="AL722" s="970"/>
      <c r="AM722" s="970"/>
      <c r="AN722" s="970"/>
      <c r="AO722" s="970"/>
      <c r="AP722" s="970"/>
      <c r="AQ722" s="970"/>
      <c r="AR722" s="970"/>
      <c r="AS722" s="970"/>
      <c r="AT722" s="970"/>
      <c r="AU722" s="970"/>
      <c r="AV722" s="970"/>
      <c r="AW722" s="970"/>
      <c r="AX722" s="970"/>
      <c r="AY722" s="970"/>
      <c r="AZ722" s="970"/>
      <c r="BA722" s="970"/>
      <c r="BB722" s="970"/>
      <c r="BC722" s="970"/>
      <c r="BD722" s="970"/>
      <c r="BE722" s="970"/>
      <c r="BF722" s="970"/>
      <c r="BG722" s="970"/>
      <c r="BH722" s="970"/>
      <c r="BI722" s="970"/>
      <c r="BJ722" s="970"/>
      <c r="BK722" s="970"/>
      <c r="BL722" s="970"/>
      <c r="BM722" s="970"/>
      <c r="BN722" s="970"/>
      <c r="BO722" s="970"/>
      <c r="BP722" s="970"/>
      <c r="BQ722" s="970"/>
      <c r="BR722" s="970"/>
      <c r="BS722" s="970"/>
    </row>
    <row r="723" spans="1:71" ht="15.65" customHeight="1" outlineLevel="2" x14ac:dyDescent="0.25">
      <c r="B723" s="659"/>
      <c r="E723" s="660"/>
      <c r="G723" s="661"/>
      <c r="H723" s="661"/>
      <c r="K723" s="906"/>
      <c r="N723" s="795"/>
      <c r="O723" s="1017"/>
      <c r="P723" s="1017"/>
      <c r="Q723" s="1017"/>
    </row>
    <row r="724" spans="1:71" ht="9" customHeight="1" outlineLevel="1" x14ac:dyDescent="0.25">
      <c r="B724" s="663"/>
      <c r="D724" s="664"/>
      <c r="E724" s="666"/>
      <c r="F724" s="664"/>
      <c r="G724" s="665"/>
      <c r="H724" s="665"/>
      <c r="I724" s="892"/>
      <c r="J724" s="892"/>
      <c r="K724" s="892"/>
      <c r="L724" s="892"/>
      <c r="M724" s="892"/>
      <c r="N724" s="786"/>
      <c r="O724" s="1021"/>
      <c r="P724" s="1021"/>
      <c r="Q724" s="1021"/>
      <c r="R724" s="1022"/>
      <c r="S724" s="1022"/>
      <c r="T724" s="1022"/>
      <c r="U724" s="1022"/>
      <c r="V724" s="1022"/>
      <c r="W724" s="1022"/>
      <c r="X724" s="1022"/>
      <c r="Y724" s="1021"/>
      <c r="Z724" s="965"/>
      <c r="AA724" s="966"/>
      <c r="AG724" s="963"/>
      <c r="AH724" s="963"/>
    </row>
    <row r="725" spans="1:71" s="912" customFormat="1" ht="15.65" customHeight="1" outlineLevel="1" x14ac:dyDescent="0.25">
      <c r="B725" s="650" t="s">
        <v>1100</v>
      </c>
      <c r="C725" s="937"/>
      <c r="D725" s="651" t="s">
        <v>1694</v>
      </c>
      <c r="E725" s="658">
        <v>91.3</v>
      </c>
      <c r="F725" s="651" t="s">
        <v>74</v>
      </c>
      <c r="G725" s="652"/>
      <c r="H725" s="652">
        <f>SUM(H726:H741)/E725</f>
        <v>1.2342349336335239</v>
      </c>
      <c r="I725" s="890"/>
      <c r="J725" s="890">
        <f>SUM(J726:J741)/E725</f>
        <v>41.111919499999999</v>
      </c>
      <c r="K725" s="890"/>
      <c r="L725" s="890">
        <f>SUM(L726:L741)/E725</f>
        <v>0</v>
      </c>
      <c r="M725" s="890">
        <f>SUM(M726:M741)/E725</f>
        <v>115.16601551801143</v>
      </c>
      <c r="N725" s="937"/>
      <c r="O725" s="1015">
        <f>SUM(O726:O741)/E725</f>
        <v>139.35087877679382</v>
      </c>
      <c r="P725" s="1014" t="str">
        <f>B725</f>
        <v>V1-3-J1</v>
      </c>
      <c r="Q725" s="1014"/>
      <c r="R725" s="1015"/>
      <c r="S725" s="1015"/>
      <c r="T725" s="1015"/>
      <c r="U725" s="1028"/>
      <c r="V725" s="1015"/>
      <c r="W725" s="1015"/>
      <c r="X725" s="1015">
        <f>SUM(X726:X741)/E725</f>
        <v>157.86190857810527</v>
      </c>
      <c r="Y725" s="1016"/>
      <c r="Z725" s="960"/>
      <c r="AA725" s="960"/>
      <c r="AB725" s="960"/>
      <c r="AC725" s="960"/>
      <c r="AD725" s="960"/>
      <c r="AE725" s="960"/>
      <c r="AF725" s="960"/>
      <c r="AG725" s="960"/>
      <c r="AH725" s="960"/>
      <c r="AI725" s="960"/>
      <c r="AJ725" s="960"/>
      <c r="AK725" s="960"/>
      <c r="AL725" s="960"/>
      <c r="AM725" s="960"/>
      <c r="AN725" s="960"/>
      <c r="AO725" s="960"/>
      <c r="AP725" s="960"/>
      <c r="AQ725" s="960"/>
      <c r="AR725" s="960"/>
      <c r="AS725" s="960"/>
      <c r="AT725" s="960"/>
      <c r="AU725" s="960"/>
      <c r="AV725" s="960"/>
      <c r="AW725" s="960"/>
      <c r="AX725" s="960"/>
      <c r="AY725" s="960"/>
      <c r="AZ725" s="960"/>
      <c r="BA725" s="960"/>
      <c r="BB725" s="960"/>
      <c r="BC725" s="960"/>
      <c r="BD725" s="960"/>
      <c r="BE725" s="960"/>
      <c r="BF725" s="960"/>
      <c r="BG725" s="960"/>
      <c r="BH725" s="960"/>
      <c r="BI725" s="960"/>
      <c r="BJ725" s="960"/>
      <c r="BK725" s="960"/>
      <c r="BL725" s="960"/>
      <c r="BM725" s="960"/>
      <c r="BN725" s="960"/>
      <c r="BO725" s="960"/>
      <c r="BP725" s="960"/>
      <c r="BQ725" s="960"/>
      <c r="BR725" s="960"/>
      <c r="BS725" s="960"/>
    </row>
    <row r="726" spans="1:71" ht="15.65" customHeight="1" outlineLevel="2" x14ac:dyDescent="0.25">
      <c r="B726" s="659"/>
      <c r="D726" s="668" t="s">
        <v>1243</v>
      </c>
      <c r="E726" s="660"/>
      <c r="G726" s="661"/>
      <c r="H726" s="661"/>
      <c r="K726" s="906"/>
      <c r="N726" s="795"/>
      <c r="O726" s="1017" t="str">
        <f>R726</f>
        <v>incl. opslagen</v>
      </c>
      <c r="P726" s="1017"/>
      <c r="Q726" s="1023"/>
      <c r="R726" s="1030" t="str">
        <f>Tabellen!$C$2</f>
        <v>incl. opslagen</v>
      </c>
      <c r="S726" s="1024"/>
      <c r="T726" s="1030" t="str">
        <f>Tabellen!$C$2</f>
        <v>incl. opslagen</v>
      </c>
    </row>
    <row r="727" spans="1:71" s="656" customFormat="1" ht="15.65" customHeight="1" outlineLevel="2" x14ac:dyDescent="0.25">
      <c r="A727" s="934"/>
      <c r="B727" s="659"/>
      <c r="C727" s="786"/>
      <c r="D727" s="657" t="s">
        <v>1433</v>
      </c>
      <c r="E727" s="660">
        <v>1</v>
      </c>
      <c r="F727" s="657" t="s">
        <v>846</v>
      </c>
      <c r="G727" s="661">
        <v>2</v>
      </c>
      <c r="H727" s="661">
        <f t="shared" ref="H727:H739" si="208">E727*G727</f>
        <v>2</v>
      </c>
      <c r="I727" s="891"/>
      <c r="J727" s="891">
        <f t="shared" ref="J727:J739" si="209">E727*I727</f>
        <v>0</v>
      </c>
      <c r="K727" s="891"/>
      <c r="L727" s="891">
        <f>E727*K727</f>
        <v>0</v>
      </c>
      <c r="M727" s="891">
        <f>J727+H727*Tabellen!$K$2+L727</f>
        <v>120</v>
      </c>
      <c r="N727" s="796"/>
      <c r="O727" s="1018">
        <f t="shared" ref="O727:O740" si="210">R727+T727</f>
        <v>145.19999999999999</v>
      </c>
      <c r="P727" s="1031"/>
      <c r="Q727" s="1023" t="s">
        <v>1025</v>
      </c>
      <c r="R727" s="1018">
        <f>H727*Tabellen!$K$2*Tabellen!$F$2</f>
        <v>145.19999999999999</v>
      </c>
      <c r="S727" s="1024" t="s">
        <v>1116</v>
      </c>
      <c r="T727" s="1018">
        <f>J727*Tabellen!$F$2</f>
        <v>0</v>
      </c>
      <c r="U727" s="1018">
        <f>R727*Tabellen!$G$2</f>
        <v>13.067999999999998</v>
      </c>
      <c r="V727" s="1018">
        <f>T727*Tabellen!$H$2</f>
        <v>0</v>
      </c>
      <c r="W727" s="1018">
        <f t="shared" ref="W727:W740" si="211">U727+V727</f>
        <v>13.067999999999998</v>
      </c>
      <c r="X727" s="1018">
        <f t="shared" ref="X727:X740" si="212">O727+W727</f>
        <v>158.26799999999997</v>
      </c>
      <c r="Y727" s="1019"/>
      <c r="Z727" s="967"/>
      <c r="AA727" s="967"/>
      <c r="AB727" s="967"/>
      <c r="AC727" s="967"/>
      <c r="AD727" s="967"/>
      <c r="AE727" s="967"/>
      <c r="AF727" s="967"/>
      <c r="AG727" s="967"/>
      <c r="AH727" s="967"/>
      <c r="AI727" s="967"/>
      <c r="AJ727" s="967"/>
      <c r="AK727" s="967"/>
      <c r="AL727" s="967"/>
      <c r="AM727" s="967"/>
      <c r="AN727" s="967"/>
      <c r="AO727" s="967"/>
      <c r="AP727" s="967"/>
      <c r="AQ727" s="967"/>
      <c r="AR727" s="967"/>
      <c r="AS727" s="967"/>
      <c r="AT727" s="967"/>
      <c r="AU727" s="967"/>
      <c r="AV727" s="967"/>
      <c r="AW727" s="967"/>
      <c r="AX727" s="967"/>
      <c r="AY727" s="967"/>
      <c r="AZ727" s="967"/>
      <c r="BA727" s="967"/>
      <c r="BB727" s="967"/>
      <c r="BC727" s="967"/>
      <c r="BD727" s="967"/>
      <c r="BE727" s="967"/>
      <c r="BF727" s="967"/>
      <c r="BG727" s="967"/>
      <c r="BH727" s="967"/>
      <c r="BI727" s="967"/>
      <c r="BJ727" s="967"/>
      <c r="BK727" s="967"/>
      <c r="BL727" s="967"/>
      <c r="BM727" s="967"/>
      <c r="BN727" s="967"/>
      <c r="BO727" s="967"/>
      <c r="BP727" s="967"/>
      <c r="BQ727" s="967"/>
      <c r="BR727" s="967"/>
      <c r="BS727" s="967"/>
    </row>
    <row r="728" spans="1:71" s="656" customFormat="1" ht="15.65" customHeight="1" outlineLevel="2" x14ac:dyDescent="0.25">
      <c r="A728" s="934"/>
      <c r="B728" s="659"/>
      <c r="C728" s="786"/>
      <c r="D728" s="657" t="s">
        <v>1484</v>
      </c>
      <c r="E728" s="660">
        <f>91.3/2.7</f>
        <v>33.81481481481481</v>
      </c>
      <c r="F728" s="657" t="s">
        <v>71</v>
      </c>
      <c r="G728" s="661">
        <v>0.05</v>
      </c>
      <c r="H728" s="661">
        <f t="shared" si="208"/>
        <v>1.6907407407407407</v>
      </c>
      <c r="I728" s="891"/>
      <c r="J728" s="891">
        <f t="shared" si="209"/>
        <v>0</v>
      </c>
      <c r="K728" s="891"/>
      <c r="L728" s="891">
        <f>E728*K728</f>
        <v>0</v>
      </c>
      <c r="M728" s="891">
        <f>J728+H728*Tabellen!$K$2+L728</f>
        <v>101.44444444444444</v>
      </c>
      <c r="N728" s="796"/>
      <c r="O728" s="1018">
        <f t="shared" si="210"/>
        <v>122.74777777777777</v>
      </c>
      <c r="P728" s="1031"/>
      <c r="Q728" s="1023" t="s">
        <v>1025</v>
      </c>
      <c r="R728" s="1018">
        <f>H728*Tabellen!$K$2*Tabellen!$F$2</f>
        <v>122.74777777777777</v>
      </c>
      <c r="S728" s="1024" t="s">
        <v>1116</v>
      </c>
      <c r="T728" s="1018">
        <f>J728*Tabellen!$F$2</f>
        <v>0</v>
      </c>
      <c r="U728" s="1018">
        <f>R728*Tabellen!$G$2</f>
        <v>11.047299999999998</v>
      </c>
      <c r="V728" s="1018">
        <f>T728*Tabellen!$H$2</f>
        <v>0</v>
      </c>
      <c r="W728" s="1018">
        <f t="shared" si="211"/>
        <v>11.047299999999998</v>
      </c>
      <c r="X728" s="1018">
        <f t="shared" si="212"/>
        <v>133.79507777777778</v>
      </c>
      <c r="Y728" s="1019"/>
      <c r="Z728" s="967"/>
      <c r="AA728" s="967"/>
      <c r="AB728" s="967"/>
      <c r="AC728" s="967"/>
      <c r="AD728" s="967"/>
      <c r="AE728" s="967"/>
      <c r="AF728" s="967"/>
      <c r="AG728" s="967"/>
      <c r="AH728" s="967"/>
      <c r="AI728" s="967"/>
      <c r="AJ728" s="967"/>
      <c r="AK728" s="967"/>
      <c r="AL728" s="967"/>
      <c r="AM728" s="967"/>
      <c r="AN728" s="967"/>
      <c r="AO728" s="967"/>
      <c r="AP728" s="967"/>
      <c r="AQ728" s="967"/>
      <c r="AR728" s="967"/>
      <c r="AS728" s="967"/>
      <c r="AT728" s="967"/>
      <c r="AU728" s="967"/>
      <c r="AV728" s="967"/>
      <c r="AW728" s="967"/>
      <c r="AX728" s="967"/>
      <c r="AY728" s="967"/>
      <c r="AZ728" s="967"/>
      <c r="BA728" s="967"/>
      <c r="BB728" s="967"/>
      <c r="BC728" s="967"/>
      <c r="BD728" s="967"/>
      <c r="BE728" s="967"/>
      <c r="BF728" s="967"/>
      <c r="BG728" s="967"/>
      <c r="BH728" s="967"/>
      <c r="BI728" s="967"/>
      <c r="BJ728" s="967"/>
      <c r="BK728" s="967"/>
      <c r="BL728" s="967"/>
      <c r="BM728" s="967"/>
      <c r="BN728" s="967"/>
      <c r="BO728" s="967"/>
      <c r="BP728" s="967"/>
      <c r="BQ728" s="967"/>
      <c r="BR728" s="967"/>
      <c r="BS728" s="967"/>
    </row>
    <row r="729" spans="1:71" s="656" customFormat="1" ht="15.65" customHeight="1" outlineLevel="2" x14ac:dyDescent="0.25">
      <c r="A729" s="934"/>
      <c r="B729" s="659"/>
      <c r="C729" s="786"/>
      <c r="D729" s="657" t="s">
        <v>1497</v>
      </c>
      <c r="E729" s="660">
        <f>E725*3.3333</f>
        <v>304.33028999999999</v>
      </c>
      <c r="F729" s="657" t="s">
        <v>71</v>
      </c>
      <c r="G729" s="661">
        <v>0.03</v>
      </c>
      <c r="H729" s="661">
        <f t="shared" si="208"/>
        <v>9.1299086999999997</v>
      </c>
      <c r="I729" s="891">
        <v>0.44</v>
      </c>
      <c r="J729" s="891">
        <f t="shared" si="209"/>
        <v>133.90532759999999</v>
      </c>
      <c r="K729" s="891"/>
      <c r="L729" s="891">
        <f>E729*K729</f>
        <v>0</v>
      </c>
      <c r="M729" s="891">
        <f>J729+H729*Tabellen!$K$2+L729</f>
        <v>681.69984959999999</v>
      </c>
      <c r="N729" s="796"/>
      <c r="O729" s="1018">
        <f t="shared" si="210"/>
        <v>824.85681801600003</v>
      </c>
      <c r="P729" s="1031"/>
      <c r="Q729" s="1023" t="s">
        <v>1025</v>
      </c>
      <c r="R729" s="1018">
        <f>H729*Tabellen!$K$2*Tabellen!$F$2</f>
        <v>662.83137162000003</v>
      </c>
      <c r="S729" s="1024" t="s">
        <v>1116</v>
      </c>
      <c r="T729" s="1018">
        <f>J729*Tabellen!$F$2</f>
        <v>162.02544639599998</v>
      </c>
      <c r="U729" s="1018">
        <f>R729*Tabellen!$G$2</f>
        <v>59.654823445799998</v>
      </c>
      <c r="V729" s="1018">
        <f>T729*Tabellen!$H$2</f>
        <v>34.025343743159993</v>
      </c>
      <c r="W729" s="1018">
        <f t="shared" si="211"/>
        <v>93.680167188959985</v>
      </c>
      <c r="X729" s="1018">
        <f t="shared" si="212"/>
        <v>918.53698520496005</v>
      </c>
      <c r="Y729" s="1019"/>
      <c r="Z729" s="967"/>
      <c r="AA729" s="967"/>
      <c r="AB729" s="967"/>
      <c r="AC729" s="967"/>
      <c r="AD729" s="967"/>
      <c r="AE729" s="967"/>
      <c r="AF729" s="967"/>
      <c r="AG729" s="967"/>
      <c r="AH729" s="967"/>
      <c r="AI729" s="967"/>
      <c r="AJ729" s="967"/>
      <c r="AK729" s="967"/>
      <c r="AL729" s="967"/>
      <c r="AM729" s="967"/>
      <c r="AN729" s="967"/>
      <c r="AO729" s="967"/>
      <c r="AP729" s="967"/>
      <c r="AQ729" s="967"/>
      <c r="AR729" s="967"/>
      <c r="AS729" s="967"/>
      <c r="AT729" s="967"/>
      <c r="AU729" s="967"/>
      <c r="AV729" s="967"/>
      <c r="AW729" s="967"/>
      <c r="AX729" s="967"/>
      <c r="AY729" s="967"/>
      <c r="AZ729" s="967"/>
      <c r="BA729" s="967"/>
      <c r="BB729" s="967"/>
      <c r="BC729" s="967"/>
      <c r="BD729" s="967"/>
      <c r="BE729" s="967"/>
      <c r="BF729" s="967"/>
      <c r="BG729" s="967"/>
      <c r="BH729" s="967"/>
      <c r="BI729" s="967"/>
      <c r="BJ729" s="967"/>
      <c r="BK729" s="967"/>
      <c r="BL729" s="967"/>
      <c r="BM729" s="967"/>
      <c r="BN729" s="967"/>
      <c r="BO729" s="967"/>
      <c r="BP729" s="967"/>
      <c r="BQ729" s="967"/>
      <c r="BR729" s="967"/>
      <c r="BS729" s="967"/>
    </row>
    <row r="730" spans="1:71" s="656" customFormat="1" ht="15.65" customHeight="1" outlineLevel="2" x14ac:dyDescent="0.25">
      <c r="A730" s="934"/>
      <c r="B730" s="778"/>
      <c r="C730" s="791"/>
      <c r="D730" s="784" t="s">
        <v>158</v>
      </c>
      <c r="E730" s="678">
        <f>E725*1.7*1.1</f>
        <v>170.73099999999999</v>
      </c>
      <c r="F730" s="679" t="s">
        <v>71</v>
      </c>
      <c r="G730" s="680">
        <v>0</v>
      </c>
      <c r="H730" s="680">
        <f t="shared" si="208"/>
        <v>0</v>
      </c>
      <c r="I730" s="899">
        <v>2.61</v>
      </c>
      <c r="J730" s="899">
        <f t="shared" si="209"/>
        <v>445.60790999999995</v>
      </c>
      <c r="K730" s="899"/>
      <c r="L730" s="899">
        <f>+K730*E730</f>
        <v>0</v>
      </c>
      <c r="M730" s="900">
        <f>J730+H730*Tabellen!$K$2+L730</f>
        <v>445.60790999999995</v>
      </c>
      <c r="N730" s="796"/>
      <c r="O730" s="1018">
        <f t="shared" si="210"/>
        <v>539.18557109999995</v>
      </c>
      <c r="P730" s="1031"/>
      <c r="Q730" s="1023" t="s">
        <v>1025</v>
      </c>
      <c r="R730" s="1018">
        <f>H730*Tabellen!$K$2*Tabellen!$F$2</f>
        <v>0</v>
      </c>
      <c r="S730" s="1024" t="s">
        <v>1116</v>
      </c>
      <c r="T730" s="1018">
        <f>J730*Tabellen!$F$2</f>
        <v>539.18557109999995</v>
      </c>
      <c r="U730" s="1018">
        <f>R730*Tabellen!$G$2</f>
        <v>0</v>
      </c>
      <c r="V730" s="1018">
        <f>T730*Tabellen!$H$2</f>
        <v>113.22896993099998</v>
      </c>
      <c r="W730" s="1018">
        <f t="shared" si="211"/>
        <v>113.22896993099998</v>
      </c>
      <c r="X730" s="1018">
        <f t="shared" si="212"/>
        <v>652.41454103099989</v>
      </c>
      <c r="Y730" s="1019"/>
      <c r="Z730" s="969"/>
      <c r="AA730" s="967"/>
      <c r="AB730" s="967"/>
      <c r="AC730" s="967"/>
      <c r="AD730" s="967"/>
      <c r="AE730" s="967"/>
      <c r="AF730" s="967"/>
      <c r="AG730" s="967"/>
      <c r="AH730" s="967"/>
      <c r="AI730" s="967"/>
      <c r="AJ730" s="967"/>
      <c r="AK730" s="967"/>
      <c r="AL730" s="967"/>
      <c r="AM730" s="967"/>
      <c r="AN730" s="967"/>
      <c r="AO730" s="967"/>
      <c r="AP730" s="967"/>
      <c r="AQ730" s="967"/>
      <c r="AR730" s="967"/>
      <c r="AS730" s="967"/>
      <c r="AT730" s="967"/>
      <c r="AU730" s="967"/>
      <c r="AV730" s="967"/>
      <c r="AW730" s="967"/>
      <c r="AX730" s="967"/>
      <c r="AY730" s="967"/>
      <c r="AZ730" s="967"/>
      <c r="BA730" s="967"/>
      <c r="BB730" s="967"/>
      <c r="BC730" s="967"/>
      <c r="BD730" s="967"/>
      <c r="BE730" s="967"/>
      <c r="BF730" s="967"/>
      <c r="BG730" s="967"/>
      <c r="BH730" s="967"/>
      <c r="BI730" s="967"/>
      <c r="BJ730" s="967"/>
      <c r="BK730" s="967"/>
      <c r="BL730" s="967"/>
      <c r="BM730" s="967"/>
      <c r="BN730" s="967"/>
      <c r="BO730" s="967"/>
      <c r="BP730" s="967"/>
      <c r="BQ730" s="967"/>
      <c r="BR730" s="967"/>
      <c r="BS730" s="967"/>
    </row>
    <row r="731" spans="1:71" s="656" customFormat="1" ht="15.65" customHeight="1" outlineLevel="2" x14ac:dyDescent="0.25">
      <c r="A731" s="934"/>
      <c r="B731" s="778"/>
      <c r="C731" s="791"/>
      <c r="D731" s="784" t="s">
        <v>159</v>
      </c>
      <c r="E731" s="678">
        <f>E725/2.5*2.1</f>
        <v>76.691999999999993</v>
      </c>
      <c r="F731" s="679" t="s">
        <v>71</v>
      </c>
      <c r="G731" s="680">
        <v>0</v>
      </c>
      <c r="H731" s="680">
        <f t="shared" si="208"/>
        <v>0</v>
      </c>
      <c r="I731" s="899">
        <v>2.39</v>
      </c>
      <c r="J731" s="899">
        <f t="shared" si="209"/>
        <v>183.29388</v>
      </c>
      <c r="K731" s="899"/>
      <c r="L731" s="899">
        <f>+K731*E731</f>
        <v>0</v>
      </c>
      <c r="M731" s="900">
        <f>J731+H731*Tabellen!$K$2+L731</f>
        <v>183.29388</v>
      </c>
      <c r="N731" s="796"/>
      <c r="O731" s="1018">
        <f t="shared" si="210"/>
        <v>221.78559479999998</v>
      </c>
      <c r="P731" s="1031"/>
      <c r="Q731" s="1023" t="s">
        <v>1025</v>
      </c>
      <c r="R731" s="1018">
        <f>H731*Tabellen!$K$2*Tabellen!$F$2</f>
        <v>0</v>
      </c>
      <c r="S731" s="1024" t="s">
        <v>1116</v>
      </c>
      <c r="T731" s="1018">
        <f>J731*Tabellen!$F$2</f>
        <v>221.78559479999998</v>
      </c>
      <c r="U731" s="1018">
        <f>R731*Tabellen!$G$2</f>
        <v>0</v>
      </c>
      <c r="V731" s="1018">
        <f>T731*Tabellen!$H$2</f>
        <v>46.574974907999994</v>
      </c>
      <c r="W731" s="1018">
        <f t="shared" si="211"/>
        <v>46.574974907999994</v>
      </c>
      <c r="X731" s="1018">
        <f t="shared" si="212"/>
        <v>268.36056970799996</v>
      </c>
      <c r="Y731" s="1019"/>
      <c r="Z731" s="969"/>
      <c r="AA731" s="967"/>
      <c r="AB731" s="967"/>
      <c r="AC731" s="967"/>
      <c r="AD731" s="967"/>
      <c r="AE731" s="967"/>
      <c r="AF731" s="967"/>
      <c r="AG731" s="967"/>
      <c r="AH731" s="967"/>
      <c r="AI731" s="967"/>
      <c r="AJ731" s="967"/>
      <c r="AK731" s="967"/>
      <c r="AL731" s="967"/>
      <c r="AM731" s="967"/>
      <c r="AN731" s="967"/>
      <c r="AO731" s="967"/>
      <c r="AP731" s="967"/>
      <c r="AQ731" s="967"/>
      <c r="AR731" s="967"/>
      <c r="AS731" s="967"/>
      <c r="AT731" s="967"/>
      <c r="AU731" s="967"/>
      <c r="AV731" s="967"/>
      <c r="AW731" s="967"/>
      <c r="AX731" s="967"/>
      <c r="AY731" s="967"/>
      <c r="AZ731" s="967"/>
      <c r="BA731" s="967"/>
      <c r="BB731" s="967"/>
      <c r="BC731" s="967"/>
      <c r="BD731" s="967"/>
      <c r="BE731" s="967"/>
      <c r="BF731" s="967"/>
      <c r="BG731" s="967"/>
      <c r="BH731" s="967"/>
      <c r="BI731" s="967"/>
      <c r="BJ731" s="967"/>
      <c r="BK731" s="967"/>
      <c r="BL731" s="967"/>
      <c r="BM731" s="967"/>
      <c r="BN731" s="967"/>
      <c r="BO731" s="967"/>
      <c r="BP731" s="967"/>
      <c r="BQ731" s="967"/>
      <c r="BR731" s="967"/>
      <c r="BS731" s="967"/>
    </row>
    <row r="732" spans="1:71" s="656" customFormat="1" ht="15.65" customHeight="1" outlineLevel="2" x14ac:dyDescent="0.25">
      <c r="A732" s="934"/>
      <c r="B732" s="659"/>
      <c r="C732" s="786"/>
      <c r="D732" s="657" t="s">
        <v>1489</v>
      </c>
      <c r="E732" s="660">
        <f>E725*1.05</f>
        <v>95.864999999999995</v>
      </c>
      <c r="F732" s="657" t="s">
        <v>74</v>
      </c>
      <c r="G732" s="661">
        <v>0</v>
      </c>
      <c r="H732" s="661">
        <f t="shared" si="208"/>
        <v>0</v>
      </c>
      <c r="I732" s="891">
        <v>11.51</v>
      </c>
      <c r="J732" s="891">
        <f t="shared" si="209"/>
        <v>1103.40615</v>
      </c>
      <c r="K732" s="891"/>
      <c r="L732" s="891">
        <f>E732*K732</f>
        <v>0</v>
      </c>
      <c r="M732" s="891">
        <f>J732+H732*Tabellen!$K$2+L732</f>
        <v>1103.40615</v>
      </c>
      <c r="N732" s="796"/>
      <c r="O732" s="1018">
        <f t="shared" si="210"/>
        <v>1335.1214414999999</v>
      </c>
      <c r="P732" s="1031"/>
      <c r="Q732" s="1023" t="s">
        <v>1025</v>
      </c>
      <c r="R732" s="1018">
        <f>H732*Tabellen!$K$2*Tabellen!$F$2</f>
        <v>0</v>
      </c>
      <c r="S732" s="1024" t="s">
        <v>1116</v>
      </c>
      <c r="T732" s="1018">
        <f>J732*Tabellen!$F$2</f>
        <v>1335.1214414999999</v>
      </c>
      <c r="U732" s="1018">
        <f>R732*Tabellen!$G$2</f>
        <v>0</v>
      </c>
      <c r="V732" s="1018">
        <f>T732*Tabellen!$H$2</f>
        <v>280.37550271499998</v>
      </c>
      <c r="W732" s="1018">
        <f t="shared" si="211"/>
        <v>280.37550271499998</v>
      </c>
      <c r="X732" s="1018">
        <f t="shared" si="212"/>
        <v>1615.496944215</v>
      </c>
      <c r="Y732" s="1017"/>
      <c r="Z732" s="967"/>
      <c r="AA732" s="967"/>
      <c r="AB732" s="967"/>
      <c r="AC732" s="967"/>
      <c r="AD732" s="967"/>
      <c r="AE732" s="967"/>
      <c r="AF732" s="967"/>
      <c r="AG732" s="967"/>
      <c r="AH732" s="967"/>
      <c r="AI732" s="967"/>
      <c r="AJ732" s="967"/>
      <c r="AK732" s="967"/>
      <c r="AL732" s="967"/>
      <c r="AM732" s="967"/>
      <c r="AN732" s="967"/>
      <c r="AO732" s="967"/>
      <c r="AP732" s="967"/>
      <c r="AQ732" s="967"/>
      <c r="AR732" s="967"/>
      <c r="AS732" s="967"/>
      <c r="AT732" s="967"/>
      <c r="AU732" s="967"/>
      <c r="AV732" s="967"/>
      <c r="AW732" s="967"/>
      <c r="AX732" s="967"/>
      <c r="AY732" s="967"/>
      <c r="AZ732" s="967"/>
      <c r="BA732" s="967"/>
      <c r="BB732" s="967"/>
      <c r="BC732" s="967"/>
      <c r="BD732" s="967"/>
      <c r="BE732" s="967"/>
      <c r="BF732" s="967"/>
      <c r="BG732" s="967"/>
      <c r="BH732" s="967"/>
      <c r="BI732" s="967"/>
      <c r="BJ732" s="967"/>
      <c r="BK732" s="967"/>
      <c r="BL732" s="967"/>
      <c r="BM732" s="967"/>
      <c r="BN732" s="967"/>
      <c r="BO732" s="967"/>
      <c r="BP732" s="967"/>
      <c r="BQ732" s="967"/>
      <c r="BR732" s="967"/>
      <c r="BS732" s="967"/>
    </row>
    <row r="733" spans="1:71" s="656" customFormat="1" ht="15.65" customHeight="1" outlineLevel="2" x14ac:dyDescent="0.25">
      <c r="A733" s="934"/>
      <c r="B733" s="659"/>
      <c r="C733" s="786"/>
      <c r="D733" s="657" t="s">
        <v>1596</v>
      </c>
      <c r="E733" s="660">
        <f>E725*1.05</f>
        <v>95.864999999999995</v>
      </c>
      <c r="F733" s="659" t="s">
        <v>74</v>
      </c>
      <c r="G733" s="660">
        <v>0</v>
      </c>
      <c r="H733" s="661">
        <f t="shared" si="208"/>
        <v>0</v>
      </c>
      <c r="I733" s="904">
        <v>1.85</v>
      </c>
      <c r="J733" s="891">
        <f t="shared" si="209"/>
        <v>177.35024999999999</v>
      </c>
      <c r="K733" s="891"/>
      <c r="L733" s="891">
        <f>E733*K733</f>
        <v>0</v>
      </c>
      <c r="M733" s="891">
        <f>J733+H733*Tabellen!$K$2+L733</f>
        <v>177.35024999999999</v>
      </c>
      <c r="N733" s="796"/>
      <c r="O733" s="1018">
        <f t="shared" si="210"/>
        <v>214.59380249999998</v>
      </c>
      <c r="P733" s="1031"/>
      <c r="Q733" s="1023" t="s">
        <v>1025</v>
      </c>
      <c r="R733" s="1018">
        <f>H733*Tabellen!$K$2*Tabellen!$F$2</f>
        <v>0</v>
      </c>
      <c r="S733" s="1024" t="s">
        <v>1116</v>
      </c>
      <c r="T733" s="1018">
        <f>J733*Tabellen!$F$2</f>
        <v>214.59380249999998</v>
      </c>
      <c r="U733" s="1018">
        <f>R733*Tabellen!$G$2</f>
        <v>0</v>
      </c>
      <c r="V733" s="1018">
        <f>T733*Tabellen!$H$2</f>
        <v>45.064698524999997</v>
      </c>
      <c r="W733" s="1018">
        <f t="shared" si="211"/>
        <v>45.064698524999997</v>
      </c>
      <c r="X733" s="1018">
        <f t="shared" si="212"/>
        <v>259.65850102499996</v>
      </c>
      <c r="Y733" s="1026"/>
      <c r="Z733" s="967"/>
      <c r="AA733" s="967"/>
      <c r="AB733" s="967"/>
      <c r="AC733" s="967"/>
      <c r="AD733" s="967"/>
      <c r="AE733" s="967"/>
      <c r="AF733" s="967"/>
      <c r="AG733" s="967"/>
      <c r="AH733" s="967"/>
      <c r="AI733" s="967"/>
      <c r="AJ733" s="967"/>
      <c r="AK733" s="967"/>
      <c r="AL733" s="967"/>
      <c r="AM733" s="967"/>
      <c r="AN733" s="967"/>
      <c r="AO733" s="967"/>
      <c r="AP733" s="967"/>
      <c r="AQ733" s="967"/>
      <c r="AR733" s="967"/>
      <c r="AS733" s="967"/>
      <c r="AT733" s="967"/>
      <c r="AU733" s="967"/>
      <c r="AV733" s="967"/>
      <c r="AW733" s="967"/>
      <c r="AX733" s="967"/>
      <c r="AY733" s="967"/>
      <c r="AZ733" s="967"/>
      <c r="BA733" s="967"/>
      <c r="BB733" s="967"/>
      <c r="BC733" s="967"/>
      <c r="BD733" s="967"/>
      <c r="BE733" s="967"/>
      <c r="BF733" s="967"/>
      <c r="BG733" s="967"/>
      <c r="BH733" s="967"/>
      <c r="BI733" s="967"/>
      <c r="BJ733" s="967"/>
      <c r="BK733" s="967"/>
      <c r="BL733" s="967"/>
      <c r="BM733" s="967"/>
      <c r="BN733" s="967"/>
      <c r="BO733" s="967"/>
      <c r="BP733" s="967"/>
      <c r="BQ733" s="967"/>
      <c r="BR733" s="967"/>
      <c r="BS733" s="967"/>
    </row>
    <row r="734" spans="1:71" s="656" customFormat="1" ht="15.65" customHeight="1" outlineLevel="2" x14ac:dyDescent="0.25">
      <c r="A734" s="934"/>
      <c r="B734" s="659"/>
      <c r="C734" s="786"/>
      <c r="D734" s="657" t="s">
        <v>1490</v>
      </c>
      <c r="E734" s="660">
        <f>E725*1.1</f>
        <v>100.43</v>
      </c>
      <c r="F734" s="659" t="s">
        <v>74</v>
      </c>
      <c r="G734" s="660"/>
      <c r="H734" s="661">
        <f t="shared" si="208"/>
        <v>0</v>
      </c>
      <c r="I734" s="904">
        <v>2.1754249999999997</v>
      </c>
      <c r="J734" s="891">
        <f t="shared" si="209"/>
        <v>218.47793274999998</v>
      </c>
      <c r="K734" s="891"/>
      <c r="L734" s="891">
        <f>E734*K734</f>
        <v>0</v>
      </c>
      <c r="M734" s="891">
        <f>J734+H734*Tabellen!$K$2+L734</f>
        <v>218.47793274999998</v>
      </c>
      <c r="N734" s="796"/>
      <c r="O734" s="1018">
        <f t="shared" si="210"/>
        <v>264.35829862749995</v>
      </c>
      <c r="P734" s="1031"/>
      <c r="Q734" s="1023" t="s">
        <v>1025</v>
      </c>
      <c r="R734" s="1018">
        <f>H734*Tabellen!$K$2*Tabellen!$F$2</f>
        <v>0</v>
      </c>
      <c r="S734" s="1024" t="s">
        <v>1116</v>
      </c>
      <c r="T734" s="1018">
        <f>J734*Tabellen!$F$2</f>
        <v>264.35829862749995</v>
      </c>
      <c r="U734" s="1018">
        <f>R734*Tabellen!$G$2</f>
        <v>0</v>
      </c>
      <c r="V734" s="1018">
        <f>T734*Tabellen!$H$2</f>
        <v>55.515242711774988</v>
      </c>
      <c r="W734" s="1018">
        <f t="shared" si="211"/>
        <v>55.515242711774988</v>
      </c>
      <c r="X734" s="1018">
        <f t="shared" si="212"/>
        <v>319.87354133927494</v>
      </c>
      <c r="Y734" s="1026"/>
      <c r="Z734" s="967"/>
      <c r="AA734" s="967"/>
      <c r="AB734" s="967"/>
      <c r="AC734" s="967"/>
      <c r="AD734" s="967"/>
      <c r="AE734" s="967"/>
      <c r="AF734" s="967"/>
      <c r="AG734" s="967"/>
      <c r="AH734" s="967"/>
      <c r="AI734" s="967"/>
      <c r="AJ734" s="967"/>
      <c r="AK734" s="967"/>
      <c r="AL734" s="967"/>
      <c r="AM734" s="967"/>
      <c r="AN734" s="967"/>
      <c r="AO734" s="967"/>
      <c r="AP734" s="967"/>
      <c r="AQ734" s="967"/>
      <c r="AR734" s="967"/>
      <c r="AS734" s="967"/>
      <c r="AT734" s="967"/>
      <c r="AU734" s="967"/>
      <c r="AV734" s="967"/>
      <c r="AW734" s="967"/>
      <c r="AX734" s="967"/>
      <c r="AY734" s="967"/>
      <c r="AZ734" s="967"/>
      <c r="BA734" s="967"/>
      <c r="BB734" s="967"/>
      <c r="BC734" s="967"/>
      <c r="BD734" s="967"/>
      <c r="BE734" s="967"/>
      <c r="BF734" s="967"/>
      <c r="BG734" s="967"/>
      <c r="BH734" s="967"/>
      <c r="BI734" s="967"/>
      <c r="BJ734" s="967"/>
      <c r="BK734" s="967"/>
      <c r="BL734" s="967"/>
      <c r="BM734" s="967"/>
      <c r="BN734" s="967"/>
      <c r="BO734" s="967"/>
      <c r="BP734" s="967"/>
      <c r="BQ734" s="967"/>
      <c r="BR734" s="967"/>
      <c r="BS734" s="967"/>
    </row>
    <row r="735" spans="1:71" s="656" customFormat="1" ht="15.65" customHeight="1" outlineLevel="2" x14ac:dyDescent="0.25">
      <c r="A735" s="934"/>
      <c r="B735" s="659"/>
      <c r="C735" s="786"/>
      <c r="D735" s="657" t="s">
        <v>1491</v>
      </c>
      <c r="E735" s="660">
        <f>E725*1.1</f>
        <v>100.43</v>
      </c>
      <c r="F735" s="659" t="s">
        <v>74</v>
      </c>
      <c r="G735" s="660"/>
      <c r="H735" s="661">
        <f t="shared" si="208"/>
        <v>0</v>
      </c>
      <c r="I735" s="904">
        <v>1.79</v>
      </c>
      <c r="J735" s="891">
        <f t="shared" si="209"/>
        <v>179.76970000000003</v>
      </c>
      <c r="K735" s="891"/>
      <c r="L735" s="891">
        <f>E735*K735</f>
        <v>0</v>
      </c>
      <c r="M735" s="891">
        <f>J735+H735*Tabellen!$K$2+L735</f>
        <v>179.76970000000003</v>
      </c>
      <c r="N735" s="796"/>
      <c r="O735" s="1018">
        <f t="shared" si="210"/>
        <v>217.52133700000002</v>
      </c>
      <c r="P735" s="1031"/>
      <c r="Q735" s="1023" t="s">
        <v>1025</v>
      </c>
      <c r="R735" s="1018">
        <f>H735*Tabellen!$K$2*Tabellen!$F$2</f>
        <v>0</v>
      </c>
      <c r="S735" s="1024" t="s">
        <v>1116</v>
      </c>
      <c r="T735" s="1018">
        <f>J735*Tabellen!$F$2</f>
        <v>217.52133700000002</v>
      </c>
      <c r="U735" s="1018">
        <f>R735*Tabellen!$G$2</f>
        <v>0</v>
      </c>
      <c r="V735" s="1018">
        <f>T735*Tabellen!$H$2</f>
        <v>45.679480770000005</v>
      </c>
      <c r="W735" s="1018">
        <f t="shared" si="211"/>
        <v>45.679480770000005</v>
      </c>
      <c r="X735" s="1018">
        <f t="shared" si="212"/>
        <v>263.20081777000001</v>
      </c>
      <c r="Y735" s="1026"/>
      <c r="Z735" s="967"/>
      <c r="AA735" s="967"/>
      <c r="AB735" s="967"/>
      <c r="AC735" s="967"/>
      <c r="AD735" s="967"/>
      <c r="AE735" s="967"/>
      <c r="AF735" s="967"/>
      <c r="AG735" s="967"/>
      <c r="AH735" s="967"/>
      <c r="AI735" s="967"/>
      <c r="AJ735" s="967"/>
      <c r="AK735" s="967"/>
      <c r="AL735" s="967"/>
      <c r="AM735" s="967"/>
      <c r="AN735" s="967"/>
      <c r="AO735" s="967"/>
      <c r="AP735" s="967"/>
      <c r="AQ735" s="967"/>
      <c r="AR735" s="967"/>
      <c r="AS735" s="967"/>
      <c r="AT735" s="967"/>
      <c r="AU735" s="967"/>
      <c r="AV735" s="967"/>
      <c r="AW735" s="967"/>
      <c r="AX735" s="967"/>
      <c r="AY735" s="967"/>
      <c r="AZ735" s="967"/>
      <c r="BA735" s="967"/>
      <c r="BB735" s="967"/>
      <c r="BC735" s="967"/>
      <c r="BD735" s="967"/>
      <c r="BE735" s="967"/>
      <c r="BF735" s="967"/>
      <c r="BG735" s="967"/>
      <c r="BH735" s="967"/>
      <c r="BI735" s="967"/>
      <c r="BJ735" s="967"/>
      <c r="BK735" s="967"/>
      <c r="BL735" s="967"/>
      <c r="BM735" s="967"/>
      <c r="BN735" s="967"/>
      <c r="BO735" s="967"/>
      <c r="BP735" s="967"/>
      <c r="BQ735" s="967"/>
      <c r="BR735" s="967"/>
      <c r="BS735" s="967"/>
    </row>
    <row r="736" spans="1:71" s="656" customFormat="1" ht="15.65" customHeight="1" outlineLevel="2" x14ac:dyDescent="0.25">
      <c r="A736" s="934"/>
      <c r="B736" s="659"/>
      <c r="C736" s="786"/>
      <c r="D736" s="657" t="s">
        <v>1492</v>
      </c>
      <c r="E736" s="660">
        <f>E725*1.1</f>
        <v>100.43</v>
      </c>
      <c r="F736" s="657" t="s">
        <v>74</v>
      </c>
      <c r="G736" s="661"/>
      <c r="H736" s="661">
        <f t="shared" si="208"/>
        <v>0</v>
      </c>
      <c r="I736" s="891">
        <v>3.97</v>
      </c>
      <c r="J736" s="891">
        <f t="shared" si="209"/>
        <v>398.70710000000003</v>
      </c>
      <c r="K736" s="891"/>
      <c r="L736" s="891">
        <f>E736*K736</f>
        <v>0</v>
      </c>
      <c r="M736" s="891">
        <f>J736+H736*Tabellen!$K$2+L736</f>
        <v>398.70710000000003</v>
      </c>
      <c r="N736" s="796"/>
      <c r="O736" s="1018">
        <f t="shared" si="210"/>
        <v>482.43559100000004</v>
      </c>
      <c r="P736" s="1031"/>
      <c r="Q736" s="1023" t="s">
        <v>1025</v>
      </c>
      <c r="R736" s="1018">
        <f>H736*Tabellen!$K$2*Tabellen!$F$2</f>
        <v>0</v>
      </c>
      <c r="S736" s="1024" t="s">
        <v>1116</v>
      </c>
      <c r="T736" s="1018">
        <f>J736*Tabellen!$F$2</f>
        <v>482.43559100000004</v>
      </c>
      <c r="U736" s="1018">
        <f>R736*Tabellen!$G$2</f>
        <v>0</v>
      </c>
      <c r="V736" s="1018">
        <f>T736*Tabellen!$H$2</f>
        <v>101.31147411000001</v>
      </c>
      <c r="W736" s="1018">
        <f t="shared" si="211"/>
        <v>101.31147411000001</v>
      </c>
      <c r="X736" s="1018">
        <f t="shared" si="212"/>
        <v>583.74706510999999</v>
      </c>
      <c r="Y736" s="1034"/>
      <c r="Z736" s="967"/>
      <c r="AA736" s="967"/>
      <c r="AB736" s="967"/>
      <c r="AC736" s="967"/>
      <c r="AD736" s="967"/>
      <c r="AE736" s="967"/>
      <c r="AF736" s="967"/>
      <c r="AG736" s="967"/>
      <c r="AH736" s="967"/>
      <c r="AI736" s="967"/>
      <c r="AJ736" s="967"/>
      <c r="AK736" s="967"/>
      <c r="AL736" s="967"/>
      <c r="AM736" s="967"/>
      <c r="AN736" s="967"/>
      <c r="AO736" s="967"/>
      <c r="AP736" s="967"/>
      <c r="AQ736" s="967"/>
      <c r="AR736" s="967"/>
      <c r="AS736" s="967"/>
      <c r="AT736" s="967"/>
      <c r="AU736" s="967"/>
      <c r="AV736" s="967"/>
      <c r="AW736" s="967"/>
      <c r="AX736" s="967"/>
      <c r="AY736" s="967"/>
      <c r="AZ736" s="967"/>
      <c r="BA736" s="967"/>
      <c r="BB736" s="967"/>
      <c r="BC736" s="967"/>
      <c r="BD736" s="967"/>
      <c r="BE736" s="967"/>
      <c r="BF736" s="967"/>
      <c r="BG736" s="967"/>
      <c r="BH736" s="967"/>
      <c r="BI736" s="967"/>
      <c r="BJ736" s="967"/>
      <c r="BK736" s="967"/>
      <c r="BL736" s="967"/>
      <c r="BM736" s="967"/>
      <c r="BN736" s="967"/>
      <c r="BO736" s="967"/>
      <c r="BP736" s="967"/>
      <c r="BQ736" s="967"/>
      <c r="BR736" s="967"/>
      <c r="BS736" s="967"/>
    </row>
    <row r="737" spans="1:71" s="656" customFormat="1" ht="15.65" customHeight="1" outlineLevel="2" x14ac:dyDescent="0.25">
      <c r="A737" s="934"/>
      <c r="B737" s="778"/>
      <c r="C737" s="791"/>
      <c r="D737" s="784" t="s">
        <v>1499</v>
      </c>
      <c r="E737" s="678">
        <f>E725</f>
        <v>91.3</v>
      </c>
      <c r="F737" s="679" t="s">
        <v>74</v>
      </c>
      <c r="G737" s="680">
        <v>1.05</v>
      </c>
      <c r="H737" s="680">
        <f t="shared" si="208"/>
        <v>95.864999999999995</v>
      </c>
      <c r="I737" s="899">
        <v>0</v>
      </c>
      <c r="J737" s="899">
        <f t="shared" si="209"/>
        <v>0</v>
      </c>
      <c r="K737" s="899"/>
      <c r="L737" s="899">
        <f>+K737*E737</f>
        <v>0</v>
      </c>
      <c r="M737" s="900">
        <f>J737+H737*Tabellen!$K$2+L737</f>
        <v>5751.9</v>
      </c>
      <c r="N737" s="796"/>
      <c r="O737" s="1018">
        <f t="shared" si="210"/>
        <v>6959.7989999999991</v>
      </c>
      <c r="P737" s="1031"/>
      <c r="Q737" s="1023" t="s">
        <v>1025</v>
      </c>
      <c r="R737" s="1018">
        <f>H737*Tabellen!$K$2*Tabellen!$F$2</f>
        <v>6959.7989999999991</v>
      </c>
      <c r="S737" s="1024" t="s">
        <v>1116</v>
      </c>
      <c r="T737" s="1018">
        <f>J737*Tabellen!$F$2</f>
        <v>0</v>
      </c>
      <c r="U737" s="1018">
        <f>R737*Tabellen!$G$2</f>
        <v>626.38190999999995</v>
      </c>
      <c r="V737" s="1018">
        <f>T737*Tabellen!$H$2</f>
        <v>0</v>
      </c>
      <c r="W737" s="1018">
        <f t="shared" si="211"/>
        <v>626.38190999999995</v>
      </c>
      <c r="X737" s="1018">
        <f t="shared" si="212"/>
        <v>7586.1809099999991</v>
      </c>
      <c r="Y737" s="1019"/>
      <c r="Z737" s="969"/>
      <c r="AA737" s="967"/>
      <c r="AB737" s="967"/>
      <c r="AC737" s="967"/>
      <c r="AD737" s="967"/>
      <c r="AE737" s="967"/>
      <c r="AF737" s="967"/>
      <c r="AG737" s="967"/>
      <c r="AH737" s="967"/>
      <c r="AI737" s="967"/>
      <c r="AJ737" s="967"/>
      <c r="AK737" s="967"/>
      <c r="AL737" s="967"/>
      <c r="AM737" s="967"/>
      <c r="AN737" s="967"/>
      <c r="AO737" s="967"/>
      <c r="AP737" s="967"/>
      <c r="AQ737" s="967"/>
      <c r="AR737" s="967"/>
      <c r="AS737" s="967"/>
      <c r="AT737" s="967"/>
      <c r="AU737" s="967"/>
      <c r="AV737" s="967"/>
      <c r="AW737" s="967"/>
      <c r="AX737" s="967"/>
      <c r="AY737" s="967"/>
      <c r="AZ737" s="967"/>
      <c r="BA737" s="967"/>
      <c r="BB737" s="967"/>
      <c r="BC737" s="967"/>
      <c r="BD737" s="967"/>
      <c r="BE737" s="967"/>
      <c r="BF737" s="967"/>
      <c r="BG737" s="967"/>
      <c r="BH737" s="967"/>
      <c r="BI737" s="967"/>
      <c r="BJ737" s="967"/>
      <c r="BK737" s="967"/>
      <c r="BL737" s="967"/>
      <c r="BM737" s="967"/>
      <c r="BN737" s="967"/>
      <c r="BO737" s="967"/>
      <c r="BP737" s="967"/>
      <c r="BQ737" s="967"/>
      <c r="BR737" s="967"/>
      <c r="BS737" s="967"/>
    </row>
    <row r="738" spans="1:71" s="656" customFormat="1" ht="15.65" customHeight="1" outlineLevel="2" x14ac:dyDescent="0.25">
      <c r="A738" s="934"/>
      <c r="B738" s="659"/>
      <c r="C738" s="786"/>
      <c r="D738" s="659" t="s">
        <v>1493</v>
      </c>
      <c r="E738" s="660">
        <f>E725</f>
        <v>91.3</v>
      </c>
      <c r="F738" s="657" t="s">
        <v>74</v>
      </c>
      <c r="G738" s="660"/>
      <c r="H738" s="661">
        <f t="shared" si="208"/>
        <v>0</v>
      </c>
      <c r="I738" s="891">
        <v>10</v>
      </c>
      <c r="J738" s="891">
        <f t="shared" si="209"/>
        <v>913</v>
      </c>
      <c r="K738" s="891"/>
      <c r="L738" s="891">
        <f>E738*K738</f>
        <v>0</v>
      </c>
      <c r="M738" s="891">
        <f>J738+H738*Tabellen!$K$2+L738</f>
        <v>913</v>
      </c>
      <c r="N738" s="796"/>
      <c r="O738" s="1018">
        <f t="shared" si="210"/>
        <v>1104.73</v>
      </c>
      <c r="P738" s="1031"/>
      <c r="Q738" s="1023" t="s">
        <v>1025</v>
      </c>
      <c r="R738" s="1018">
        <f>H738*Tabellen!$K$2*Tabellen!$F$2</f>
        <v>0</v>
      </c>
      <c r="S738" s="1024" t="s">
        <v>1116</v>
      </c>
      <c r="T738" s="1018">
        <f>J738*Tabellen!$F$2</f>
        <v>1104.73</v>
      </c>
      <c r="U738" s="1018">
        <f>R738*Tabellen!$G$2</f>
        <v>0</v>
      </c>
      <c r="V738" s="1018">
        <f>T738*Tabellen!$H$2</f>
        <v>231.9933</v>
      </c>
      <c r="W738" s="1018">
        <f t="shared" si="211"/>
        <v>231.9933</v>
      </c>
      <c r="X738" s="1018">
        <f t="shared" si="212"/>
        <v>1336.7233000000001</v>
      </c>
      <c r="Y738" s="1017"/>
      <c r="Z738" s="967"/>
      <c r="AA738" s="967"/>
      <c r="AB738" s="967"/>
      <c r="AC738" s="967"/>
      <c r="AD738" s="967"/>
      <c r="AE738" s="967"/>
      <c r="AF738" s="967"/>
      <c r="AG738" s="967"/>
      <c r="AH738" s="967"/>
      <c r="AI738" s="967"/>
      <c r="AJ738" s="967"/>
      <c r="AK738" s="967"/>
      <c r="AL738" s="967"/>
      <c r="AM738" s="967"/>
      <c r="AN738" s="967"/>
      <c r="AO738" s="967"/>
      <c r="AP738" s="967"/>
      <c r="AQ738" s="967"/>
      <c r="AR738" s="967"/>
      <c r="AS738" s="967"/>
      <c r="AT738" s="967"/>
      <c r="AU738" s="967"/>
      <c r="AV738" s="967"/>
      <c r="AW738" s="967"/>
      <c r="AX738" s="967"/>
      <c r="AY738" s="967"/>
      <c r="AZ738" s="967"/>
      <c r="BA738" s="967"/>
      <c r="BB738" s="967"/>
      <c r="BC738" s="967"/>
      <c r="BD738" s="967"/>
      <c r="BE738" s="967"/>
      <c r="BF738" s="967"/>
      <c r="BG738" s="967"/>
      <c r="BH738" s="967"/>
      <c r="BI738" s="967"/>
      <c r="BJ738" s="967"/>
      <c r="BK738" s="967"/>
      <c r="BL738" s="967"/>
      <c r="BM738" s="967"/>
      <c r="BN738" s="967"/>
      <c r="BO738" s="967"/>
      <c r="BP738" s="967"/>
      <c r="BQ738" s="967"/>
      <c r="BR738" s="967"/>
      <c r="BS738" s="967"/>
    </row>
    <row r="739" spans="1:71" s="656" customFormat="1" ht="15.65" customHeight="1" outlineLevel="2" x14ac:dyDescent="0.25">
      <c r="A739" s="934"/>
      <c r="B739" s="659"/>
      <c r="C739" s="786"/>
      <c r="D739" s="659" t="s">
        <v>1483</v>
      </c>
      <c r="E739" s="660">
        <v>1</v>
      </c>
      <c r="F739" s="657" t="s">
        <v>846</v>
      </c>
      <c r="G739" s="660">
        <v>4</v>
      </c>
      <c r="H739" s="661">
        <f t="shared" si="208"/>
        <v>4</v>
      </c>
      <c r="I739" s="891"/>
      <c r="J739" s="891">
        <f t="shared" si="209"/>
        <v>0</v>
      </c>
      <c r="K739" s="891"/>
      <c r="L739" s="891">
        <f>E739*K739</f>
        <v>0</v>
      </c>
      <c r="M739" s="891">
        <f>J739+H739*Tabellen!$K$2+L739</f>
        <v>240</v>
      </c>
      <c r="N739" s="796"/>
      <c r="O739" s="1018">
        <f t="shared" si="210"/>
        <v>290.39999999999998</v>
      </c>
      <c r="P739" s="1031"/>
      <c r="Q739" s="1023" t="s">
        <v>1025</v>
      </c>
      <c r="R739" s="1018">
        <f>H739*Tabellen!$K$2*Tabellen!$F$2</f>
        <v>290.39999999999998</v>
      </c>
      <c r="S739" s="1024" t="s">
        <v>1116</v>
      </c>
      <c r="T739" s="1018">
        <f>J739*Tabellen!$F$2</f>
        <v>0</v>
      </c>
      <c r="U739" s="1018">
        <f>R739*Tabellen!$G$2</f>
        <v>26.135999999999996</v>
      </c>
      <c r="V739" s="1018">
        <f>T739*Tabellen!$H$2</f>
        <v>0</v>
      </c>
      <c r="W739" s="1018">
        <f t="shared" si="211"/>
        <v>26.135999999999996</v>
      </c>
      <c r="X739" s="1018">
        <f t="shared" si="212"/>
        <v>316.53599999999994</v>
      </c>
      <c r="Y739" s="1017"/>
      <c r="Z739" s="967"/>
      <c r="AA739" s="967"/>
      <c r="AB739" s="967"/>
      <c r="AC739" s="967"/>
      <c r="AD739" s="967"/>
      <c r="AE739" s="967"/>
      <c r="AF739" s="967"/>
      <c r="AG739" s="967"/>
      <c r="AH739" s="967"/>
      <c r="AI739" s="967"/>
      <c r="AJ739" s="967"/>
      <c r="AK739" s="967"/>
      <c r="AL739" s="967"/>
      <c r="AM739" s="967"/>
      <c r="AN739" s="967"/>
      <c r="AO739" s="967"/>
      <c r="AP739" s="967"/>
      <c r="AQ739" s="967"/>
      <c r="AR739" s="967"/>
      <c r="AS739" s="967"/>
      <c r="AT739" s="967"/>
      <c r="AU739" s="967"/>
      <c r="AV739" s="967"/>
      <c r="AW739" s="967"/>
      <c r="AX739" s="967"/>
      <c r="AY739" s="967"/>
      <c r="AZ739" s="967"/>
      <c r="BA739" s="967"/>
      <c r="BB739" s="967"/>
      <c r="BC739" s="967"/>
      <c r="BD739" s="967"/>
      <c r="BE739" s="967"/>
      <c r="BF739" s="967"/>
      <c r="BG739" s="967"/>
      <c r="BH739" s="967"/>
      <c r="BI739" s="967"/>
      <c r="BJ739" s="967"/>
      <c r="BK739" s="967"/>
      <c r="BL739" s="967"/>
      <c r="BM739" s="967"/>
      <c r="BN739" s="967"/>
      <c r="BO739" s="967"/>
      <c r="BP739" s="967"/>
      <c r="BQ739" s="967"/>
      <c r="BR739" s="967"/>
      <c r="BS739" s="967"/>
    </row>
    <row r="740" spans="1:71" s="830" customFormat="1" ht="15.65" customHeight="1" outlineLevel="2" x14ac:dyDescent="0.25">
      <c r="A740" s="936"/>
      <c r="B740" s="659" t="s">
        <v>1223</v>
      </c>
      <c r="C740" s="786" t="s">
        <v>1074</v>
      </c>
      <c r="D740" s="657" t="s">
        <v>1226</v>
      </c>
      <c r="E740" s="831"/>
      <c r="G740" s="832"/>
      <c r="H740" s="832"/>
      <c r="I740" s="905"/>
      <c r="J740" s="905"/>
      <c r="K740" s="905"/>
      <c r="L740" s="905"/>
      <c r="M740" s="905"/>
      <c r="N740" s="833"/>
      <c r="O740" s="1018">
        <f t="shared" si="210"/>
        <v>0</v>
      </c>
      <c r="P740" s="1031"/>
      <c r="Q740" s="1023" t="s">
        <v>1025</v>
      </c>
      <c r="R740" s="1018">
        <f>H740*Tabellen!$K$2*Tabellen!$F$2</f>
        <v>0</v>
      </c>
      <c r="S740" s="1024" t="s">
        <v>1116</v>
      </c>
      <c r="T740" s="1018">
        <f>J740*Tabellen!$F$2</f>
        <v>0</v>
      </c>
      <c r="U740" s="1018">
        <f>R740*Tabellen!$G$2</f>
        <v>0</v>
      </c>
      <c r="V740" s="1018">
        <f>T740*Tabellen!$H$2</f>
        <v>0</v>
      </c>
      <c r="W740" s="1018">
        <f t="shared" si="211"/>
        <v>0</v>
      </c>
      <c r="X740" s="1018">
        <f t="shared" si="212"/>
        <v>0</v>
      </c>
      <c r="Y740" s="1034"/>
      <c r="Z740" s="970"/>
      <c r="AA740" s="970"/>
      <c r="AB740" s="970"/>
      <c r="AC740" s="970"/>
      <c r="AD740" s="970"/>
      <c r="AE740" s="970"/>
      <c r="AF740" s="970"/>
      <c r="AG740" s="970"/>
      <c r="AH740" s="970"/>
      <c r="AI740" s="970"/>
      <c r="AJ740" s="970"/>
      <c r="AK740" s="970"/>
      <c r="AL740" s="970"/>
      <c r="AM740" s="970"/>
      <c r="AN740" s="970"/>
      <c r="AO740" s="970"/>
      <c r="AP740" s="970"/>
      <c r="AQ740" s="970"/>
      <c r="AR740" s="970"/>
      <c r="AS740" s="970"/>
      <c r="AT740" s="970"/>
      <c r="AU740" s="970"/>
      <c r="AV740" s="970"/>
      <c r="AW740" s="970"/>
      <c r="AX740" s="970"/>
      <c r="AY740" s="970"/>
      <c r="AZ740" s="970"/>
      <c r="BA740" s="970"/>
      <c r="BB740" s="970"/>
      <c r="BC740" s="970"/>
      <c r="BD740" s="970"/>
      <c r="BE740" s="970"/>
      <c r="BF740" s="970"/>
      <c r="BG740" s="970"/>
      <c r="BH740" s="970"/>
      <c r="BI740" s="970"/>
      <c r="BJ740" s="970"/>
      <c r="BK740" s="970"/>
      <c r="BL740" s="970"/>
      <c r="BM740" s="970"/>
      <c r="BN740" s="970"/>
      <c r="BO740" s="970"/>
      <c r="BP740" s="970"/>
      <c r="BQ740" s="970"/>
      <c r="BR740" s="970"/>
      <c r="BS740" s="970"/>
    </row>
    <row r="741" spans="1:71" ht="15.65" customHeight="1" outlineLevel="2" x14ac:dyDescent="0.25">
      <c r="B741" s="659"/>
      <c r="E741" s="660"/>
      <c r="G741" s="661"/>
      <c r="H741" s="661"/>
      <c r="K741" s="906"/>
      <c r="N741" s="795"/>
      <c r="O741" s="1017"/>
      <c r="P741" s="1031"/>
      <c r="Q741" s="1023"/>
      <c r="S741" s="1024"/>
    </row>
    <row r="742" spans="1:71" ht="9" customHeight="1" outlineLevel="1" x14ac:dyDescent="0.25">
      <c r="B742" s="663"/>
      <c r="D742" s="664"/>
      <c r="E742" s="666"/>
      <c r="F742" s="664"/>
      <c r="G742" s="665"/>
      <c r="H742" s="665"/>
      <c r="I742" s="892"/>
      <c r="J742" s="892"/>
      <c r="K742" s="892"/>
      <c r="L742" s="892"/>
      <c r="M742" s="892"/>
      <c r="N742" s="786"/>
      <c r="O742" s="1021"/>
      <c r="P742" s="1021"/>
      <c r="Q742" s="1021"/>
      <c r="R742" s="1022"/>
      <c r="S742" s="1022"/>
      <c r="T742" s="1022"/>
      <c r="U742" s="1022"/>
      <c r="V742" s="1022"/>
      <c r="W742" s="1022"/>
      <c r="X742" s="1022"/>
      <c r="Y742" s="1021"/>
      <c r="Z742" s="965"/>
      <c r="AA742" s="966"/>
      <c r="AG742" s="963"/>
      <c r="AH742" s="963"/>
    </row>
    <row r="743" spans="1:71" s="912" customFormat="1" ht="15.65" customHeight="1" outlineLevel="1" x14ac:dyDescent="0.25">
      <c r="B743" s="650" t="s">
        <v>1101</v>
      </c>
      <c r="C743" s="937"/>
      <c r="D743" s="651" t="s">
        <v>1695</v>
      </c>
      <c r="E743" s="658">
        <v>91.3</v>
      </c>
      <c r="F743" s="651" t="s">
        <v>74</v>
      </c>
      <c r="G743" s="652"/>
      <c r="H743" s="652">
        <f>SUM(H744:H759)/E743</f>
        <v>1.2342349336335239</v>
      </c>
      <c r="I743" s="890"/>
      <c r="J743" s="890">
        <f>SUM(J744:J759)/E743</f>
        <v>43.684419499999997</v>
      </c>
      <c r="K743" s="890"/>
      <c r="L743" s="890">
        <f>SUM(L744:L759)/E743</f>
        <v>0</v>
      </c>
      <c r="M743" s="890">
        <f>SUM(M744:M759)/E743</f>
        <v>117.73851551801143</v>
      </c>
      <c r="N743" s="937"/>
      <c r="O743" s="1015">
        <f>SUM(O744:O759)/E743</f>
        <v>142.46360377679383</v>
      </c>
      <c r="P743" s="1014" t="str">
        <f>B743</f>
        <v>V1-3-J2</v>
      </c>
      <c r="Q743" s="1014"/>
      <c r="R743" s="1015"/>
      <c r="S743" s="1015"/>
      <c r="T743" s="1015"/>
      <c r="U743" s="1028"/>
      <c r="V743" s="1015"/>
      <c r="W743" s="1015"/>
      <c r="X743" s="1015">
        <f>SUM(X744:X759)/E743</f>
        <v>161.62830582810528</v>
      </c>
      <c r="Y743" s="1016"/>
      <c r="Z743" s="960"/>
      <c r="AA743" s="960"/>
      <c r="AB743" s="960"/>
      <c r="AC743" s="960"/>
      <c r="AD743" s="960"/>
      <c r="AE743" s="960"/>
      <c r="AF743" s="960"/>
      <c r="AG743" s="960"/>
      <c r="AH743" s="960"/>
      <c r="AI743" s="960"/>
      <c r="AJ743" s="960"/>
      <c r="AK743" s="960"/>
      <c r="AL743" s="960"/>
      <c r="AM743" s="960"/>
      <c r="AN743" s="960"/>
      <c r="AO743" s="960"/>
      <c r="AP743" s="960"/>
      <c r="AQ743" s="960"/>
      <c r="AR743" s="960"/>
      <c r="AS743" s="960"/>
      <c r="AT743" s="960"/>
      <c r="AU743" s="960"/>
      <c r="AV743" s="960"/>
      <c r="AW743" s="960"/>
      <c r="AX743" s="960"/>
      <c r="AY743" s="960"/>
      <c r="AZ743" s="960"/>
      <c r="BA743" s="960"/>
      <c r="BB743" s="960"/>
      <c r="BC743" s="960"/>
      <c r="BD743" s="960"/>
      <c r="BE743" s="960"/>
      <c r="BF743" s="960"/>
      <c r="BG743" s="960"/>
      <c r="BH743" s="960"/>
      <c r="BI743" s="960"/>
      <c r="BJ743" s="960"/>
      <c r="BK743" s="960"/>
      <c r="BL743" s="960"/>
      <c r="BM743" s="960"/>
      <c r="BN743" s="960"/>
      <c r="BO743" s="960"/>
      <c r="BP743" s="960"/>
      <c r="BQ743" s="960"/>
      <c r="BR743" s="960"/>
      <c r="BS743" s="960"/>
    </row>
    <row r="744" spans="1:71" ht="15.65" customHeight="1" outlineLevel="2" x14ac:dyDescent="0.25">
      <c r="B744" s="659"/>
      <c r="D744" s="668" t="s">
        <v>1244</v>
      </c>
      <c r="E744" s="660"/>
      <c r="G744" s="661"/>
      <c r="H744" s="661"/>
      <c r="K744" s="906"/>
      <c r="N744" s="795"/>
      <c r="O744" s="1017" t="str">
        <f>R744</f>
        <v>incl. opslagen</v>
      </c>
      <c r="P744" s="1017"/>
      <c r="Q744" s="1023"/>
      <c r="R744" s="1030" t="str">
        <f>Tabellen!$C$2</f>
        <v>incl. opslagen</v>
      </c>
      <c r="S744" s="1024"/>
      <c r="T744" s="1030" t="str">
        <f>Tabellen!$C$2</f>
        <v>incl. opslagen</v>
      </c>
    </row>
    <row r="745" spans="1:71" s="656" customFormat="1" ht="15.65" customHeight="1" outlineLevel="2" x14ac:dyDescent="0.25">
      <c r="A745" s="934"/>
      <c r="B745" s="659"/>
      <c r="C745" s="786"/>
      <c r="D745" s="657" t="s">
        <v>1433</v>
      </c>
      <c r="E745" s="660">
        <v>1</v>
      </c>
      <c r="F745" s="657" t="s">
        <v>846</v>
      </c>
      <c r="G745" s="661">
        <v>2</v>
      </c>
      <c r="H745" s="661">
        <f t="shared" ref="H745:H757" si="213">E745*G745</f>
        <v>2</v>
      </c>
      <c r="I745" s="891"/>
      <c r="J745" s="891">
        <f t="shared" ref="J745:J757" si="214">E745*I745</f>
        <v>0</v>
      </c>
      <c r="K745" s="891"/>
      <c r="L745" s="891">
        <f>E745*K745</f>
        <v>0</v>
      </c>
      <c r="M745" s="891">
        <f>J745+H745*Tabellen!$K$2+L745</f>
        <v>120</v>
      </c>
      <c r="N745" s="796"/>
      <c r="O745" s="1018">
        <f t="shared" ref="O745:O758" si="215">R745+T745</f>
        <v>145.19999999999999</v>
      </c>
      <c r="P745" s="1031"/>
      <c r="Q745" s="1023" t="s">
        <v>1025</v>
      </c>
      <c r="R745" s="1018">
        <f>H745*Tabellen!$K$2*Tabellen!$F$2</f>
        <v>145.19999999999999</v>
      </c>
      <c r="S745" s="1024" t="s">
        <v>1116</v>
      </c>
      <c r="T745" s="1018">
        <f>J745*Tabellen!$F$2</f>
        <v>0</v>
      </c>
      <c r="U745" s="1018">
        <f>R745*Tabellen!$G$2</f>
        <v>13.067999999999998</v>
      </c>
      <c r="V745" s="1018">
        <f>T745*Tabellen!$H$2</f>
        <v>0</v>
      </c>
      <c r="W745" s="1018">
        <f t="shared" ref="W745:W758" si="216">U745+V745</f>
        <v>13.067999999999998</v>
      </c>
      <c r="X745" s="1018">
        <f t="shared" ref="X745:X758" si="217">O745+W745</f>
        <v>158.26799999999997</v>
      </c>
      <c r="Y745" s="1019"/>
      <c r="Z745" s="967"/>
      <c r="AA745" s="967"/>
      <c r="AB745" s="967"/>
      <c r="AC745" s="967"/>
      <c r="AD745" s="967"/>
      <c r="AE745" s="967"/>
      <c r="AF745" s="967"/>
      <c r="AG745" s="967"/>
      <c r="AH745" s="967"/>
      <c r="AI745" s="967"/>
      <c r="AJ745" s="967"/>
      <c r="AK745" s="967"/>
      <c r="AL745" s="967"/>
      <c r="AM745" s="967"/>
      <c r="AN745" s="967"/>
      <c r="AO745" s="967"/>
      <c r="AP745" s="967"/>
      <c r="AQ745" s="967"/>
      <c r="AR745" s="967"/>
      <c r="AS745" s="967"/>
      <c r="AT745" s="967"/>
      <c r="AU745" s="967"/>
      <c r="AV745" s="967"/>
      <c r="AW745" s="967"/>
      <c r="AX745" s="967"/>
      <c r="AY745" s="967"/>
      <c r="AZ745" s="967"/>
      <c r="BA745" s="967"/>
      <c r="BB745" s="967"/>
      <c r="BC745" s="967"/>
      <c r="BD745" s="967"/>
      <c r="BE745" s="967"/>
      <c r="BF745" s="967"/>
      <c r="BG745" s="967"/>
      <c r="BH745" s="967"/>
      <c r="BI745" s="967"/>
      <c r="BJ745" s="967"/>
      <c r="BK745" s="967"/>
      <c r="BL745" s="967"/>
      <c r="BM745" s="967"/>
      <c r="BN745" s="967"/>
      <c r="BO745" s="967"/>
      <c r="BP745" s="967"/>
      <c r="BQ745" s="967"/>
      <c r="BR745" s="967"/>
      <c r="BS745" s="967"/>
    </row>
    <row r="746" spans="1:71" s="656" customFormat="1" ht="15.65" customHeight="1" outlineLevel="2" x14ac:dyDescent="0.25">
      <c r="A746" s="934"/>
      <c r="B746" s="659"/>
      <c r="C746" s="786"/>
      <c r="D746" s="657" t="s">
        <v>1484</v>
      </c>
      <c r="E746" s="660">
        <f>91.3/2.7</f>
        <v>33.81481481481481</v>
      </c>
      <c r="F746" s="657" t="s">
        <v>71</v>
      </c>
      <c r="G746" s="661">
        <v>0.05</v>
      </c>
      <c r="H746" s="661">
        <f t="shared" si="213"/>
        <v>1.6907407407407407</v>
      </c>
      <c r="I746" s="891"/>
      <c r="J746" s="891">
        <f t="shared" si="214"/>
        <v>0</v>
      </c>
      <c r="K746" s="891"/>
      <c r="L746" s="891">
        <f>E746*K746</f>
        <v>0</v>
      </c>
      <c r="M746" s="891">
        <f>J746+H746*Tabellen!$K$2+L746</f>
        <v>101.44444444444444</v>
      </c>
      <c r="N746" s="796"/>
      <c r="O746" s="1018">
        <f t="shared" si="215"/>
        <v>122.74777777777777</v>
      </c>
      <c r="P746" s="1031"/>
      <c r="Q746" s="1023" t="s">
        <v>1025</v>
      </c>
      <c r="R746" s="1018">
        <f>H746*Tabellen!$K$2*Tabellen!$F$2</f>
        <v>122.74777777777777</v>
      </c>
      <c r="S746" s="1024" t="s">
        <v>1116</v>
      </c>
      <c r="T746" s="1018">
        <f>J746*Tabellen!$F$2</f>
        <v>0</v>
      </c>
      <c r="U746" s="1018">
        <f>R746*Tabellen!$G$2</f>
        <v>11.047299999999998</v>
      </c>
      <c r="V746" s="1018">
        <f>T746*Tabellen!$H$2</f>
        <v>0</v>
      </c>
      <c r="W746" s="1018">
        <f t="shared" si="216"/>
        <v>11.047299999999998</v>
      </c>
      <c r="X746" s="1018">
        <f t="shared" si="217"/>
        <v>133.79507777777778</v>
      </c>
      <c r="Y746" s="1019"/>
      <c r="Z746" s="967"/>
      <c r="AA746" s="967"/>
      <c r="AB746" s="967"/>
      <c r="AC746" s="967"/>
      <c r="AD746" s="967"/>
      <c r="AE746" s="967"/>
      <c r="AF746" s="967"/>
      <c r="AG746" s="967"/>
      <c r="AH746" s="967"/>
      <c r="AI746" s="967"/>
      <c r="AJ746" s="967"/>
      <c r="AK746" s="967"/>
      <c r="AL746" s="967"/>
      <c r="AM746" s="967"/>
      <c r="AN746" s="967"/>
      <c r="AO746" s="967"/>
      <c r="AP746" s="967"/>
      <c r="AQ746" s="967"/>
      <c r="AR746" s="967"/>
      <c r="AS746" s="967"/>
      <c r="AT746" s="967"/>
      <c r="AU746" s="967"/>
      <c r="AV746" s="967"/>
      <c r="AW746" s="967"/>
      <c r="AX746" s="967"/>
      <c r="AY746" s="967"/>
      <c r="AZ746" s="967"/>
      <c r="BA746" s="967"/>
      <c r="BB746" s="967"/>
      <c r="BC746" s="967"/>
      <c r="BD746" s="967"/>
      <c r="BE746" s="967"/>
      <c r="BF746" s="967"/>
      <c r="BG746" s="967"/>
      <c r="BH746" s="967"/>
      <c r="BI746" s="967"/>
      <c r="BJ746" s="967"/>
      <c r="BK746" s="967"/>
      <c r="BL746" s="967"/>
      <c r="BM746" s="967"/>
      <c r="BN746" s="967"/>
      <c r="BO746" s="967"/>
      <c r="BP746" s="967"/>
      <c r="BQ746" s="967"/>
      <c r="BR746" s="967"/>
      <c r="BS746" s="967"/>
    </row>
    <row r="747" spans="1:71" s="656" customFormat="1" ht="15.65" customHeight="1" outlineLevel="2" x14ac:dyDescent="0.25">
      <c r="A747" s="934"/>
      <c r="B747" s="659"/>
      <c r="C747" s="786"/>
      <c r="D747" s="657" t="s">
        <v>1497</v>
      </c>
      <c r="E747" s="660">
        <f>E743*3.3333</f>
        <v>304.33028999999999</v>
      </c>
      <c r="F747" s="657" t="s">
        <v>71</v>
      </c>
      <c r="G747" s="661">
        <v>0.03</v>
      </c>
      <c r="H747" s="661">
        <f t="shared" si="213"/>
        <v>9.1299086999999997</v>
      </c>
      <c r="I747" s="891">
        <v>0.44</v>
      </c>
      <c r="J747" s="891">
        <f t="shared" si="214"/>
        <v>133.90532759999999</v>
      </c>
      <c r="K747" s="891"/>
      <c r="L747" s="891">
        <f>E747*K747</f>
        <v>0</v>
      </c>
      <c r="M747" s="891">
        <f>J747+H747*Tabellen!$K$2+L747</f>
        <v>681.69984959999999</v>
      </c>
      <c r="N747" s="796"/>
      <c r="O747" s="1018">
        <f t="shared" si="215"/>
        <v>824.85681801600003</v>
      </c>
      <c r="P747" s="1031"/>
      <c r="Q747" s="1023" t="s">
        <v>1025</v>
      </c>
      <c r="R747" s="1018">
        <f>H747*Tabellen!$K$2*Tabellen!$F$2</f>
        <v>662.83137162000003</v>
      </c>
      <c r="S747" s="1024" t="s">
        <v>1116</v>
      </c>
      <c r="T747" s="1018">
        <f>J747*Tabellen!$F$2</f>
        <v>162.02544639599998</v>
      </c>
      <c r="U747" s="1018">
        <f>R747*Tabellen!$G$2</f>
        <v>59.654823445799998</v>
      </c>
      <c r="V747" s="1018">
        <f>T747*Tabellen!$H$2</f>
        <v>34.025343743159993</v>
      </c>
      <c r="W747" s="1018">
        <f t="shared" si="216"/>
        <v>93.680167188959985</v>
      </c>
      <c r="X747" s="1018">
        <f t="shared" si="217"/>
        <v>918.53698520496005</v>
      </c>
      <c r="Y747" s="1019"/>
      <c r="Z747" s="967"/>
      <c r="AA747" s="967"/>
      <c r="AB747" s="967"/>
      <c r="AC747" s="967"/>
      <c r="AD747" s="967"/>
      <c r="AE747" s="967"/>
      <c r="AF747" s="967"/>
      <c r="AG747" s="967"/>
      <c r="AH747" s="967"/>
      <c r="AI747" s="967"/>
      <c r="AJ747" s="967"/>
      <c r="AK747" s="967"/>
      <c r="AL747" s="967"/>
      <c r="AM747" s="967"/>
      <c r="AN747" s="967"/>
      <c r="AO747" s="967"/>
      <c r="AP747" s="967"/>
      <c r="AQ747" s="967"/>
      <c r="AR747" s="967"/>
      <c r="AS747" s="967"/>
      <c r="AT747" s="967"/>
      <c r="AU747" s="967"/>
      <c r="AV747" s="967"/>
      <c r="AW747" s="967"/>
      <c r="AX747" s="967"/>
      <c r="AY747" s="967"/>
      <c r="AZ747" s="967"/>
      <c r="BA747" s="967"/>
      <c r="BB747" s="967"/>
      <c r="BC747" s="967"/>
      <c r="BD747" s="967"/>
      <c r="BE747" s="967"/>
      <c r="BF747" s="967"/>
      <c r="BG747" s="967"/>
      <c r="BH747" s="967"/>
      <c r="BI747" s="967"/>
      <c r="BJ747" s="967"/>
      <c r="BK747" s="967"/>
      <c r="BL747" s="967"/>
      <c r="BM747" s="967"/>
      <c r="BN747" s="967"/>
      <c r="BO747" s="967"/>
      <c r="BP747" s="967"/>
      <c r="BQ747" s="967"/>
      <c r="BR747" s="967"/>
      <c r="BS747" s="967"/>
    </row>
    <row r="748" spans="1:71" s="656" customFormat="1" ht="15.65" customHeight="1" outlineLevel="2" x14ac:dyDescent="0.25">
      <c r="A748" s="934"/>
      <c r="B748" s="778"/>
      <c r="C748" s="791"/>
      <c r="D748" s="784" t="s">
        <v>158</v>
      </c>
      <c r="E748" s="678">
        <f>E743*1.7*1.1</f>
        <v>170.73099999999999</v>
      </c>
      <c r="F748" s="679" t="s">
        <v>71</v>
      </c>
      <c r="G748" s="680">
        <v>0</v>
      </c>
      <c r="H748" s="680">
        <f t="shared" si="213"/>
        <v>0</v>
      </c>
      <c r="I748" s="899">
        <v>2.61</v>
      </c>
      <c r="J748" s="899">
        <f t="shared" si="214"/>
        <v>445.60790999999995</v>
      </c>
      <c r="K748" s="899"/>
      <c r="L748" s="899">
        <f>+K748*E748</f>
        <v>0</v>
      </c>
      <c r="M748" s="900">
        <f>J748+H748*Tabellen!$K$2+L748</f>
        <v>445.60790999999995</v>
      </c>
      <c r="N748" s="796"/>
      <c r="O748" s="1018">
        <f t="shared" si="215"/>
        <v>539.18557109999995</v>
      </c>
      <c r="P748" s="1031"/>
      <c r="Q748" s="1023" t="s">
        <v>1025</v>
      </c>
      <c r="R748" s="1018">
        <f>H748*Tabellen!$K$2*Tabellen!$F$2</f>
        <v>0</v>
      </c>
      <c r="S748" s="1024" t="s">
        <v>1116</v>
      </c>
      <c r="T748" s="1018">
        <f>J748*Tabellen!$F$2</f>
        <v>539.18557109999995</v>
      </c>
      <c r="U748" s="1018">
        <f>R748*Tabellen!$G$2</f>
        <v>0</v>
      </c>
      <c r="V748" s="1018">
        <f>T748*Tabellen!$H$2</f>
        <v>113.22896993099998</v>
      </c>
      <c r="W748" s="1018">
        <f t="shared" si="216"/>
        <v>113.22896993099998</v>
      </c>
      <c r="X748" s="1018">
        <f t="shared" si="217"/>
        <v>652.41454103099989</v>
      </c>
      <c r="Y748" s="1019"/>
      <c r="Z748" s="969"/>
      <c r="AA748" s="967"/>
      <c r="AB748" s="967"/>
      <c r="AC748" s="967"/>
      <c r="AD748" s="967"/>
      <c r="AE748" s="967"/>
      <c r="AF748" s="967"/>
      <c r="AG748" s="967"/>
      <c r="AH748" s="967"/>
      <c r="AI748" s="967"/>
      <c r="AJ748" s="967"/>
      <c r="AK748" s="967"/>
      <c r="AL748" s="967"/>
      <c r="AM748" s="967"/>
      <c r="AN748" s="967"/>
      <c r="AO748" s="967"/>
      <c r="AP748" s="967"/>
      <c r="AQ748" s="967"/>
      <c r="AR748" s="967"/>
      <c r="AS748" s="967"/>
      <c r="AT748" s="967"/>
      <c r="AU748" s="967"/>
      <c r="AV748" s="967"/>
      <c r="AW748" s="967"/>
      <c r="AX748" s="967"/>
      <c r="AY748" s="967"/>
      <c r="AZ748" s="967"/>
      <c r="BA748" s="967"/>
      <c r="BB748" s="967"/>
      <c r="BC748" s="967"/>
      <c r="BD748" s="967"/>
      <c r="BE748" s="967"/>
      <c r="BF748" s="967"/>
      <c r="BG748" s="967"/>
      <c r="BH748" s="967"/>
      <c r="BI748" s="967"/>
      <c r="BJ748" s="967"/>
      <c r="BK748" s="967"/>
      <c r="BL748" s="967"/>
      <c r="BM748" s="967"/>
      <c r="BN748" s="967"/>
      <c r="BO748" s="967"/>
      <c r="BP748" s="967"/>
      <c r="BQ748" s="967"/>
      <c r="BR748" s="967"/>
      <c r="BS748" s="967"/>
    </row>
    <row r="749" spans="1:71" s="656" customFormat="1" ht="15.65" customHeight="1" outlineLevel="2" x14ac:dyDescent="0.25">
      <c r="A749" s="934"/>
      <c r="B749" s="778"/>
      <c r="C749" s="791"/>
      <c r="D749" s="784" t="s">
        <v>159</v>
      </c>
      <c r="E749" s="678">
        <f>E743/2.5*2.1</f>
        <v>76.691999999999993</v>
      </c>
      <c r="F749" s="679" t="s">
        <v>71</v>
      </c>
      <c r="G749" s="680">
        <v>0</v>
      </c>
      <c r="H749" s="680">
        <f t="shared" si="213"/>
        <v>0</v>
      </c>
      <c r="I749" s="899">
        <v>2.39</v>
      </c>
      <c r="J749" s="899">
        <f t="shared" si="214"/>
        <v>183.29388</v>
      </c>
      <c r="K749" s="899"/>
      <c r="L749" s="899">
        <f>+K749*E749</f>
        <v>0</v>
      </c>
      <c r="M749" s="900">
        <f>J749+H749*Tabellen!$K$2+L749</f>
        <v>183.29388</v>
      </c>
      <c r="N749" s="796"/>
      <c r="O749" s="1018">
        <f t="shared" si="215"/>
        <v>221.78559479999998</v>
      </c>
      <c r="P749" s="1031"/>
      <c r="Q749" s="1023" t="s">
        <v>1025</v>
      </c>
      <c r="R749" s="1018">
        <f>H749*Tabellen!$K$2*Tabellen!$F$2</f>
        <v>0</v>
      </c>
      <c r="S749" s="1024" t="s">
        <v>1116</v>
      </c>
      <c r="T749" s="1018">
        <f>J749*Tabellen!$F$2</f>
        <v>221.78559479999998</v>
      </c>
      <c r="U749" s="1018">
        <f>R749*Tabellen!$G$2</f>
        <v>0</v>
      </c>
      <c r="V749" s="1018">
        <f>T749*Tabellen!$H$2</f>
        <v>46.574974907999994</v>
      </c>
      <c r="W749" s="1018">
        <f t="shared" si="216"/>
        <v>46.574974907999994</v>
      </c>
      <c r="X749" s="1018">
        <f t="shared" si="217"/>
        <v>268.36056970799996</v>
      </c>
      <c r="Y749" s="1019"/>
      <c r="Z749" s="969"/>
      <c r="AA749" s="967"/>
      <c r="AB749" s="967"/>
      <c r="AC749" s="967"/>
      <c r="AD749" s="967"/>
      <c r="AE749" s="967"/>
      <c r="AF749" s="967"/>
      <c r="AG749" s="967"/>
      <c r="AH749" s="967"/>
      <c r="AI749" s="967"/>
      <c r="AJ749" s="967"/>
      <c r="AK749" s="967"/>
      <c r="AL749" s="967"/>
      <c r="AM749" s="967"/>
      <c r="AN749" s="967"/>
      <c r="AO749" s="967"/>
      <c r="AP749" s="967"/>
      <c r="AQ749" s="967"/>
      <c r="AR749" s="967"/>
      <c r="AS749" s="967"/>
      <c r="AT749" s="967"/>
      <c r="AU749" s="967"/>
      <c r="AV749" s="967"/>
      <c r="AW749" s="967"/>
      <c r="AX749" s="967"/>
      <c r="AY749" s="967"/>
      <c r="AZ749" s="967"/>
      <c r="BA749" s="967"/>
      <c r="BB749" s="967"/>
      <c r="BC749" s="967"/>
      <c r="BD749" s="967"/>
      <c r="BE749" s="967"/>
      <c r="BF749" s="967"/>
      <c r="BG749" s="967"/>
      <c r="BH749" s="967"/>
      <c r="BI749" s="967"/>
      <c r="BJ749" s="967"/>
      <c r="BK749" s="967"/>
      <c r="BL749" s="967"/>
      <c r="BM749" s="967"/>
      <c r="BN749" s="967"/>
      <c r="BO749" s="967"/>
      <c r="BP749" s="967"/>
      <c r="BQ749" s="967"/>
      <c r="BR749" s="967"/>
      <c r="BS749" s="967"/>
    </row>
    <row r="750" spans="1:71" s="656" customFormat="1" ht="15.65" customHeight="1" outlineLevel="2" x14ac:dyDescent="0.25">
      <c r="A750" s="934"/>
      <c r="B750" s="659"/>
      <c r="C750" s="786"/>
      <c r="D750" s="657" t="s">
        <v>1500</v>
      </c>
      <c r="E750" s="660">
        <f>E743*1.05</f>
        <v>95.864999999999995</v>
      </c>
      <c r="F750" s="657" t="s">
        <v>74</v>
      </c>
      <c r="G750" s="661">
        <v>0</v>
      </c>
      <c r="H750" s="661">
        <f t="shared" si="213"/>
        <v>0</v>
      </c>
      <c r="I750" s="891">
        <v>13.96</v>
      </c>
      <c r="J750" s="891">
        <f t="shared" si="214"/>
        <v>1338.2754</v>
      </c>
      <c r="K750" s="891"/>
      <c r="L750" s="891">
        <f>E750*K750</f>
        <v>0</v>
      </c>
      <c r="M750" s="891">
        <f>J750+H750*Tabellen!$K$2+L750</f>
        <v>1338.2754</v>
      </c>
      <c r="N750" s="796"/>
      <c r="O750" s="1018">
        <f t="shared" si="215"/>
        <v>1619.313234</v>
      </c>
      <c r="P750" s="1031"/>
      <c r="Q750" s="1023" t="s">
        <v>1025</v>
      </c>
      <c r="R750" s="1018">
        <f>H750*Tabellen!$K$2*Tabellen!$F$2</f>
        <v>0</v>
      </c>
      <c r="S750" s="1024" t="s">
        <v>1116</v>
      </c>
      <c r="T750" s="1018">
        <f>J750*Tabellen!$F$2</f>
        <v>1619.313234</v>
      </c>
      <c r="U750" s="1018">
        <f>R750*Tabellen!$G$2</f>
        <v>0</v>
      </c>
      <c r="V750" s="1018">
        <f>T750*Tabellen!$H$2</f>
        <v>340.05577913999997</v>
      </c>
      <c r="W750" s="1018">
        <f t="shared" si="216"/>
        <v>340.05577913999997</v>
      </c>
      <c r="X750" s="1018">
        <f t="shared" si="217"/>
        <v>1959.3690131399999</v>
      </c>
      <c r="Y750" s="1017"/>
      <c r="Z750" s="967"/>
      <c r="AA750" s="967"/>
      <c r="AB750" s="967"/>
      <c r="AC750" s="967"/>
      <c r="AD750" s="967"/>
      <c r="AE750" s="967"/>
      <c r="AF750" s="967"/>
      <c r="AG750" s="967"/>
      <c r="AH750" s="967"/>
      <c r="AI750" s="967"/>
      <c r="AJ750" s="967"/>
      <c r="AK750" s="967"/>
      <c r="AL750" s="967"/>
      <c r="AM750" s="967"/>
      <c r="AN750" s="967"/>
      <c r="AO750" s="967"/>
      <c r="AP750" s="967"/>
      <c r="AQ750" s="967"/>
      <c r="AR750" s="967"/>
      <c r="AS750" s="967"/>
      <c r="AT750" s="967"/>
      <c r="AU750" s="967"/>
      <c r="AV750" s="967"/>
      <c r="AW750" s="967"/>
      <c r="AX750" s="967"/>
      <c r="AY750" s="967"/>
      <c r="AZ750" s="967"/>
      <c r="BA750" s="967"/>
      <c r="BB750" s="967"/>
      <c r="BC750" s="967"/>
      <c r="BD750" s="967"/>
      <c r="BE750" s="967"/>
      <c r="BF750" s="967"/>
      <c r="BG750" s="967"/>
      <c r="BH750" s="967"/>
      <c r="BI750" s="967"/>
      <c r="BJ750" s="967"/>
      <c r="BK750" s="967"/>
      <c r="BL750" s="967"/>
      <c r="BM750" s="967"/>
      <c r="BN750" s="967"/>
      <c r="BO750" s="967"/>
      <c r="BP750" s="967"/>
      <c r="BQ750" s="967"/>
      <c r="BR750" s="967"/>
      <c r="BS750" s="967"/>
    </row>
    <row r="751" spans="1:71" s="656" customFormat="1" ht="15.65" customHeight="1" outlineLevel="2" x14ac:dyDescent="0.25">
      <c r="A751" s="934"/>
      <c r="B751" s="659"/>
      <c r="C751" s="786"/>
      <c r="D751" s="657" t="s">
        <v>1596</v>
      </c>
      <c r="E751" s="660">
        <f>E743*1.05</f>
        <v>95.864999999999995</v>
      </c>
      <c r="F751" s="659" t="s">
        <v>74</v>
      </c>
      <c r="G751" s="660">
        <v>0</v>
      </c>
      <c r="H751" s="661">
        <f t="shared" si="213"/>
        <v>0</v>
      </c>
      <c r="I751" s="904">
        <v>1.85</v>
      </c>
      <c r="J751" s="891">
        <f t="shared" si="214"/>
        <v>177.35024999999999</v>
      </c>
      <c r="K751" s="891"/>
      <c r="L751" s="891">
        <f>E751*K751</f>
        <v>0</v>
      </c>
      <c r="M751" s="891">
        <f>J751+H751*Tabellen!$K$2+L751</f>
        <v>177.35024999999999</v>
      </c>
      <c r="N751" s="796"/>
      <c r="O751" s="1018">
        <f t="shared" si="215"/>
        <v>214.59380249999998</v>
      </c>
      <c r="P751" s="1031"/>
      <c r="Q751" s="1023" t="s">
        <v>1025</v>
      </c>
      <c r="R751" s="1018">
        <f>H751*Tabellen!$K$2*Tabellen!$F$2</f>
        <v>0</v>
      </c>
      <c r="S751" s="1024" t="s">
        <v>1116</v>
      </c>
      <c r="T751" s="1018">
        <f>J751*Tabellen!$F$2</f>
        <v>214.59380249999998</v>
      </c>
      <c r="U751" s="1018">
        <f>R751*Tabellen!$G$2</f>
        <v>0</v>
      </c>
      <c r="V751" s="1018">
        <f>T751*Tabellen!$H$2</f>
        <v>45.064698524999997</v>
      </c>
      <c r="W751" s="1018">
        <f t="shared" si="216"/>
        <v>45.064698524999997</v>
      </c>
      <c r="X751" s="1018">
        <f t="shared" si="217"/>
        <v>259.65850102499996</v>
      </c>
      <c r="Y751" s="1026"/>
      <c r="Z751" s="967"/>
      <c r="AA751" s="967"/>
      <c r="AB751" s="967"/>
      <c r="AC751" s="967"/>
      <c r="AD751" s="967"/>
      <c r="AE751" s="967"/>
      <c r="AF751" s="967"/>
      <c r="AG751" s="967"/>
      <c r="AH751" s="967"/>
      <c r="AI751" s="967"/>
      <c r="AJ751" s="967"/>
      <c r="AK751" s="967"/>
      <c r="AL751" s="967"/>
      <c r="AM751" s="967"/>
      <c r="AN751" s="967"/>
      <c r="AO751" s="967"/>
      <c r="AP751" s="967"/>
      <c r="AQ751" s="967"/>
      <c r="AR751" s="967"/>
      <c r="AS751" s="967"/>
      <c r="AT751" s="967"/>
      <c r="AU751" s="967"/>
      <c r="AV751" s="967"/>
      <c r="AW751" s="967"/>
      <c r="AX751" s="967"/>
      <c r="AY751" s="967"/>
      <c r="AZ751" s="967"/>
      <c r="BA751" s="967"/>
      <c r="BB751" s="967"/>
      <c r="BC751" s="967"/>
      <c r="BD751" s="967"/>
      <c r="BE751" s="967"/>
      <c r="BF751" s="967"/>
      <c r="BG751" s="967"/>
      <c r="BH751" s="967"/>
      <c r="BI751" s="967"/>
      <c r="BJ751" s="967"/>
      <c r="BK751" s="967"/>
      <c r="BL751" s="967"/>
      <c r="BM751" s="967"/>
      <c r="BN751" s="967"/>
      <c r="BO751" s="967"/>
      <c r="BP751" s="967"/>
      <c r="BQ751" s="967"/>
      <c r="BR751" s="967"/>
      <c r="BS751" s="967"/>
    </row>
    <row r="752" spans="1:71" s="656" customFormat="1" ht="15.65" customHeight="1" outlineLevel="2" x14ac:dyDescent="0.25">
      <c r="A752" s="934"/>
      <c r="B752" s="659"/>
      <c r="C752" s="786"/>
      <c r="D752" s="657" t="s">
        <v>1490</v>
      </c>
      <c r="E752" s="660">
        <f>E743*1.1</f>
        <v>100.43</v>
      </c>
      <c r="F752" s="659" t="s">
        <v>74</v>
      </c>
      <c r="G752" s="660"/>
      <c r="H752" s="661">
        <f t="shared" si="213"/>
        <v>0</v>
      </c>
      <c r="I752" s="904">
        <v>2.1754249999999997</v>
      </c>
      <c r="J752" s="891">
        <f t="shared" si="214"/>
        <v>218.47793274999998</v>
      </c>
      <c r="K752" s="891"/>
      <c r="L752" s="891">
        <f>E752*K752</f>
        <v>0</v>
      </c>
      <c r="M752" s="891">
        <f>J752+H752*Tabellen!$K$2+L752</f>
        <v>218.47793274999998</v>
      </c>
      <c r="N752" s="796"/>
      <c r="O752" s="1018">
        <f t="shared" si="215"/>
        <v>264.35829862749995</v>
      </c>
      <c r="P752" s="1031"/>
      <c r="Q752" s="1023" t="s">
        <v>1025</v>
      </c>
      <c r="R752" s="1018">
        <f>H752*Tabellen!$K$2*Tabellen!$F$2</f>
        <v>0</v>
      </c>
      <c r="S752" s="1024" t="s">
        <v>1116</v>
      </c>
      <c r="T752" s="1018">
        <f>J752*Tabellen!$F$2</f>
        <v>264.35829862749995</v>
      </c>
      <c r="U752" s="1018">
        <f>R752*Tabellen!$G$2</f>
        <v>0</v>
      </c>
      <c r="V752" s="1018">
        <f>T752*Tabellen!$H$2</f>
        <v>55.515242711774988</v>
      </c>
      <c r="W752" s="1018">
        <f t="shared" si="216"/>
        <v>55.515242711774988</v>
      </c>
      <c r="X752" s="1018">
        <f t="shared" si="217"/>
        <v>319.87354133927494</v>
      </c>
      <c r="Y752" s="1026"/>
      <c r="Z752" s="967"/>
      <c r="AA752" s="967"/>
      <c r="AB752" s="967"/>
      <c r="AC752" s="967"/>
      <c r="AD752" s="967"/>
      <c r="AE752" s="967"/>
      <c r="AF752" s="967"/>
      <c r="AG752" s="967"/>
      <c r="AH752" s="967"/>
      <c r="AI752" s="967"/>
      <c r="AJ752" s="967"/>
      <c r="AK752" s="967"/>
      <c r="AL752" s="967"/>
      <c r="AM752" s="967"/>
      <c r="AN752" s="967"/>
      <c r="AO752" s="967"/>
      <c r="AP752" s="967"/>
      <c r="AQ752" s="967"/>
      <c r="AR752" s="967"/>
      <c r="AS752" s="967"/>
      <c r="AT752" s="967"/>
      <c r="AU752" s="967"/>
      <c r="AV752" s="967"/>
      <c r="AW752" s="967"/>
      <c r="AX752" s="967"/>
      <c r="AY752" s="967"/>
      <c r="AZ752" s="967"/>
      <c r="BA752" s="967"/>
      <c r="BB752" s="967"/>
      <c r="BC752" s="967"/>
      <c r="BD752" s="967"/>
      <c r="BE752" s="967"/>
      <c r="BF752" s="967"/>
      <c r="BG752" s="967"/>
      <c r="BH752" s="967"/>
      <c r="BI752" s="967"/>
      <c r="BJ752" s="967"/>
      <c r="BK752" s="967"/>
      <c r="BL752" s="967"/>
      <c r="BM752" s="967"/>
      <c r="BN752" s="967"/>
      <c r="BO752" s="967"/>
      <c r="BP752" s="967"/>
      <c r="BQ752" s="967"/>
      <c r="BR752" s="967"/>
      <c r="BS752" s="967"/>
    </row>
    <row r="753" spans="1:71" s="656" customFormat="1" ht="15.65" customHeight="1" outlineLevel="2" x14ac:dyDescent="0.25">
      <c r="A753" s="934"/>
      <c r="B753" s="659"/>
      <c r="C753" s="786"/>
      <c r="D753" s="657" t="s">
        <v>1491</v>
      </c>
      <c r="E753" s="660">
        <f>E743*1.1</f>
        <v>100.43</v>
      </c>
      <c r="F753" s="659" t="s">
        <v>74</v>
      </c>
      <c r="G753" s="660"/>
      <c r="H753" s="661">
        <f t="shared" si="213"/>
        <v>0</v>
      </c>
      <c r="I753" s="904">
        <v>1.79</v>
      </c>
      <c r="J753" s="891">
        <f t="shared" si="214"/>
        <v>179.76970000000003</v>
      </c>
      <c r="K753" s="891"/>
      <c r="L753" s="891">
        <f>E753*K753</f>
        <v>0</v>
      </c>
      <c r="M753" s="891">
        <f>J753+H753*Tabellen!$K$2+L753</f>
        <v>179.76970000000003</v>
      </c>
      <c r="N753" s="796"/>
      <c r="O753" s="1018">
        <f t="shared" si="215"/>
        <v>217.52133700000002</v>
      </c>
      <c r="P753" s="1031"/>
      <c r="Q753" s="1023" t="s">
        <v>1025</v>
      </c>
      <c r="R753" s="1018">
        <f>H753*Tabellen!$K$2*Tabellen!$F$2</f>
        <v>0</v>
      </c>
      <c r="S753" s="1024" t="s">
        <v>1116</v>
      </c>
      <c r="T753" s="1018">
        <f>J753*Tabellen!$F$2</f>
        <v>217.52133700000002</v>
      </c>
      <c r="U753" s="1018">
        <f>R753*Tabellen!$G$2</f>
        <v>0</v>
      </c>
      <c r="V753" s="1018">
        <f>T753*Tabellen!$H$2</f>
        <v>45.679480770000005</v>
      </c>
      <c r="W753" s="1018">
        <f t="shared" si="216"/>
        <v>45.679480770000005</v>
      </c>
      <c r="X753" s="1018">
        <f t="shared" si="217"/>
        <v>263.20081777000001</v>
      </c>
      <c r="Y753" s="1026"/>
      <c r="Z753" s="967"/>
      <c r="AA753" s="967"/>
      <c r="AB753" s="967"/>
      <c r="AC753" s="967"/>
      <c r="AD753" s="967"/>
      <c r="AE753" s="967"/>
      <c r="AF753" s="967"/>
      <c r="AG753" s="967"/>
      <c r="AH753" s="967"/>
      <c r="AI753" s="967"/>
      <c r="AJ753" s="967"/>
      <c r="AK753" s="967"/>
      <c r="AL753" s="967"/>
      <c r="AM753" s="967"/>
      <c r="AN753" s="967"/>
      <c r="AO753" s="967"/>
      <c r="AP753" s="967"/>
      <c r="AQ753" s="967"/>
      <c r="AR753" s="967"/>
      <c r="AS753" s="967"/>
      <c r="AT753" s="967"/>
      <c r="AU753" s="967"/>
      <c r="AV753" s="967"/>
      <c r="AW753" s="967"/>
      <c r="AX753" s="967"/>
      <c r="AY753" s="967"/>
      <c r="AZ753" s="967"/>
      <c r="BA753" s="967"/>
      <c r="BB753" s="967"/>
      <c r="BC753" s="967"/>
      <c r="BD753" s="967"/>
      <c r="BE753" s="967"/>
      <c r="BF753" s="967"/>
      <c r="BG753" s="967"/>
      <c r="BH753" s="967"/>
      <c r="BI753" s="967"/>
      <c r="BJ753" s="967"/>
      <c r="BK753" s="967"/>
      <c r="BL753" s="967"/>
      <c r="BM753" s="967"/>
      <c r="BN753" s="967"/>
      <c r="BO753" s="967"/>
      <c r="BP753" s="967"/>
      <c r="BQ753" s="967"/>
      <c r="BR753" s="967"/>
      <c r="BS753" s="967"/>
    </row>
    <row r="754" spans="1:71" s="656" customFormat="1" ht="15.65" customHeight="1" outlineLevel="2" x14ac:dyDescent="0.25">
      <c r="A754" s="934"/>
      <c r="B754" s="659"/>
      <c r="C754" s="786"/>
      <c r="D754" s="657" t="s">
        <v>1492</v>
      </c>
      <c r="E754" s="660">
        <f>E743*1.1</f>
        <v>100.43</v>
      </c>
      <c r="F754" s="657" t="s">
        <v>74</v>
      </c>
      <c r="G754" s="661"/>
      <c r="H754" s="661">
        <f t="shared" si="213"/>
        <v>0</v>
      </c>
      <c r="I754" s="891">
        <v>3.97</v>
      </c>
      <c r="J754" s="891">
        <f t="shared" si="214"/>
        <v>398.70710000000003</v>
      </c>
      <c r="K754" s="891"/>
      <c r="L754" s="891">
        <f>E754*K754</f>
        <v>0</v>
      </c>
      <c r="M754" s="891">
        <f>J754+H754*Tabellen!$K$2+L754</f>
        <v>398.70710000000003</v>
      </c>
      <c r="N754" s="796"/>
      <c r="O754" s="1018">
        <f t="shared" si="215"/>
        <v>482.43559100000004</v>
      </c>
      <c r="P754" s="1031"/>
      <c r="Q754" s="1023" t="s">
        <v>1025</v>
      </c>
      <c r="R754" s="1018">
        <f>H754*Tabellen!$K$2*Tabellen!$F$2</f>
        <v>0</v>
      </c>
      <c r="S754" s="1024" t="s">
        <v>1116</v>
      </c>
      <c r="T754" s="1018">
        <f>J754*Tabellen!$F$2</f>
        <v>482.43559100000004</v>
      </c>
      <c r="U754" s="1018">
        <f>R754*Tabellen!$G$2</f>
        <v>0</v>
      </c>
      <c r="V754" s="1018">
        <f>T754*Tabellen!$H$2</f>
        <v>101.31147411000001</v>
      </c>
      <c r="W754" s="1018">
        <f t="shared" si="216"/>
        <v>101.31147411000001</v>
      </c>
      <c r="X754" s="1018">
        <f t="shared" si="217"/>
        <v>583.74706510999999</v>
      </c>
      <c r="Y754" s="1034"/>
      <c r="Z754" s="967"/>
      <c r="AA754" s="967"/>
      <c r="AB754" s="967"/>
      <c r="AC754" s="967"/>
      <c r="AD754" s="967"/>
      <c r="AE754" s="967"/>
      <c r="AF754" s="967"/>
      <c r="AG754" s="967"/>
      <c r="AH754" s="967"/>
      <c r="AI754" s="967"/>
      <c r="AJ754" s="967"/>
      <c r="AK754" s="967"/>
      <c r="AL754" s="967"/>
      <c r="AM754" s="967"/>
      <c r="AN754" s="967"/>
      <c r="AO754" s="967"/>
      <c r="AP754" s="967"/>
      <c r="AQ754" s="967"/>
      <c r="AR754" s="967"/>
      <c r="AS754" s="967"/>
      <c r="AT754" s="967"/>
      <c r="AU754" s="967"/>
      <c r="AV754" s="967"/>
      <c r="AW754" s="967"/>
      <c r="AX754" s="967"/>
      <c r="AY754" s="967"/>
      <c r="AZ754" s="967"/>
      <c r="BA754" s="967"/>
      <c r="BB754" s="967"/>
      <c r="BC754" s="967"/>
      <c r="BD754" s="967"/>
      <c r="BE754" s="967"/>
      <c r="BF754" s="967"/>
      <c r="BG754" s="967"/>
      <c r="BH754" s="967"/>
      <c r="BI754" s="967"/>
      <c r="BJ754" s="967"/>
      <c r="BK754" s="967"/>
      <c r="BL754" s="967"/>
      <c r="BM754" s="967"/>
      <c r="BN754" s="967"/>
      <c r="BO754" s="967"/>
      <c r="BP754" s="967"/>
      <c r="BQ754" s="967"/>
      <c r="BR754" s="967"/>
      <c r="BS754" s="967"/>
    </row>
    <row r="755" spans="1:71" s="656" customFormat="1" ht="15.65" customHeight="1" outlineLevel="2" x14ac:dyDescent="0.25">
      <c r="A755" s="934"/>
      <c r="B755" s="778"/>
      <c r="C755" s="791"/>
      <c r="D755" s="784" t="s">
        <v>1499</v>
      </c>
      <c r="E755" s="678">
        <f>E743</f>
        <v>91.3</v>
      </c>
      <c r="F755" s="679" t="s">
        <v>74</v>
      </c>
      <c r="G755" s="680">
        <v>1.05</v>
      </c>
      <c r="H755" s="680">
        <f t="shared" si="213"/>
        <v>95.864999999999995</v>
      </c>
      <c r="I755" s="899">
        <v>0</v>
      </c>
      <c r="J755" s="899">
        <f t="shared" si="214"/>
        <v>0</v>
      </c>
      <c r="K755" s="899"/>
      <c r="L755" s="899">
        <f>+K755*E755</f>
        <v>0</v>
      </c>
      <c r="M755" s="900">
        <f>J755+H755*Tabellen!$K$2+L755</f>
        <v>5751.9</v>
      </c>
      <c r="N755" s="796"/>
      <c r="O755" s="1018">
        <f t="shared" si="215"/>
        <v>6959.7989999999991</v>
      </c>
      <c r="P755" s="1031"/>
      <c r="Q755" s="1023" t="s">
        <v>1025</v>
      </c>
      <c r="R755" s="1018">
        <f>H755*Tabellen!$K$2*Tabellen!$F$2</f>
        <v>6959.7989999999991</v>
      </c>
      <c r="S755" s="1024" t="s">
        <v>1116</v>
      </c>
      <c r="T755" s="1018">
        <f>J755*Tabellen!$F$2</f>
        <v>0</v>
      </c>
      <c r="U755" s="1018">
        <f>R755*Tabellen!$G$2</f>
        <v>626.38190999999995</v>
      </c>
      <c r="V755" s="1018">
        <f>T755*Tabellen!$H$2</f>
        <v>0</v>
      </c>
      <c r="W755" s="1018">
        <f t="shared" si="216"/>
        <v>626.38190999999995</v>
      </c>
      <c r="X755" s="1018">
        <f t="shared" si="217"/>
        <v>7586.1809099999991</v>
      </c>
      <c r="Y755" s="1019"/>
      <c r="Z755" s="969"/>
      <c r="AA755" s="967"/>
      <c r="AB755" s="967"/>
      <c r="AC755" s="967"/>
      <c r="AD755" s="967"/>
      <c r="AE755" s="967"/>
      <c r="AF755" s="967"/>
      <c r="AG755" s="967"/>
      <c r="AH755" s="967"/>
      <c r="AI755" s="967"/>
      <c r="AJ755" s="967"/>
      <c r="AK755" s="967"/>
      <c r="AL755" s="967"/>
      <c r="AM755" s="967"/>
      <c r="AN755" s="967"/>
      <c r="AO755" s="967"/>
      <c r="AP755" s="967"/>
      <c r="AQ755" s="967"/>
      <c r="AR755" s="967"/>
      <c r="AS755" s="967"/>
      <c r="AT755" s="967"/>
      <c r="AU755" s="967"/>
      <c r="AV755" s="967"/>
      <c r="AW755" s="967"/>
      <c r="AX755" s="967"/>
      <c r="AY755" s="967"/>
      <c r="AZ755" s="967"/>
      <c r="BA755" s="967"/>
      <c r="BB755" s="967"/>
      <c r="BC755" s="967"/>
      <c r="BD755" s="967"/>
      <c r="BE755" s="967"/>
      <c r="BF755" s="967"/>
      <c r="BG755" s="967"/>
      <c r="BH755" s="967"/>
      <c r="BI755" s="967"/>
      <c r="BJ755" s="967"/>
      <c r="BK755" s="967"/>
      <c r="BL755" s="967"/>
      <c r="BM755" s="967"/>
      <c r="BN755" s="967"/>
      <c r="BO755" s="967"/>
      <c r="BP755" s="967"/>
      <c r="BQ755" s="967"/>
      <c r="BR755" s="967"/>
      <c r="BS755" s="967"/>
    </row>
    <row r="756" spans="1:71" s="656" customFormat="1" ht="15.65" customHeight="1" outlineLevel="2" x14ac:dyDescent="0.25">
      <c r="A756" s="934"/>
      <c r="B756" s="659"/>
      <c r="C756" s="786"/>
      <c r="D756" s="659" t="s">
        <v>1493</v>
      </c>
      <c r="E756" s="660">
        <f>E743</f>
        <v>91.3</v>
      </c>
      <c r="F756" s="657" t="s">
        <v>74</v>
      </c>
      <c r="G756" s="660"/>
      <c r="H756" s="661">
        <f t="shared" si="213"/>
        <v>0</v>
      </c>
      <c r="I756" s="891">
        <v>10</v>
      </c>
      <c r="J756" s="891">
        <f t="shared" si="214"/>
        <v>913</v>
      </c>
      <c r="K756" s="891"/>
      <c r="L756" s="891">
        <f>E756*K756</f>
        <v>0</v>
      </c>
      <c r="M756" s="891">
        <f>J756+H756*Tabellen!$K$2+L756</f>
        <v>913</v>
      </c>
      <c r="N756" s="796"/>
      <c r="O756" s="1018">
        <f t="shared" si="215"/>
        <v>1104.73</v>
      </c>
      <c r="P756" s="1031"/>
      <c r="Q756" s="1023" t="s">
        <v>1025</v>
      </c>
      <c r="R756" s="1018">
        <f>H756*Tabellen!$K$2*Tabellen!$F$2</f>
        <v>0</v>
      </c>
      <c r="S756" s="1024" t="s">
        <v>1116</v>
      </c>
      <c r="T756" s="1018">
        <f>J756*Tabellen!$F$2</f>
        <v>1104.73</v>
      </c>
      <c r="U756" s="1018">
        <f>R756*Tabellen!$G$2</f>
        <v>0</v>
      </c>
      <c r="V756" s="1018">
        <f>T756*Tabellen!$H$2</f>
        <v>231.9933</v>
      </c>
      <c r="W756" s="1018">
        <f t="shared" si="216"/>
        <v>231.9933</v>
      </c>
      <c r="X756" s="1018">
        <f t="shared" si="217"/>
        <v>1336.7233000000001</v>
      </c>
      <c r="Y756" s="1017"/>
      <c r="Z756" s="967"/>
      <c r="AA756" s="967"/>
      <c r="AB756" s="967"/>
      <c r="AC756" s="967"/>
      <c r="AD756" s="967"/>
      <c r="AE756" s="967"/>
      <c r="AF756" s="967"/>
      <c r="AG756" s="967"/>
      <c r="AH756" s="967"/>
      <c r="AI756" s="967"/>
      <c r="AJ756" s="967"/>
      <c r="AK756" s="967"/>
      <c r="AL756" s="967"/>
      <c r="AM756" s="967"/>
      <c r="AN756" s="967"/>
      <c r="AO756" s="967"/>
      <c r="AP756" s="967"/>
      <c r="AQ756" s="967"/>
      <c r="AR756" s="967"/>
      <c r="AS756" s="967"/>
      <c r="AT756" s="967"/>
      <c r="AU756" s="967"/>
      <c r="AV756" s="967"/>
      <c r="AW756" s="967"/>
      <c r="AX756" s="967"/>
      <c r="AY756" s="967"/>
      <c r="AZ756" s="967"/>
      <c r="BA756" s="967"/>
      <c r="BB756" s="967"/>
      <c r="BC756" s="967"/>
      <c r="BD756" s="967"/>
      <c r="BE756" s="967"/>
      <c r="BF756" s="967"/>
      <c r="BG756" s="967"/>
      <c r="BH756" s="967"/>
      <c r="BI756" s="967"/>
      <c r="BJ756" s="967"/>
      <c r="BK756" s="967"/>
      <c r="BL756" s="967"/>
      <c r="BM756" s="967"/>
      <c r="BN756" s="967"/>
      <c r="BO756" s="967"/>
      <c r="BP756" s="967"/>
      <c r="BQ756" s="967"/>
      <c r="BR756" s="967"/>
      <c r="BS756" s="967"/>
    </row>
    <row r="757" spans="1:71" s="656" customFormat="1" ht="15.65" customHeight="1" outlineLevel="2" x14ac:dyDescent="0.25">
      <c r="A757" s="934"/>
      <c r="B757" s="659"/>
      <c r="C757" s="786"/>
      <c r="D757" s="659" t="s">
        <v>1483</v>
      </c>
      <c r="E757" s="660">
        <v>1</v>
      </c>
      <c r="F757" s="657" t="s">
        <v>846</v>
      </c>
      <c r="G757" s="660">
        <v>4</v>
      </c>
      <c r="H757" s="661">
        <f t="shared" si="213"/>
        <v>4</v>
      </c>
      <c r="I757" s="891"/>
      <c r="J757" s="891">
        <f t="shared" si="214"/>
        <v>0</v>
      </c>
      <c r="K757" s="891"/>
      <c r="L757" s="891">
        <f>E757*K757</f>
        <v>0</v>
      </c>
      <c r="M757" s="891">
        <f>J757+H757*Tabellen!$K$2+L757</f>
        <v>240</v>
      </c>
      <c r="N757" s="796"/>
      <c r="O757" s="1018">
        <f t="shared" si="215"/>
        <v>290.39999999999998</v>
      </c>
      <c r="P757" s="1031"/>
      <c r="Q757" s="1023" t="s">
        <v>1025</v>
      </c>
      <c r="R757" s="1018">
        <f>H757*Tabellen!$K$2*Tabellen!$F$2</f>
        <v>290.39999999999998</v>
      </c>
      <c r="S757" s="1024" t="s">
        <v>1116</v>
      </c>
      <c r="T757" s="1018">
        <f>J757*Tabellen!$F$2</f>
        <v>0</v>
      </c>
      <c r="U757" s="1018">
        <f>R757*Tabellen!$G$2</f>
        <v>26.135999999999996</v>
      </c>
      <c r="V757" s="1018">
        <f>T757*Tabellen!$H$2</f>
        <v>0</v>
      </c>
      <c r="W757" s="1018">
        <f t="shared" si="216"/>
        <v>26.135999999999996</v>
      </c>
      <c r="X757" s="1018">
        <f t="shared" si="217"/>
        <v>316.53599999999994</v>
      </c>
      <c r="Y757" s="1017"/>
      <c r="Z757" s="967"/>
      <c r="AA757" s="967"/>
      <c r="AB757" s="967"/>
      <c r="AC757" s="967"/>
      <c r="AD757" s="967"/>
      <c r="AE757" s="967"/>
      <c r="AF757" s="967"/>
      <c r="AG757" s="967"/>
      <c r="AH757" s="967"/>
      <c r="AI757" s="967"/>
      <c r="AJ757" s="967"/>
      <c r="AK757" s="967"/>
      <c r="AL757" s="967"/>
      <c r="AM757" s="967"/>
      <c r="AN757" s="967"/>
      <c r="AO757" s="967"/>
      <c r="AP757" s="967"/>
      <c r="AQ757" s="967"/>
      <c r="AR757" s="967"/>
      <c r="AS757" s="967"/>
      <c r="AT757" s="967"/>
      <c r="AU757" s="967"/>
      <c r="AV757" s="967"/>
      <c r="AW757" s="967"/>
      <c r="AX757" s="967"/>
      <c r="AY757" s="967"/>
      <c r="AZ757" s="967"/>
      <c r="BA757" s="967"/>
      <c r="BB757" s="967"/>
      <c r="BC757" s="967"/>
      <c r="BD757" s="967"/>
      <c r="BE757" s="967"/>
      <c r="BF757" s="967"/>
      <c r="BG757" s="967"/>
      <c r="BH757" s="967"/>
      <c r="BI757" s="967"/>
      <c r="BJ757" s="967"/>
      <c r="BK757" s="967"/>
      <c r="BL757" s="967"/>
      <c r="BM757" s="967"/>
      <c r="BN757" s="967"/>
      <c r="BO757" s="967"/>
      <c r="BP757" s="967"/>
      <c r="BQ757" s="967"/>
      <c r="BR757" s="967"/>
      <c r="BS757" s="967"/>
    </row>
    <row r="758" spans="1:71" s="830" customFormat="1" ht="15.65" customHeight="1" outlineLevel="2" x14ac:dyDescent="0.25">
      <c r="A758" s="936"/>
      <c r="B758" s="659" t="s">
        <v>1223</v>
      </c>
      <c r="C758" s="786" t="s">
        <v>1074</v>
      </c>
      <c r="D758" s="657" t="s">
        <v>1226</v>
      </c>
      <c r="E758" s="831"/>
      <c r="G758" s="832"/>
      <c r="H758" s="832"/>
      <c r="I758" s="905"/>
      <c r="J758" s="905"/>
      <c r="K758" s="905"/>
      <c r="L758" s="905"/>
      <c r="M758" s="905"/>
      <c r="N758" s="833"/>
      <c r="O758" s="1018">
        <f t="shared" si="215"/>
        <v>0</v>
      </c>
      <c r="P758" s="1031"/>
      <c r="Q758" s="1023" t="s">
        <v>1025</v>
      </c>
      <c r="R758" s="1018">
        <f>H758*Tabellen!$K$2*Tabellen!$F$2</f>
        <v>0</v>
      </c>
      <c r="S758" s="1024" t="s">
        <v>1116</v>
      </c>
      <c r="T758" s="1018">
        <f>J758*Tabellen!$F$2</f>
        <v>0</v>
      </c>
      <c r="U758" s="1018">
        <f>R758*Tabellen!$G$2</f>
        <v>0</v>
      </c>
      <c r="V758" s="1018">
        <f>T758*Tabellen!$H$2</f>
        <v>0</v>
      </c>
      <c r="W758" s="1018">
        <f t="shared" si="216"/>
        <v>0</v>
      </c>
      <c r="X758" s="1018">
        <f t="shared" si="217"/>
        <v>0</v>
      </c>
      <c r="Y758" s="1034"/>
      <c r="Z758" s="970"/>
      <c r="AA758" s="970"/>
      <c r="AB758" s="970"/>
      <c r="AC758" s="970"/>
      <c r="AD758" s="970"/>
      <c r="AE758" s="970"/>
      <c r="AF758" s="970"/>
      <c r="AG758" s="970"/>
      <c r="AH758" s="970"/>
      <c r="AI758" s="970"/>
      <c r="AJ758" s="970"/>
      <c r="AK758" s="970"/>
      <c r="AL758" s="970"/>
      <c r="AM758" s="970"/>
      <c r="AN758" s="970"/>
      <c r="AO758" s="970"/>
      <c r="AP758" s="970"/>
      <c r="AQ758" s="970"/>
      <c r="AR758" s="970"/>
      <c r="AS758" s="970"/>
      <c r="AT758" s="970"/>
      <c r="AU758" s="970"/>
      <c r="AV758" s="970"/>
      <c r="AW758" s="970"/>
      <c r="AX758" s="970"/>
      <c r="AY758" s="970"/>
      <c r="AZ758" s="970"/>
      <c r="BA758" s="970"/>
      <c r="BB758" s="970"/>
      <c r="BC758" s="970"/>
      <c r="BD758" s="970"/>
      <c r="BE758" s="970"/>
      <c r="BF758" s="970"/>
      <c r="BG758" s="970"/>
      <c r="BH758" s="970"/>
      <c r="BI758" s="970"/>
      <c r="BJ758" s="970"/>
      <c r="BK758" s="970"/>
      <c r="BL758" s="970"/>
      <c r="BM758" s="970"/>
      <c r="BN758" s="970"/>
      <c r="BO758" s="970"/>
      <c r="BP758" s="970"/>
      <c r="BQ758" s="970"/>
      <c r="BR758" s="970"/>
      <c r="BS758" s="970"/>
    </row>
    <row r="759" spans="1:71" ht="15.65" customHeight="1" outlineLevel="2" x14ac:dyDescent="0.25">
      <c r="B759" s="659"/>
      <c r="E759" s="660"/>
      <c r="G759" s="661"/>
      <c r="H759" s="661"/>
      <c r="K759" s="906"/>
      <c r="N759" s="795"/>
      <c r="O759" s="1017"/>
      <c r="P759" s="1017"/>
      <c r="Q759" s="1017"/>
      <c r="Y759" s="1017"/>
      <c r="Z759" s="964"/>
    </row>
    <row r="760" spans="1:71" ht="9" customHeight="1" outlineLevel="1" x14ac:dyDescent="0.25">
      <c r="B760" s="663"/>
      <c r="D760" s="664"/>
      <c r="E760" s="666"/>
      <c r="F760" s="664"/>
      <c r="G760" s="665"/>
      <c r="H760" s="665"/>
      <c r="I760" s="892"/>
      <c r="J760" s="892"/>
      <c r="K760" s="892"/>
      <c r="L760" s="892"/>
      <c r="M760" s="892"/>
      <c r="N760" s="786"/>
      <c r="O760" s="1021"/>
      <c r="P760" s="1021"/>
      <c r="Q760" s="1021"/>
      <c r="R760" s="1022"/>
      <c r="S760" s="1022"/>
      <c r="T760" s="1022"/>
      <c r="U760" s="1022"/>
      <c r="V760" s="1022"/>
      <c r="W760" s="1022"/>
      <c r="X760" s="1022"/>
      <c r="Y760" s="1021"/>
      <c r="Z760" s="965"/>
      <c r="AA760" s="966"/>
      <c r="AG760" s="963"/>
      <c r="AH760" s="963"/>
    </row>
    <row r="761" spans="1:71" s="912" customFormat="1" ht="15.65" customHeight="1" outlineLevel="1" x14ac:dyDescent="0.25">
      <c r="B761" s="650" t="s">
        <v>1102</v>
      </c>
      <c r="C761" s="937"/>
      <c r="D761" s="651" t="s">
        <v>1696</v>
      </c>
      <c r="E761" s="658">
        <v>91.3</v>
      </c>
      <c r="F761" s="651" t="s">
        <v>74</v>
      </c>
      <c r="G761" s="652"/>
      <c r="H761" s="652">
        <f>SUM(H762:H777)/E761</f>
        <v>1.334234933633524</v>
      </c>
      <c r="I761" s="890"/>
      <c r="J761" s="890">
        <f>SUM(J762:J777)/E761</f>
        <v>44.167419499999994</v>
      </c>
      <c r="K761" s="890"/>
      <c r="L761" s="890">
        <f>SUM(L762:L777)/E761</f>
        <v>0</v>
      </c>
      <c r="M761" s="890">
        <f>SUM(M762:M777)/E761</f>
        <v>124.22151551801143</v>
      </c>
      <c r="N761" s="937"/>
      <c r="O761" s="1015">
        <f>SUM(O762:O777)/E761</f>
        <v>150.30803377679385</v>
      </c>
      <c r="P761" s="1014" t="str">
        <f>B761</f>
        <v>V1-3-J3</v>
      </c>
      <c r="Q761" s="1014"/>
      <c r="R761" s="1015"/>
      <c r="S761" s="1015"/>
      <c r="T761" s="1015"/>
      <c r="U761" s="1028"/>
      <c r="V761" s="1015"/>
      <c r="W761" s="1015"/>
      <c r="X761" s="1015">
        <f>SUM(X762:X777)/E761</f>
        <v>170.24886612810528</v>
      </c>
      <c r="Y761" s="1016"/>
      <c r="Z761" s="960"/>
      <c r="AA761" s="960"/>
      <c r="AB761" s="960"/>
      <c r="AC761" s="960"/>
      <c r="AD761" s="960"/>
      <c r="AE761" s="960"/>
      <c r="AF761" s="960"/>
      <c r="AG761" s="960"/>
      <c r="AH761" s="960"/>
      <c r="AI761" s="960"/>
      <c r="AJ761" s="960"/>
      <c r="AK761" s="960"/>
      <c r="AL761" s="960"/>
      <c r="AM761" s="960"/>
      <c r="AN761" s="960"/>
      <c r="AO761" s="960"/>
      <c r="AP761" s="960"/>
      <c r="AQ761" s="960"/>
      <c r="AR761" s="960"/>
      <c r="AS761" s="960"/>
      <c r="AT761" s="960"/>
      <c r="AU761" s="960"/>
      <c r="AV761" s="960"/>
      <c r="AW761" s="960"/>
      <c r="AX761" s="960"/>
      <c r="AY761" s="960"/>
      <c r="AZ761" s="960"/>
      <c r="BA761" s="960"/>
      <c r="BB761" s="960"/>
      <c r="BC761" s="960"/>
      <c r="BD761" s="960"/>
      <c r="BE761" s="960"/>
      <c r="BF761" s="960"/>
      <c r="BG761" s="960"/>
      <c r="BH761" s="960"/>
      <c r="BI761" s="960"/>
      <c r="BJ761" s="960"/>
      <c r="BK761" s="960"/>
      <c r="BL761" s="960"/>
      <c r="BM761" s="960"/>
      <c r="BN761" s="960"/>
      <c r="BO761" s="960"/>
      <c r="BP761" s="960"/>
      <c r="BQ761" s="960"/>
      <c r="BR761" s="960"/>
      <c r="BS761" s="960"/>
    </row>
    <row r="762" spans="1:71" ht="15.65" customHeight="1" outlineLevel="2" x14ac:dyDescent="0.25">
      <c r="B762" s="659"/>
      <c r="D762" s="668" t="s">
        <v>1229</v>
      </c>
      <c r="E762" s="660"/>
      <c r="G762" s="661"/>
      <c r="H762" s="661"/>
      <c r="K762" s="906"/>
      <c r="N762" s="795"/>
      <c r="O762" s="1017" t="str">
        <f>R762</f>
        <v>incl. opslagen</v>
      </c>
      <c r="P762" s="1017"/>
      <c r="Q762" s="1023"/>
      <c r="R762" s="1030" t="str">
        <f>Tabellen!$C$2</f>
        <v>incl. opslagen</v>
      </c>
      <c r="S762" s="1024"/>
      <c r="T762" s="1030" t="str">
        <f>Tabellen!$C$2</f>
        <v>incl. opslagen</v>
      </c>
    </row>
    <row r="763" spans="1:71" s="656" customFormat="1" ht="15.65" customHeight="1" outlineLevel="2" x14ac:dyDescent="0.25">
      <c r="A763" s="934"/>
      <c r="B763" s="659"/>
      <c r="C763" s="786"/>
      <c r="D763" s="657" t="s">
        <v>1433</v>
      </c>
      <c r="E763" s="660">
        <v>1</v>
      </c>
      <c r="F763" s="657" t="s">
        <v>846</v>
      </c>
      <c r="G763" s="661">
        <v>2</v>
      </c>
      <c r="H763" s="661">
        <f t="shared" ref="H763:H775" si="218">E763*G763</f>
        <v>2</v>
      </c>
      <c r="I763" s="891"/>
      <c r="J763" s="891">
        <f t="shared" ref="J763:J775" si="219">E763*I763</f>
        <v>0</v>
      </c>
      <c r="K763" s="891"/>
      <c r="L763" s="891">
        <f>E763*K763</f>
        <v>0</v>
      </c>
      <c r="M763" s="891">
        <f>J763+H763*Tabellen!$K$2+L763</f>
        <v>120</v>
      </c>
      <c r="N763" s="796"/>
      <c r="O763" s="1018">
        <f t="shared" ref="O763:O776" si="220">R763+T763</f>
        <v>145.19999999999999</v>
      </c>
      <c r="P763" s="1031"/>
      <c r="Q763" s="1023" t="s">
        <v>1025</v>
      </c>
      <c r="R763" s="1018">
        <f>H763*Tabellen!$K$2*Tabellen!$F$2</f>
        <v>145.19999999999999</v>
      </c>
      <c r="S763" s="1024" t="s">
        <v>1116</v>
      </c>
      <c r="T763" s="1018">
        <f>J763*Tabellen!$F$2</f>
        <v>0</v>
      </c>
      <c r="U763" s="1018">
        <f>R763*Tabellen!$G$2</f>
        <v>13.067999999999998</v>
      </c>
      <c r="V763" s="1018">
        <f>T763*Tabellen!$H$2</f>
        <v>0</v>
      </c>
      <c r="W763" s="1018">
        <f t="shared" ref="W763:W776" si="221">U763+V763</f>
        <v>13.067999999999998</v>
      </c>
      <c r="X763" s="1018">
        <f t="shared" ref="X763:X776" si="222">O763+W763</f>
        <v>158.26799999999997</v>
      </c>
      <c r="Y763" s="1019"/>
      <c r="Z763" s="967"/>
      <c r="AA763" s="967"/>
      <c r="AB763" s="967"/>
      <c r="AC763" s="967"/>
      <c r="AD763" s="967"/>
      <c r="AE763" s="967"/>
      <c r="AF763" s="967"/>
      <c r="AG763" s="967"/>
      <c r="AH763" s="967"/>
      <c r="AI763" s="967"/>
      <c r="AJ763" s="967"/>
      <c r="AK763" s="967"/>
      <c r="AL763" s="967"/>
      <c r="AM763" s="967"/>
      <c r="AN763" s="967"/>
      <c r="AO763" s="967"/>
      <c r="AP763" s="967"/>
      <c r="AQ763" s="967"/>
      <c r="AR763" s="967"/>
      <c r="AS763" s="967"/>
      <c r="AT763" s="967"/>
      <c r="AU763" s="967"/>
      <c r="AV763" s="967"/>
      <c r="AW763" s="967"/>
      <c r="AX763" s="967"/>
      <c r="AY763" s="967"/>
      <c r="AZ763" s="967"/>
      <c r="BA763" s="967"/>
      <c r="BB763" s="967"/>
      <c r="BC763" s="967"/>
      <c r="BD763" s="967"/>
      <c r="BE763" s="967"/>
      <c r="BF763" s="967"/>
      <c r="BG763" s="967"/>
      <c r="BH763" s="967"/>
      <c r="BI763" s="967"/>
      <c r="BJ763" s="967"/>
      <c r="BK763" s="967"/>
      <c r="BL763" s="967"/>
      <c r="BM763" s="967"/>
      <c r="BN763" s="967"/>
      <c r="BO763" s="967"/>
      <c r="BP763" s="967"/>
      <c r="BQ763" s="967"/>
      <c r="BR763" s="967"/>
      <c r="BS763" s="967"/>
    </row>
    <row r="764" spans="1:71" s="656" customFormat="1" ht="15.65" customHeight="1" outlineLevel="2" x14ac:dyDescent="0.25">
      <c r="A764" s="934"/>
      <c r="B764" s="659"/>
      <c r="C764" s="786"/>
      <c r="D764" s="657" t="s">
        <v>1484</v>
      </c>
      <c r="E764" s="660">
        <f>91.3/2.7</f>
        <v>33.81481481481481</v>
      </c>
      <c r="F764" s="657" t="s">
        <v>71</v>
      </c>
      <c r="G764" s="661">
        <v>0.05</v>
      </c>
      <c r="H764" s="661">
        <f t="shared" si="218"/>
        <v>1.6907407407407407</v>
      </c>
      <c r="I764" s="891"/>
      <c r="J764" s="891">
        <f t="shared" si="219"/>
        <v>0</v>
      </c>
      <c r="K764" s="891"/>
      <c r="L764" s="891">
        <f>E764*K764</f>
        <v>0</v>
      </c>
      <c r="M764" s="891">
        <f>J764+H764*Tabellen!$K$2+L764</f>
        <v>101.44444444444444</v>
      </c>
      <c r="N764" s="796"/>
      <c r="O764" s="1018">
        <f t="shared" si="220"/>
        <v>122.74777777777777</v>
      </c>
      <c r="P764" s="1031"/>
      <c r="Q764" s="1023" t="s">
        <v>1025</v>
      </c>
      <c r="R764" s="1018">
        <f>H764*Tabellen!$K$2*Tabellen!$F$2</f>
        <v>122.74777777777777</v>
      </c>
      <c r="S764" s="1024" t="s">
        <v>1116</v>
      </c>
      <c r="T764" s="1018">
        <f>J764*Tabellen!$F$2</f>
        <v>0</v>
      </c>
      <c r="U764" s="1018">
        <f>R764*Tabellen!$G$2</f>
        <v>11.047299999999998</v>
      </c>
      <c r="V764" s="1018">
        <f>T764*Tabellen!$H$2</f>
        <v>0</v>
      </c>
      <c r="W764" s="1018">
        <f t="shared" si="221"/>
        <v>11.047299999999998</v>
      </c>
      <c r="X764" s="1018">
        <f t="shared" si="222"/>
        <v>133.79507777777778</v>
      </c>
      <c r="Y764" s="1019"/>
      <c r="Z764" s="967"/>
      <c r="AA764" s="967"/>
      <c r="AB764" s="967"/>
      <c r="AC764" s="967"/>
      <c r="AD764" s="967"/>
      <c r="AE764" s="967"/>
      <c r="AF764" s="967"/>
      <c r="AG764" s="967"/>
      <c r="AH764" s="967"/>
      <c r="AI764" s="967"/>
      <c r="AJ764" s="967"/>
      <c r="AK764" s="967"/>
      <c r="AL764" s="967"/>
      <c r="AM764" s="967"/>
      <c r="AN764" s="967"/>
      <c r="AO764" s="967"/>
      <c r="AP764" s="967"/>
      <c r="AQ764" s="967"/>
      <c r="AR764" s="967"/>
      <c r="AS764" s="967"/>
      <c r="AT764" s="967"/>
      <c r="AU764" s="967"/>
      <c r="AV764" s="967"/>
      <c r="AW764" s="967"/>
      <c r="AX764" s="967"/>
      <c r="AY764" s="967"/>
      <c r="AZ764" s="967"/>
      <c r="BA764" s="967"/>
      <c r="BB764" s="967"/>
      <c r="BC764" s="967"/>
      <c r="BD764" s="967"/>
      <c r="BE764" s="967"/>
      <c r="BF764" s="967"/>
      <c r="BG764" s="967"/>
      <c r="BH764" s="967"/>
      <c r="BI764" s="967"/>
      <c r="BJ764" s="967"/>
      <c r="BK764" s="967"/>
      <c r="BL764" s="967"/>
      <c r="BM764" s="967"/>
      <c r="BN764" s="967"/>
      <c r="BO764" s="967"/>
      <c r="BP764" s="967"/>
      <c r="BQ764" s="967"/>
      <c r="BR764" s="967"/>
      <c r="BS764" s="967"/>
    </row>
    <row r="765" spans="1:71" s="656" customFormat="1" ht="15.65" customHeight="1" outlineLevel="2" x14ac:dyDescent="0.25">
      <c r="A765" s="934"/>
      <c r="B765" s="659"/>
      <c r="C765" s="786"/>
      <c r="D765" s="657" t="s">
        <v>1497</v>
      </c>
      <c r="E765" s="660">
        <f>E761*3.3333</f>
        <v>304.33028999999999</v>
      </c>
      <c r="F765" s="657" t="s">
        <v>71</v>
      </c>
      <c r="G765" s="661">
        <v>0.03</v>
      </c>
      <c r="H765" s="661">
        <f t="shared" si="218"/>
        <v>9.1299086999999997</v>
      </c>
      <c r="I765" s="891">
        <v>0.44</v>
      </c>
      <c r="J765" s="891">
        <f t="shared" si="219"/>
        <v>133.90532759999999</v>
      </c>
      <c r="K765" s="891"/>
      <c r="L765" s="891">
        <f>E765*K765</f>
        <v>0</v>
      </c>
      <c r="M765" s="891">
        <f>J765+H765*Tabellen!$K$2+L765</f>
        <v>681.69984959999999</v>
      </c>
      <c r="N765" s="796"/>
      <c r="O765" s="1018">
        <f t="shared" si="220"/>
        <v>824.85681801600003</v>
      </c>
      <c r="P765" s="1031"/>
      <c r="Q765" s="1023" t="s">
        <v>1025</v>
      </c>
      <c r="R765" s="1018">
        <f>H765*Tabellen!$K$2*Tabellen!$F$2</f>
        <v>662.83137162000003</v>
      </c>
      <c r="S765" s="1024" t="s">
        <v>1116</v>
      </c>
      <c r="T765" s="1018">
        <f>J765*Tabellen!$F$2</f>
        <v>162.02544639599998</v>
      </c>
      <c r="U765" s="1018">
        <f>R765*Tabellen!$G$2</f>
        <v>59.654823445799998</v>
      </c>
      <c r="V765" s="1018">
        <f>T765*Tabellen!$H$2</f>
        <v>34.025343743159993</v>
      </c>
      <c r="W765" s="1018">
        <f t="shared" si="221"/>
        <v>93.680167188959985</v>
      </c>
      <c r="X765" s="1018">
        <f t="shared" si="222"/>
        <v>918.53698520496005</v>
      </c>
      <c r="Y765" s="1019"/>
      <c r="Z765" s="967"/>
      <c r="AA765" s="967"/>
      <c r="AB765" s="967"/>
      <c r="AC765" s="967"/>
      <c r="AD765" s="967"/>
      <c r="AE765" s="967"/>
      <c r="AF765" s="967"/>
      <c r="AG765" s="967"/>
      <c r="AH765" s="967"/>
      <c r="AI765" s="967"/>
      <c r="AJ765" s="967"/>
      <c r="AK765" s="967"/>
      <c r="AL765" s="967"/>
      <c r="AM765" s="967"/>
      <c r="AN765" s="967"/>
      <c r="AO765" s="967"/>
      <c r="AP765" s="967"/>
      <c r="AQ765" s="967"/>
      <c r="AR765" s="967"/>
      <c r="AS765" s="967"/>
      <c r="AT765" s="967"/>
      <c r="AU765" s="967"/>
      <c r="AV765" s="967"/>
      <c r="AW765" s="967"/>
      <c r="AX765" s="967"/>
      <c r="AY765" s="967"/>
      <c r="AZ765" s="967"/>
      <c r="BA765" s="967"/>
      <c r="BB765" s="967"/>
      <c r="BC765" s="967"/>
      <c r="BD765" s="967"/>
      <c r="BE765" s="967"/>
      <c r="BF765" s="967"/>
      <c r="BG765" s="967"/>
      <c r="BH765" s="967"/>
      <c r="BI765" s="967"/>
      <c r="BJ765" s="967"/>
      <c r="BK765" s="967"/>
      <c r="BL765" s="967"/>
      <c r="BM765" s="967"/>
      <c r="BN765" s="967"/>
      <c r="BO765" s="967"/>
      <c r="BP765" s="967"/>
      <c r="BQ765" s="967"/>
      <c r="BR765" s="967"/>
      <c r="BS765" s="967"/>
    </row>
    <row r="766" spans="1:71" s="656" customFormat="1" ht="15.65" customHeight="1" outlineLevel="2" x14ac:dyDescent="0.25">
      <c r="A766" s="934"/>
      <c r="B766" s="778"/>
      <c r="C766" s="791"/>
      <c r="D766" s="784" t="s">
        <v>158</v>
      </c>
      <c r="E766" s="678">
        <f>E761*1.7*1.1</f>
        <v>170.73099999999999</v>
      </c>
      <c r="F766" s="679" t="s">
        <v>71</v>
      </c>
      <c r="G766" s="680">
        <v>0</v>
      </c>
      <c r="H766" s="680">
        <f t="shared" si="218"/>
        <v>0</v>
      </c>
      <c r="I766" s="899">
        <v>2.61</v>
      </c>
      <c r="J766" s="899">
        <f t="shared" si="219"/>
        <v>445.60790999999995</v>
      </c>
      <c r="K766" s="899"/>
      <c r="L766" s="899">
        <f>+K766*E766</f>
        <v>0</v>
      </c>
      <c r="M766" s="900">
        <f>J766+H766*Tabellen!$K$2+L766</f>
        <v>445.60790999999995</v>
      </c>
      <c r="N766" s="796"/>
      <c r="O766" s="1018">
        <f t="shared" si="220"/>
        <v>539.18557109999995</v>
      </c>
      <c r="P766" s="1031"/>
      <c r="Q766" s="1023" t="s">
        <v>1025</v>
      </c>
      <c r="R766" s="1018">
        <f>H766*Tabellen!$K$2*Tabellen!$F$2</f>
        <v>0</v>
      </c>
      <c r="S766" s="1024" t="s">
        <v>1116</v>
      </c>
      <c r="T766" s="1018">
        <f>J766*Tabellen!$F$2</f>
        <v>539.18557109999995</v>
      </c>
      <c r="U766" s="1018">
        <f>R766*Tabellen!$G$2</f>
        <v>0</v>
      </c>
      <c r="V766" s="1018">
        <f>T766*Tabellen!$H$2</f>
        <v>113.22896993099998</v>
      </c>
      <c r="W766" s="1018">
        <f t="shared" si="221"/>
        <v>113.22896993099998</v>
      </c>
      <c r="X766" s="1018">
        <f t="shared" si="222"/>
        <v>652.41454103099989</v>
      </c>
      <c r="Y766" s="1019"/>
      <c r="Z766" s="969"/>
      <c r="AA766" s="967"/>
      <c r="AB766" s="967"/>
      <c r="AC766" s="967"/>
      <c r="AD766" s="967"/>
      <c r="AE766" s="967"/>
      <c r="AF766" s="967"/>
      <c r="AG766" s="967"/>
      <c r="AH766" s="967"/>
      <c r="AI766" s="967"/>
      <c r="AJ766" s="967"/>
      <c r="AK766" s="967"/>
      <c r="AL766" s="967"/>
      <c r="AM766" s="967"/>
      <c r="AN766" s="967"/>
      <c r="AO766" s="967"/>
      <c r="AP766" s="967"/>
      <c r="AQ766" s="967"/>
      <c r="AR766" s="967"/>
      <c r="AS766" s="967"/>
      <c r="AT766" s="967"/>
      <c r="AU766" s="967"/>
      <c r="AV766" s="967"/>
      <c r="AW766" s="967"/>
      <c r="AX766" s="967"/>
      <c r="AY766" s="967"/>
      <c r="AZ766" s="967"/>
      <c r="BA766" s="967"/>
      <c r="BB766" s="967"/>
      <c r="BC766" s="967"/>
      <c r="BD766" s="967"/>
      <c r="BE766" s="967"/>
      <c r="BF766" s="967"/>
      <c r="BG766" s="967"/>
      <c r="BH766" s="967"/>
      <c r="BI766" s="967"/>
      <c r="BJ766" s="967"/>
      <c r="BK766" s="967"/>
      <c r="BL766" s="967"/>
      <c r="BM766" s="967"/>
      <c r="BN766" s="967"/>
      <c r="BO766" s="967"/>
      <c r="BP766" s="967"/>
      <c r="BQ766" s="967"/>
      <c r="BR766" s="967"/>
      <c r="BS766" s="967"/>
    </row>
    <row r="767" spans="1:71" s="656" customFormat="1" ht="15.65" customHeight="1" outlineLevel="2" x14ac:dyDescent="0.25">
      <c r="A767" s="934"/>
      <c r="B767" s="778"/>
      <c r="C767" s="791"/>
      <c r="D767" s="784" t="s">
        <v>159</v>
      </c>
      <c r="E767" s="678">
        <f>E761/2.5*2.1</f>
        <v>76.691999999999993</v>
      </c>
      <c r="F767" s="679" t="s">
        <v>71</v>
      </c>
      <c r="G767" s="680">
        <v>0</v>
      </c>
      <c r="H767" s="680">
        <f t="shared" si="218"/>
        <v>0</v>
      </c>
      <c r="I767" s="899">
        <v>2.39</v>
      </c>
      <c r="J767" s="899">
        <f t="shared" si="219"/>
        <v>183.29388</v>
      </c>
      <c r="K767" s="899"/>
      <c r="L767" s="899">
        <f>+K767*E767</f>
        <v>0</v>
      </c>
      <c r="M767" s="900">
        <f>J767+H767*Tabellen!$K$2+L767</f>
        <v>183.29388</v>
      </c>
      <c r="N767" s="796"/>
      <c r="O767" s="1018">
        <f t="shared" si="220"/>
        <v>221.78559479999998</v>
      </c>
      <c r="P767" s="1031"/>
      <c r="Q767" s="1023" t="s">
        <v>1025</v>
      </c>
      <c r="R767" s="1018">
        <f>H767*Tabellen!$K$2*Tabellen!$F$2</f>
        <v>0</v>
      </c>
      <c r="S767" s="1024" t="s">
        <v>1116</v>
      </c>
      <c r="T767" s="1018">
        <f>J767*Tabellen!$F$2</f>
        <v>221.78559479999998</v>
      </c>
      <c r="U767" s="1018">
        <f>R767*Tabellen!$G$2</f>
        <v>0</v>
      </c>
      <c r="V767" s="1018">
        <f>T767*Tabellen!$H$2</f>
        <v>46.574974907999994</v>
      </c>
      <c r="W767" s="1018">
        <f t="shared" si="221"/>
        <v>46.574974907999994</v>
      </c>
      <c r="X767" s="1018">
        <f t="shared" si="222"/>
        <v>268.36056970799996</v>
      </c>
      <c r="Y767" s="1019"/>
      <c r="Z767" s="969"/>
      <c r="AA767" s="967"/>
      <c r="AB767" s="967"/>
      <c r="AC767" s="967"/>
      <c r="AD767" s="967"/>
      <c r="AE767" s="967"/>
      <c r="AF767" s="967"/>
      <c r="AG767" s="967"/>
      <c r="AH767" s="967"/>
      <c r="AI767" s="967"/>
      <c r="AJ767" s="967"/>
      <c r="AK767" s="967"/>
      <c r="AL767" s="967"/>
      <c r="AM767" s="967"/>
      <c r="AN767" s="967"/>
      <c r="AO767" s="967"/>
      <c r="AP767" s="967"/>
      <c r="AQ767" s="967"/>
      <c r="AR767" s="967"/>
      <c r="AS767" s="967"/>
      <c r="AT767" s="967"/>
      <c r="AU767" s="967"/>
      <c r="AV767" s="967"/>
      <c r="AW767" s="967"/>
      <c r="AX767" s="967"/>
      <c r="AY767" s="967"/>
      <c r="AZ767" s="967"/>
      <c r="BA767" s="967"/>
      <c r="BB767" s="967"/>
      <c r="BC767" s="967"/>
      <c r="BD767" s="967"/>
      <c r="BE767" s="967"/>
      <c r="BF767" s="967"/>
      <c r="BG767" s="967"/>
      <c r="BH767" s="967"/>
      <c r="BI767" s="967"/>
      <c r="BJ767" s="967"/>
      <c r="BK767" s="967"/>
      <c r="BL767" s="967"/>
      <c r="BM767" s="967"/>
      <c r="BN767" s="967"/>
      <c r="BO767" s="967"/>
      <c r="BP767" s="967"/>
      <c r="BQ767" s="967"/>
      <c r="BR767" s="967"/>
      <c r="BS767" s="967"/>
    </row>
    <row r="768" spans="1:71" s="656" customFormat="1" ht="15.65" customHeight="1" outlineLevel="2" x14ac:dyDescent="0.25">
      <c r="A768" s="934"/>
      <c r="B768" s="659"/>
      <c r="C768" s="786"/>
      <c r="D768" s="657" t="s">
        <v>1506</v>
      </c>
      <c r="E768" s="660">
        <f>E761*1.05</f>
        <v>95.864999999999995</v>
      </c>
      <c r="F768" s="657" t="s">
        <v>74</v>
      </c>
      <c r="G768" s="661">
        <v>0</v>
      </c>
      <c r="H768" s="661">
        <f t="shared" si="218"/>
        <v>0</v>
      </c>
      <c r="I768" s="891">
        <v>14.42</v>
      </c>
      <c r="J768" s="891">
        <f t="shared" si="219"/>
        <v>1382.3733</v>
      </c>
      <c r="K768" s="891"/>
      <c r="L768" s="891">
        <f>E768*K768</f>
        <v>0</v>
      </c>
      <c r="M768" s="891">
        <f>J768+H768*Tabellen!$K$2+L768</f>
        <v>1382.3733</v>
      </c>
      <c r="N768" s="796"/>
      <c r="O768" s="1018">
        <f t="shared" si="220"/>
        <v>1672.671693</v>
      </c>
      <c r="P768" s="1031"/>
      <c r="Q768" s="1023" t="s">
        <v>1025</v>
      </c>
      <c r="R768" s="1018">
        <f>H768*Tabellen!$K$2*Tabellen!$F$2</f>
        <v>0</v>
      </c>
      <c r="S768" s="1024" t="s">
        <v>1116</v>
      </c>
      <c r="T768" s="1018">
        <f>J768*Tabellen!$F$2</f>
        <v>1672.671693</v>
      </c>
      <c r="U768" s="1018">
        <f>R768*Tabellen!$G$2</f>
        <v>0</v>
      </c>
      <c r="V768" s="1018">
        <f>T768*Tabellen!$H$2</f>
        <v>351.26105552999996</v>
      </c>
      <c r="W768" s="1018">
        <f t="shared" si="221"/>
        <v>351.26105552999996</v>
      </c>
      <c r="X768" s="1018">
        <f t="shared" si="222"/>
        <v>2023.93274853</v>
      </c>
      <c r="Y768" s="1017"/>
      <c r="Z768" s="967"/>
      <c r="AA768" s="967"/>
      <c r="AB768" s="967"/>
      <c r="AC768" s="967"/>
      <c r="AD768" s="967"/>
      <c r="AE768" s="967"/>
      <c r="AF768" s="967"/>
      <c r="AG768" s="967"/>
      <c r="AH768" s="967"/>
      <c r="AI768" s="967"/>
      <c r="AJ768" s="967"/>
      <c r="AK768" s="967"/>
      <c r="AL768" s="967"/>
      <c r="AM768" s="967"/>
      <c r="AN768" s="967"/>
      <c r="AO768" s="967"/>
      <c r="AP768" s="967"/>
      <c r="AQ768" s="967"/>
      <c r="AR768" s="967"/>
      <c r="AS768" s="967"/>
      <c r="AT768" s="967"/>
      <c r="AU768" s="967"/>
      <c r="AV768" s="967"/>
      <c r="AW768" s="967"/>
      <c r="AX768" s="967"/>
      <c r="AY768" s="967"/>
      <c r="AZ768" s="967"/>
      <c r="BA768" s="967"/>
      <c r="BB768" s="967"/>
      <c r="BC768" s="967"/>
      <c r="BD768" s="967"/>
      <c r="BE768" s="967"/>
      <c r="BF768" s="967"/>
      <c r="BG768" s="967"/>
      <c r="BH768" s="967"/>
      <c r="BI768" s="967"/>
      <c r="BJ768" s="967"/>
      <c r="BK768" s="967"/>
      <c r="BL768" s="967"/>
      <c r="BM768" s="967"/>
      <c r="BN768" s="967"/>
      <c r="BO768" s="967"/>
      <c r="BP768" s="967"/>
      <c r="BQ768" s="967"/>
      <c r="BR768" s="967"/>
      <c r="BS768" s="967"/>
    </row>
    <row r="769" spans="1:71" s="656" customFormat="1" ht="15.65" customHeight="1" outlineLevel="2" x14ac:dyDescent="0.25">
      <c r="A769" s="934"/>
      <c r="B769" s="659"/>
      <c r="C769" s="786"/>
      <c r="D769" s="657" t="s">
        <v>1596</v>
      </c>
      <c r="E769" s="660">
        <f>E761*1.05</f>
        <v>95.864999999999995</v>
      </c>
      <c r="F769" s="659" t="s">
        <v>74</v>
      </c>
      <c r="G769" s="660">
        <v>0</v>
      </c>
      <c r="H769" s="661">
        <f t="shared" si="218"/>
        <v>0</v>
      </c>
      <c r="I769" s="904">
        <v>1.85</v>
      </c>
      <c r="J769" s="891">
        <f t="shared" si="219"/>
        <v>177.35024999999999</v>
      </c>
      <c r="K769" s="891"/>
      <c r="L769" s="891">
        <f>E769*K769</f>
        <v>0</v>
      </c>
      <c r="M769" s="891">
        <f>J769+H769*Tabellen!$K$2+L769</f>
        <v>177.35024999999999</v>
      </c>
      <c r="N769" s="796"/>
      <c r="O769" s="1018">
        <f t="shared" si="220"/>
        <v>214.59380249999998</v>
      </c>
      <c r="P769" s="1031"/>
      <c r="Q769" s="1023" t="s">
        <v>1025</v>
      </c>
      <c r="R769" s="1018">
        <f>H769*Tabellen!$K$2*Tabellen!$F$2</f>
        <v>0</v>
      </c>
      <c r="S769" s="1024" t="s">
        <v>1116</v>
      </c>
      <c r="T769" s="1018">
        <f>J769*Tabellen!$F$2</f>
        <v>214.59380249999998</v>
      </c>
      <c r="U769" s="1018">
        <f>R769*Tabellen!$G$2</f>
        <v>0</v>
      </c>
      <c r="V769" s="1018">
        <f>T769*Tabellen!$H$2</f>
        <v>45.064698524999997</v>
      </c>
      <c r="W769" s="1018">
        <f t="shared" si="221"/>
        <v>45.064698524999997</v>
      </c>
      <c r="X769" s="1018">
        <f t="shared" si="222"/>
        <v>259.65850102499996</v>
      </c>
      <c r="Y769" s="1026"/>
      <c r="Z769" s="967"/>
      <c r="AA769" s="967"/>
      <c r="AB769" s="967"/>
      <c r="AC769" s="967"/>
      <c r="AD769" s="967"/>
      <c r="AE769" s="967"/>
      <c r="AF769" s="967"/>
      <c r="AG769" s="967"/>
      <c r="AH769" s="967"/>
      <c r="AI769" s="967"/>
      <c r="AJ769" s="967"/>
      <c r="AK769" s="967"/>
      <c r="AL769" s="967"/>
      <c r="AM769" s="967"/>
      <c r="AN769" s="967"/>
      <c r="AO769" s="967"/>
      <c r="AP769" s="967"/>
      <c r="AQ769" s="967"/>
      <c r="AR769" s="967"/>
      <c r="AS769" s="967"/>
      <c r="AT769" s="967"/>
      <c r="AU769" s="967"/>
      <c r="AV769" s="967"/>
      <c r="AW769" s="967"/>
      <c r="AX769" s="967"/>
      <c r="AY769" s="967"/>
      <c r="AZ769" s="967"/>
      <c r="BA769" s="967"/>
      <c r="BB769" s="967"/>
      <c r="BC769" s="967"/>
      <c r="BD769" s="967"/>
      <c r="BE769" s="967"/>
      <c r="BF769" s="967"/>
      <c r="BG769" s="967"/>
      <c r="BH769" s="967"/>
      <c r="BI769" s="967"/>
      <c r="BJ769" s="967"/>
      <c r="BK769" s="967"/>
      <c r="BL769" s="967"/>
      <c r="BM769" s="967"/>
      <c r="BN769" s="967"/>
      <c r="BO769" s="967"/>
      <c r="BP769" s="967"/>
      <c r="BQ769" s="967"/>
      <c r="BR769" s="967"/>
      <c r="BS769" s="967"/>
    </row>
    <row r="770" spans="1:71" s="656" customFormat="1" ht="15.65" customHeight="1" outlineLevel="2" x14ac:dyDescent="0.25">
      <c r="A770" s="934"/>
      <c r="B770" s="659"/>
      <c r="C770" s="786"/>
      <c r="D770" s="657" t="s">
        <v>1490</v>
      </c>
      <c r="E770" s="660">
        <f>E761*1.1</f>
        <v>100.43</v>
      </c>
      <c r="F770" s="659" t="s">
        <v>74</v>
      </c>
      <c r="G770" s="660"/>
      <c r="H770" s="661">
        <f t="shared" si="218"/>
        <v>0</v>
      </c>
      <c r="I770" s="904">
        <v>2.1754249999999997</v>
      </c>
      <c r="J770" s="891">
        <f t="shared" si="219"/>
        <v>218.47793274999998</v>
      </c>
      <c r="K770" s="891"/>
      <c r="L770" s="891">
        <f>E770*K770</f>
        <v>0</v>
      </c>
      <c r="M770" s="891">
        <f>J770+H770*Tabellen!$K$2+L770</f>
        <v>218.47793274999998</v>
      </c>
      <c r="N770" s="796"/>
      <c r="O770" s="1018">
        <f t="shared" si="220"/>
        <v>264.35829862749995</v>
      </c>
      <c r="P770" s="1031"/>
      <c r="Q770" s="1023" t="s">
        <v>1025</v>
      </c>
      <c r="R770" s="1018">
        <f>H770*Tabellen!$K$2*Tabellen!$F$2</f>
        <v>0</v>
      </c>
      <c r="S770" s="1024" t="s">
        <v>1116</v>
      </c>
      <c r="T770" s="1018">
        <f>J770*Tabellen!$F$2</f>
        <v>264.35829862749995</v>
      </c>
      <c r="U770" s="1018">
        <f>R770*Tabellen!$G$2</f>
        <v>0</v>
      </c>
      <c r="V770" s="1018">
        <f>T770*Tabellen!$H$2</f>
        <v>55.515242711774988</v>
      </c>
      <c r="W770" s="1018">
        <f t="shared" si="221"/>
        <v>55.515242711774988</v>
      </c>
      <c r="X770" s="1018">
        <f t="shared" si="222"/>
        <v>319.87354133927494</v>
      </c>
      <c r="Y770" s="1026"/>
      <c r="Z770" s="967"/>
      <c r="AA770" s="967"/>
      <c r="AB770" s="967"/>
      <c r="AC770" s="967"/>
      <c r="AD770" s="967"/>
      <c r="AE770" s="967"/>
      <c r="AF770" s="967"/>
      <c r="AG770" s="967"/>
      <c r="AH770" s="967"/>
      <c r="AI770" s="967"/>
      <c r="AJ770" s="967"/>
      <c r="AK770" s="967"/>
      <c r="AL770" s="967"/>
      <c r="AM770" s="967"/>
      <c r="AN770" s="967"/>
      <c r="AO770" s="967"/>
      <c r="AP770" s="967"/>
      <c r="AQ770" s="967"/>
      <c r="AR770" s="967"/>
      <c r="AS770" s="967"/>
      <c r="AT770" s="967"/>
      <c r="AU770" s="967"/>
      <c r="AV770" s="967"/>
      <c r="AW770" s="967"/>
      <c r="AX770" s="967"/>
      <c r="AY770" s="967"/>
      <c r="AZ770" s="967"/>
      <c r="BA770" s="967"/>
      <c r="BB770" s="967"/>
      <c r="BC770" s="967"/>
      <c r="BD770" s="967"/>
      <c r="BE770" s="967"/>
      <c r="BF770" s="967"/>
      <c r="BG770" s="967"/>
      <c r="BH770" s="967"/>
      <c r="BI770" s="967"/>
      <c r="BJ770" s="967"/>
      <c r="BK770" s="967"/>
      <c r="BL770" s="967"/>
      <c r="BM770" s="967"/>
      <c r="BN770" s="967"/>
      <c r="BO770" s="967"/>
      <c r="BP770" s="967"/>
      <c r="BQ770" s="967"/>
      <c r="BR770" s="967"/>
      <c r="BS770" s="967"/>
    </row>
    <row r="771" spans="1:71" s="656" customFormat="1" ht="15.65" customHeight="1" outlineLevel="2" x14ac:dyDescent="0.25">
      <c r="A771" s="934"/>
      <c r="B771" s="659"/>
      <c r="C771" s="786"/>
      <c r="D771" s="657" t="s">
        <v>1491</v>
      </c>
      <c r="E771" s="660">
        <f>E761*1.1</f>
        <v>100.43</v>
      </c>
      <c r="F771" s="659" t="s">
        <v>74</v>
      </c>
      <c r="G771" s="660"/>
      <c r="H771" s="661">
        <f t="shared" si="218"/>
        <v>0</v>
      </c>
      <c r="I771" s="904">
        <v>1.79</v>
      </c>
      <c r="J771" s="891">
        <f t="shared" si="219"/>
        <v>179.76970000000003</v>
      </c>
      <c r="K771" s="891"/>
      <c r="L771" s="891">
        <f>E771*K771</f>
        <v>0</v>
      </c>
      <c r="M771" s="891">
        <f>J771+H771*Tabellen!$K$2+L771</f>
        <v>179.76970000000003</v>
      </c>
      <c r="N771" s="796"/>
      <c r="O771" s="1018">
        <f t="shared" si="220"/>
        <v>217.52133700000002</v>
      </c>
      <c r="P771" s="1031"/>
      <c r="Q771" s="1023" t="s">
        <v>1025</v>
      </c>
      <c r="R771" s="1018">
        <f>H771*Tabellen!$K$2*Tabellen!$F$2</f>
        <v>0</v>
      </c>
      <c r="S771" s="1024" t="s">
        <v>1116</v>
      </c>
      <c r="T771" s="1018">
        <f>J771*Tabellen!$F$2</f>
        <v>217.52133700000002</v>
      </c>
      <c r="U771" s="1018">
        <f>R771*Tabellen!$G$2</f>
        <v>0</v>
      </c>
      <c r="V771" s="1018">
        <f>T771*Tabellen!$H$2</f>
        <v>45.679480770000005</v>
      </c>
      <c r="W771" s="1018">
        <f t="shared" si="221"/>
        <v>45.679480770000005</v>
      </c>
      <c r="X771" s="1018">
        <f t="shared" si="222"/>
        <v>263.20081777000001</v>
      </c>
      <c r="Y771" s="1026"/>
      <c r="Z771" s="967"/>
      <c r="AA771" s="967"/>
      <c r="AB771" s="967"/>
      <c r="AC771" s="967"/>
      <c r="AD771" s="967"/>
      <c r="AE771" s="967"/>
      <c r="AF771" s="967"/>
      <c r="AG771" s="967"/>
      <c r="AH771" s="967"/>
      <c r="AI771" s="967"/>
      <c r="AJ771" s="967"/>
      <c r="AK771" s="967"/>
      <c r="AL771" s="967"/>
      <c r="AM771" s="967"/>
      <c r="AN771" s="967"/>
      <c r="AO771" s="967"/>
      <c r="AP771" s="967"/>
      <c r="AQ771" s="967"/>
      <c r="AR771" s="967"/>
      <c r="AS771" s="967"/>
      <c r="AT771" s="967"/>
      <c r="AU771" s="967"/>
      <c r="AV771" s="967"/>
      <c r="AW771" s="967"/>
      <c r="AX771" s="967"/>
      <c r="AY771" s="967"/>
      <c r="AZ771" s="967"/>
      <c r="BA771" s="967"/>
      <c r="BB771" s="967"/>
      <c r="BC771" s="967"/>
      <c r="BD771" s="967"/>
      <c r="BE771" s="967"/>
      <c r="BF771" s="967"/>
      <c r="BG771" s="967"/>
      <c r="BH771" s="967"/>
      <c r="BI771" s="967"/>
      <c r="BJ771" s="967"/>
      <c r="BK771" s="967"/>
      <c r="BL771" s="967"/>
      <c r="BM771" s="967"/>
      <c r="BN771" s="967"/>
      <c r="BO771" s="967"/>
      <c r="BP771" s="967"/>
      <c r="BQ771" s="967"/>
      <c r="BR771" s="967"/>
      <c r="BS771" s="967"/>
    </row>
    <row r="772" spans="1:71" s="656" customFormat="1" ht="15.65" customHeight="1" outlineLevel="2" x14ac:dyDescent="0.25">
      <c r="A772" s="934"/>
      <c r="B772" s="659"/>
      <c r="C772" s="786"/>
      <c r="D772" s="657" t="s">
        <v>1492</v>
      </c>
      <c r="E772" s="660">
        <f>E761*1.1</f>
        <v>100.43</v>
      </c>
      <c r="F772" s="657" t="s">
        <v>74</v>
      </c>
      <c r="G772" s="661"/>
      <c r="H772" s="661">
        <f t="shared" si="218"/>
        <v>0</v>
      </c>
      <c r="I772" s="891">
        <v>3.97</v>
      </c>
      <c r="J772" s="891">
        <f t="shared" si="219"/>
        <v>398.70710000000003</v>
      </c>
      <c r="K772" s="891"/>
      <c r="L772" s="891">
        <f>E772*K772</f>
        <v>0</v>
      </c>
      <c r="M772" s="891">
        <f>J772+H772*Tabellen!$K$2+L772</f>
        <v>398.70710000000003</v>
      </c>
      <c r="N772" s="796"/>
      <c r="O772" s="1018">
        <f t="shared" si="220"/>
        <v>482.43559100000004</v>
      </c>
      <c r="P772" s="1031"/>
      <c r="Q772" s="1023" t="s">
        <v>1025</v>
      </c>
      <c r="R772" s="1018">
        <f>H772*Tabellen!$K$2*Tabellen!$F$2</f>
        <v>0</v>
      </c>
      <c r="S772" s="1024" t="s">
        <v>1116</v>
      </c>
      <c r="T772" s="1018">
        <f>J772*Tabellen!$F$2</f>
        <v>482.43559100000004</v>
      </c>
      <c r="U772" s="1018">
        <f>R772*Tabellen!$G$2</f>
        <v>0</v>
      </c>
      <c r="V772" s="1018">
        <f>T772*Tabellen!$H$2</f>
        <v>101.31147411000001</v>
      </c>
      <c r="W772" s="1018">
        <f t="shared" si="221"/>
        <v>101.31147411000001</v>
      </c>
      <c r="X772" s="1018">
        <f t="shared" si="222"/>
        <v>583.74706510999999</v>
      </c>
      <c r="Y772" s="1034"/>
      <c r="Z772" s="967"/>
      <c r="AA772" s="967"/>
      <c r="AB772" s="967"/>
      <c r="AC772" s="967"/>
      <c r="AD772" s="967"/>
      <c r="AE772" s="967"/>
      <c r="AF772" s="967"/>
      <c r="AG772" s="967"/>
      <c r="AH772" s="967"/>
      <c r="AI772" s="967"/>
      <c r="AJ772" s="967"/>
      <c r="AK772" s="967"/>
      <c r="AL772" s="967"/>
      <c r="AM772" s="967"/>
      <c r="AN772" s="967"/>
      <c r="AO772" s="967"/>
      <c r="AP772" s="967"/>
      <c r="AQ772" s="967"/>
      <c r="AR772" s="967"/>
      <c r="AS772" s="967"/>
      <c r="AT772" s="967"/>
      <c r="AU772" s="967"/>
      <c r="AV772" s="967"/>
      <c r="AW772" s="967"/>
      <c r="AX772" s="967"/>
      <c r="AY772" s="967"/>
      <c r="AZ772" s="967"/>
      <c r="BA772" s="967"/>
      <c r="BB772" s="967"/>
      <c r="BC772" s="967"/>
      <c r="BD772" s="967"/>
      <c r="BE772" s="967"/>
      <c r="BF772" s="967"/>
      <c r="BG772" s="967"/>
      <c r="BH772" s="967"/>
      <c r="BI772" s="967"/>
      <c r="BJ772" s="967"/>
      <c r="BK772" s="967"/>
      <c r="BL772" s="967"/>
      <c r="BM772" s="967"/>
      <c r="BN772" s="967"/>
      <c r="BO772" s="967"/>
      <c r="BP772" s="967"/>
      <c r="BQ772" s="967"/>
      <c r="BR772" s="967"/>
      <c r="BS772" s="967"/>
    </row>
    <row r="773" spans="1:71" s="656" customFormat="1" ht="15.65" customHeight="1" outlineLevel="2" x14ac:dyDescent="0.25">
      <c r="A773" s="934"/>
      <c r="B773" s="778"/>
      <c r="C773" s="791"/>
      <c r="D773" s="784" t="s">
        <v>1499</v>
      </c>
      <c r="E773" s="678">
        <f>E761</f>
        <v>91.3</v>
      </c>
      <c r="F773" s="679" t="s">
        <v>74</v>
      </c>
      <c r="G773" s="680">
        <v>1.1499999999999999</v>
      </c>
      <c r="H773" s="680">
        <f t="shared" si="218"/>
        <v>104.99499999999999</v>
      </c>
      <c r="I773" s="899">
        <v>0</v>
      </c>
      <c r="J773" s="899">
        <f t="shared" si="219"/>
        <v>0</v>
      </c>
      <c r="K773" s="899"/>
      <c r="L773" s="899">
        <f>+K773*E773</f>
        <v>0</v>
      </c>
      <c r="M773" s="900">
        <f>J773+H773*Tabellen!$K$2+L773</f>
        <v>6299.7</v>
      </c>
      <c r="N773" s="796"/>
      <c r="O773" s="1018">
        <f t="shared" si="220"/>
        <v>7622.6369999999997</v>
      </c>
      <c r="P773" s="1031"/>
      <c r="Q773" s="1023" t="s">
        <v>1025</v>
      </c>
      <c r="R773" s="1018">
        <f>H773*Tabellen!$K$2*Tabellen!$F$2</f>
        <v>7622.6369999999997</v>
      </c>
      <c r="S773" s="1024" t="s">
        <v>1116</v>
      </c>
      <c r="T773" s="1018">
        <f>J773*Tabellen!$F$2</f>
        <v>0</v>
      </c>
      <c r="U773" s="1018">
        <f>R773*Tabellen!$G$2</f>
        <v>686.03733</v>
      </c>
      <c r="V773" s="1018">
        <f>T773*Tabellen!$H$2</f>
        <v>0</v>
      </c>
      <c r="W773" s="1018">
        <f t="shared" si="221"/>
        <v>686.03733</v>
      </c>
      <c r="X773" s="1018">
        <f t="shared" si="222"/>
        <v>8308.6743299999998</v>
      </c>
      <c r="Y773" s="1019"/>
      <c r="Z773" s="969"/>
      <c r="AA773" s="967"/>
      <c r="AB773" s="967"/>
      <c r="AC773" s="967"/>
      <c r="AD773" s="967"/>
      <c r="AE773" s="967"/>
      <c r="AF773" s="967"/>
      <c r="AG773" s="967"/>
      <c r="AH773" s="967"/>
      <c r="AI773" s="967"/>
      <c r="AJ773" s="967"/>
      <c r="AK773" s="967"/>
      <c r="AL773" s="967"/>
      <c r="AM773" s="967"/>
      <c r="AN773" s="967"/>
      <c r="AO773" s="967"/>
      <c r="AP773" s="967"/>
      <c r="AQ773" s="967"/>
      <c r="AR773" s="967"/>
      <c r="AS773" s="967"/>
      <c r="AT773" s="967"/>
      <c r="AU773" s="967"/>
      <c r="AV773" s="967"/>
      <c r="AW773" s="967"/>
      <c r="AX773" s="967"/>
      <c r="AY773" s="967"/>
      <c r="AZ773" s="967"/>
      <c r="BA773" s="967"/>
      <c r="BB773" s="967"/>
      <c r="BC773" s="967"/>
      <c r="BD773" s="967"/>
      <c r="BE773" s="967"/>
      <c r="BF773" s="967"/>
      <c r="BG773" s="967"/>
      <c r="BH773" s="967"/>
      <c r="BI773" s="967"/>
      <c r="BJ773" s="967"/>
      <c r="BK773" s="967"/>
      <c r="BL773" s="967"/>
      <c r="BM773" s="967"/>
      <c r="BN773" s="967"/>
      <c r="BO773" s="967"/>
      <c r="BP773" s="967"/>
      <c r="BQ773" s="967"/>
      <c r="BR773" s="967"/>
      <c r="BS773" s="967"/>
    </row>
    <row r="774" spans="1:71" s="656" customFormat="1" ht="15.65" customHeight="1" outlineLevel="2" x14ac:dyDescent="0.25">
      <c r="A774" s="934"/>
      <c r="B774" s="659"/>
      <c r="C774" s="786"/>
      <c r="D774" s="659" t="s">
        <v>1493</v>
      </c>
      <c r="E774" s="660">
        <f>E761</f>
        <v>91.3</v>
      </c>
      <c r="F774" s="657" t="s">
        <v>74</v>
      </c>
      <c r="G774" s="660"/>
      <c r="H774" s="661">
        <f t="shared" si="218"/>
        <v>0</v>
      </c>
      <c r="I774" s="891">
        <v>10</v>
      </c>
      <c r="J774" s="891">
        <f t="shared" si="219"/>
        <v>913</v>
      </c>
      <c r="K774" s="891"/>
      <c r="L774" s="891">
        <f>E774*K774</f>
        <v>0</v>
      </c>
      <c r="M774" s="891">
        <f>J774+H774*Tabellen!$K$2+L774</f>
        <v>913</v>
      </c>
      <c r="N774" s="796"/>
      <c r="O774" s="1018">
        <f t="shared" si="220"/>
        <v>1104.73</v>
      </c>
      <c r="P774" s="1031"/>
      <c r="Q774" s="1023" t="s">
        <v>1025</v>
      </c>
      <c r="R774" s="1018">
        <f>H774*Tabellen!$K$2*Tabellen!$F$2</f>
        <v>0</v>
      </c>
      <c r="S774" s="1024" t="s">
        <v>1116</v>
      </c>
      <c r="T774" s="1018">
        <f>J774*Tabellen!$F$2</f>
        <v>1104.73</v>
      </c>
      <c r="U774" s="1018">
        <f>R774*Tabellen!$G$2</f>
        <v>0</v>
      </c>
      <c r="V774" s="1018">
        <f>T774*Tabellen!$H$2</f>
        <v>231.9933</v>
      </c>
      <c r="W774" s="1018">
        <f t="shared" si="221"/>
        <v>231.9933</v>
      </c>
      <c r="X774" s="1018">
        <f t="shared" si="222"/>
        <v>1336.7233000000001</v>
      </c>
      <c r="Y774" s="1017"/>
      <c r="Z774" s="967"/>
      <c r="AA774" s="967"/>
      <c r="AB774" s="967"/>
      <c r="AC774" s="967"/>
      <c r="AD774" s="967"/>
      <c r="AE774" s="967"/>
      <c r="AF774" s="967"/>
      <c r="AG774" s="967"/>
      <c r="AH774" s="967"/>
      <c r="AI774" s="967"/>
      <c r="AJ774" s="967"/>
      <c r="AK774" s="967"/>
      <c r="AL774" s="967"/>
      <c r="AM774" s="967"/>
      <c r="AN774" s="967"/>
      <c r="AO774" s="967"/>
      <c r="AP774" s="967"/>
      <c r="AQ774" s="967"/>
      <c r="AR774" s="967"/>
      <c r="AS774" s="967"/>
      <c r="AT774" s="967"/>
      <c r="AU774" s="967"/>
      <c r="AV774" s="967"/>
      <c r="AW774" s="967"/>
      <c r="AX774" s="967"/>
      <c r="AY774" s="967"/>
      <c r="AZ774" s="967"/>
      <c r="BA774" s="967"/>
      <c r="BB774" s="967"/>
      <c r="BC774" s="967"/>
      <c r="BD774" s="967"/>
      <c r="BE774" s="967"/>
      <c r="BF774" s="967"/>
      <c r="BG774" s="967"/>
      <c r="BH774" s="967"/>
      <c r="BI774" s="967"/>
      <c r="BJ774" s="967"/>
      <c r="BK774" s="967"/>
      <c r="BL774" s="967"/>
      <c r="BM774" s="967"/>
      <c r="BN774" s="967"/>
      <c r="BO774" s="967"/>
      <c r="BP774" s="967"/>
      <c r="BQ774" s="967"/>
      <c r="BR774" s="967"/>
      <c r="BS774" s="967"/>
    </row>
    <row r="775" spans="1:71" s="656" customFormat="1" ht="15.65" customHeight="1" outlineLevel="2" x14ac:dyDescent="0.25">
      <c r="A775" s="934"/>
      <c r="B775" s="659"/>
      <c r="C775" s="786"/>
      <c r="D775" s="659" t="s">
        <v>1483</v>
      </c>
      <c r="E775" s="660">
        <v>1</v>
      </c>
      <c r="F775" s="657" t="s">
        <v>846</v>
      </c>
      <c r="G775" s="660">
        <v>4</v>
      </c>
      <c r="H775" s="661">
        <f t="shared" si="218"/>
        <v>4</v>
      </c>
      <c r="I775" s="891"/>
      <c r="J775" s="891">
        <f t="shared" si="219"/>
        <v>0</v>
      </c>
      <c r="K775" s="891"/>
      <c r="L775" s="891">
        <f>E775*K775</f>
        <v>0</v>
      </c>
      <c r="M775" s="891">
        <f>J775+H775*Tabellen!$K$2+L775</f>
        <v>240</v>
      </c>
      <c r="N775" s="796"/>
      <c r="O775" s="1018">
        <f t="shared" si="220"/>
        <v>290.39999999999998</v>
      </c>
      <c r="P775" s="1031"/>
      <c r="Q775" s="1023" t="s">
        <v>1025</v>
      </c>
      <c r="R775" s="1018">
        <f>H775*Tabellen!$K$2*Tabellen!$F$2</f>
        <v>290.39999999999998</v>
      </c>
      <c r="S775" s="1024" t="s">
        <v>1116</v>
      </c>
      <c r="T775" s="1018">
        <f>J775*Tabellen!$F$2</f>
        <v>0</v>
      </c>
      <c r="U775" s="1018">
        <f>R775*Tabellen!$G$2</f>
        <v>26.135999999999996</v>
      </c>
      <c r="V775" s="1018">
        <f>T775*Tabellen!$H$2</f>
        <v>0</v>
      </c>
      <c r="W775" s="1018">
        <f t="shared" si="221"/>
        <v>26.135999999999996</v>
      </c>
      <c r="X775" s="1018">
        <f t="shared" si="222"/>
        <v>316.53599999999994</v>
      </c>
      <c r="Y775" s="1017"/>
      <c r="Z775" s="967"/>
      <c r="AA775" s="967"/>
      <c r="AB775" s="967"/>
      <c r="AC775" s="967"/>
      <c r="AD775" s="967"/>
      <c r="AE775" s="967"/>
      <c r="AF775" s="967"/>
      <c r="AG775" s="967"/>
      <c r="AH775" s="967"/>
      <c r="AI775" s="967"/>
      <c r="AJ775" s="967"/>
      <c r="AK775" s="967"/>
      <c r="AL775" s="967"/>
      <c r="AM775" s="967"/>
      <c r="AN775" s="967"/>
      <c r="AO775" s="967"/>
      <c r="AP775" s="967"/>
      <c r="AQ775" s="967"/>
      <c r="AR775" s="967"/>
      <c r="AS775" s="967"/>
      <c r="AT775" s="967"/>
      <c r="AU775" s="967"/>
      <c r="AV775" s="967"/>
      <c r="AW775" s="967"/>
      <c r="AX775" s="967"/>
      <c r="AY775" s="967"/>
      <c r="AZ775" s="967"/>
      <c r="BA775" s="967"/>
      <c r="BB775" s="967"/>
      <c r="BC775" s="967"/>
      <c r="BD775" s="967"/>
      <c r="BE775" s="967"/>
      <c r="BF775" s="967"/>
      <c r="BG775" s="967"/>
      <c r="BH775" s="967"/>
      <c r="BI775" s="967"/>
      <c r="BJ775" s="967"/>
      <c r="BK775" s="967"/>
      <c r="BL775" s="967"/>
      <c r="BM775" s="967"/>
      <c r="BN775" s="967"/>
      <c r="BO775" s="967"/>
      <c r="BP775" s="967"/>
      <c r="BQ775" s="967"/>
      <c r="BR775" s="967"/>
      <c r="BS775" s="967"/>
    </row>
    <row r="776" spans="1:71" s="830" customFormat="1" ht="15.65" customHeight="1" outlineLevel="2" x14ac:dyDescent="0.25">
      <c r="A776" s="936"/>
      <c r="B776" s="659" t="s">
        <v>1223</v>
      </c>
      <c r="C776" s="786" t="s">
        <v>1074</v>
      </c>
      <c r="D776" s="657" t="s">
        <v>1226</v>
      </c>
      <c r="E776" s="660"/>
      <c r="F776" s="657"/>
      <c r="G776" s="661"/>
      <c r="H776" s="661"/>
      <c r="I776" s="891"/>
      <c r="J776" s="891"/>
      <c r="K776" s="891"/>
      <c r="L776" s="891"/>
      <c r="M776" s="891"/>
      <c r="N776" s="833"/>
      <c r="O776" s="1018">
        <f t="shared" si="220"/>
        <v>0</v>
      </c>
      <c r="P776" s="1031"/>
      <c r="Q776" s="1023" t="s">
        <v>1025</v>
      </c>
      <c r="R776" s="1018">
        <f>H776*Tabellen!$K$2*Tabellen!$F$2</f>
        <v>0</v>
      </c>
      <c r="S776" s="1024" t="s">
        <v>1116</v>
      </c>
      <c r="T776" s="1018">
        <f>J776*Tabellen!$F$2</f>
        <v>0</v>
      </c>
      <c r="U776" s="1018">
        <f>R776*Tabellen!$G$2</f>
        <v>0</v>
      </c>
      <c r="V776" s="1018">
        <f>T776*Tabellen!$H$2</f>
        <v>0</v>
      </c>
      <c r="W776" s="1018">
        <f t="shared" si="221"/>
        <v>0</v>
      </c>
      <c r="X776" s="1018">
        <f t="shared" si="222"/>
        <v>0</v>
      </c>
      <c r="Y776" s="1034"/>
      <c r="Z776" s="970"/>
      <c r="AA776" s="970"/>
      <c r="AB776" s="970"/>
      <c r="AC776" s="970"/>
      <c r="AD776" s="970"/>
      <c r="AE776" s="970"/>
      <c r="AF776" s="970"/>
      <c r="AG776" s="970"/>
      <c r="AH776" s="970"/>
      <c r="AI776" s="970"/>
      <c r="AJ776" s="970"/>
      <c r="AK776" s="970"/>
      <c r="AL776" s="970"/>
      <c r="AM776" s="970"/>
      <c r="AN776" s="970"/>
      <c r="AO776" s="970"/>
      <c r="AP776" s="970"/>
      <c r="AQ776" s="970"/>
      <c r="AR776" s="970"/>
      <c r="AS776" s="970"/>
      <c r="AT776" s="970"/>
      <c r="AU776" s="970"/>
      <c r="AV776" s="970"/>
      <c r="AW776" s="970"/>
      <c r="AX776" s="970"/>
      <c r="AY776" s="970"/>
      <c r="AZ776" s="970"/>
      <c r="BA776" s="970"/>
      <c r="BB776" s="970"/>
      <c r="BC776" s="970"/>
      <c r="BD776" s="970"/>
      <c r="BE776" s="970"/>
      <c r="BF776" s="970"/>
      <c r="BG776" s="970"/>
      <c r="BH776" s="970"/>
      <c r="BI776" s="970"/>
      <c r="BJ776" s="970"/>
      <c r="BK776" s="970"/>
      <c r="BL776" s="970"/>
      <c r="BM776" s="970"/>
      <c r="BN776" s="970"/>
      <c r="BO776" s="970"/>
      <c r="BP776" s="970"/>
      <c r="BQ776" s="970"/>
      <c r="BR776" s="970"/>
      <c r="BS776" s="970"/>
    </row>
    <row r="777" spans="1:71" ht="15.65" customHeight="1" outlineLevel="2" x14ac:dyDescent="0.25">
      <c r="B777" s="659"/>
      <c r="E777" s="660"/>
      <c r="G777" s="661"/>
      <c r="H777" s="661"/>
      <c r="K777" s="906"/>
      <c r="N777" s="795"/>
      <c r="O777" s="1017"/>
      <c r="P777" s="1017"/>
      <c r="Q777" s="1017"/>
      <c r="Y777" s="1017"/>
      <c r="Z777" s="964"/>
    </row>
    <row r="778" spans="1:71" ht="9" customHeight="1" outlineLevel="1" x14ac:dyDescent="0.25">
      <c r="B778" s="663"/>
      <c r="D778" s="664"/>
      <c r="E778" s="666"/>
      <c r="F778" s="664"/>
      <c r="G778" s="665"/>
      <c r="H778" s="665"/>
      <c r="I778" s="892"/>
      <c r="J778" s="892"/>
      <c r="K778" s="892"/>
      <c r="L778" s="892"/>
      <c r="M778" s="892"/>
      <c r="N778" s="786"/>
      <c r="O778" s="1021"/>
      <c r="P778" s="1021"/>
      <c r="Q778" s="1021"/>
      <c r="R778" s="1022"/>
      <c r="S778" s="1022"/>
      <c r="T778" s="1022"/>
      <c r="U778" s="1022"/>
      <c r="V778" s="1022"/>
      <c r="W778" s="1022"/>
      <c r="X778" s="1022"/>
      <c r="Y778" s="1021"/>
      <c r="Z778" s="965"/>
      <c r="AA778" s="966"/>
      <c r="AG778" s="963"/>
      <c r="AH778" s="963"/>
    </row>
    <row r="779" spans="1:71" s="912" customFormat="1" ht="15.65" customHeight="1" outlineLevel="1" x14ac:dyDescent="0.25">
      <c r="B779" s="650" t="s">
        <v>1017</v>
      </c>
      <c r="C779" s="937"/>
      <c r="D779" s="651" t="s">
        <v>1697</v>
      </c>
      <c r="E779" s="658">
        <v>91.3</v>
      </c>
      <c r="F779" s="651" t="s">
        <v>74</v>
      </c>
      <c r="G779" s="652"/>
      <c r="H779" s="652">
        <f>SUM(H780:H795)/E779</f>
        <v>1.2342349336335239</v>
      </c>
      <c r="I779" s="890"/>
      <c r="J779" s="890">
        <f>SUM(J780:J795)/E779</f>
        <v>39.053919499999999</v>
      </c>
      <c r="K779" s="890"/>
      <c r="L779" s="890">
        <f>SUM(L780:L795)/E779</f>
        <v>0</v>
      </c>
      <c r="M779" s="890">
        <f>SUM(M780:M795)/E779</f>
        <v>113.10801551801144</v>
      </c>
      <c r="N779" s="937"/>
      <c r="O779" s="1015">
        <f>SUM(O780:O795)/E779</f>
        <v>136.86069877679384</v>
      </c>
      <c r="P779" s="1014" t="str">
        <f>B779</f>
        <v>V1-3-K1</v>
      </c>
      <c r="Q779" s="1014"/>
      <c r="R779" s="1015"/>
      <c r="S779" s="1015"/>
      <c r="T779" s="1015"/>
      <c r="U779" s="1028"/>
      <c r="V779" s="1015"/>
      <c r="W779" s="1015"/>
      <c r="X779" s="1015">
        <f>SUM(X780:X795)/E779</f>
        <v>154.84879077810527</v>
      </c>
      <c r="Y779" s="1016"/>
      <c r="Z779" s="960"/>
      <c r="AA779" s="960"/>
      <c r="AB779" s="960"/>
      <c r="AC779" s="960"/>
      <c r="AD779" s="960"/>
      <c r="AE779" s="960"/>
      <c r="AF779" s="960"/>
      <c r="AG779" s="960"/>
      <c r="AH779" s="960"/>
      <c r="AI779" s="960"/>
      <c r="AJ779" s="960"/>
      <c r="AK779" s="960"/>
      <c r="AL779" s="960"/>
      <c r="AM779" s="960"/>
      <c r="AN779" s="960"/>
      <c r="AO779" s="960"/>
      <c r="AP779" s="960"/>
      <c r="AQ779" s="960"/>
      <c r="AR779" s="960"/>
      <c r="AS779" s="960"/>
      <c r="AT779" s="960"/>
      <c r="AU779" s="960"/>
      <c r="AV779" s="960"/>
      <c r="AW779" s="960"/>
      <c r="AX779" s="960"/>
      <c r="AY779" s="960"/>
      <c r="AZ779" s="960"/>
      <c r="BA779" s="960"/>
      <c r="BB779" s="960"/>
      <c r="BC779" s="960"/>
      <c r="BD779" s="960"/>
      <c r="BE779" s="960"/>
      <c r="BF779" s="960"/>
      <c r="BG779" s="960"/>
      <c r="BH779" s="960"/>
      <c r="BI779" s="960"/>
      <c r="BJ779" s="960"/>
      <c r="BK779" s="960"/>
      <c r="BL779" s="960"/>
      <c r="BM779" s="960"/>
      <c r="BN779" s="960"/>
      <c r="BO779" s="960"/>
      <c r="BP779" s="960"/>
      <c r="BQ779" s="960"/>
      <c r="BR779" s="960"/>
      <c r="BS779" s="960"/>
    </row>
    <row r="780" spans="1:71" ht="15.65" customHeight="1" outlineLevel="2" x14ac:dyDescent="0.25">
      <c r="B780" s="659"/>
      <c r="D780" s="668" t="s">
        <v>1243</v>
      </c>
      <c r="E780" s="660"/>
      <c r="G780" s="661"/>
      <c r="H780" s="661"/>
      <c r="K780" s="906"/>
      <c r="N780" s="795"/>
      <c r="O780" s="1017" t="str">
        <f>R780</f>
        <v>incl. opslagen</v>
      </c>
      <c r="P780" s="1017"/>
      <c r="Q780" s="1023"/>
      <c r="R780" s="1030" t="str">
        <f>Tabellen!$C$2</f>
        <v>incl. opslagen</v>
      </c>
      <c r="S780" s="1024"/>
      <c r="T780" s="1030" t="str">
        <f>Tabellen!$C$2</f>
        <v>incl. opslagen</v>
      </c>
    </row>
    <row r="781" spans="1:71" s="656" customFormat="1" ht="15.65" customHeight="1" outlineLevel="2" x14ac:dyDescent="0.25">
      <c r="A781" s="934"/>
      <c r="B781" s="659"/>
      <c r="C781" s="786"/>
      <c r="D781" s="657" t="s">
        <v>1433</v>
      </c>
      <c r="E781" s="660">
        <v>1</v>
      </c>
      <c r="F781" s="657" t="s">
        <v>846</v>
      </c>
      <c r="G781" s="661">
        <v>2</v>
      </c>
      <c r="H781" s="661">
        <f t="shared" ref="H781:H793" si="223">E781*G781</f>
        <v>2</v>
      </c>
      <c r="I781" s="891"/>
      <c r="J781" s="891">
        <f t="shared" ref="J781:J793" si="224">E781*I781</f>
        <v>0</v>
      </c>
      <c r="K781" s="891"/>
      <c r="L781" s="891">
        <f>E781*K781</f>
        <v>0</v>
      </c>
      <c r="M781" s="891">
        <f>J781+H781*Tabellen!$K$2+L781</f>
        <v>120</v>
      </c>
      <c r="N781" s="796"/>
      <c r="O781" s="1018">
        <f t="shared" ref="O781:O794" si="225">R781+T781</f>
        <v>145.19999999999999</v>
      </c>
      <c r="P781" s="1031"/>
      <c r="Q781" s="1023" t="s">
        <v>1025</v>
      </c>
      <c r="R781" s="1018">
        <f>H781*Tabellen!$K$2*Tabellen!$F$2</f>
        <v>145.19999999999999</v>
      </c>
      <c r="S781" s="1024" t="s">
        <v>1116</v>
      </c>
      <c r="T781" s="1018">
        <f>J781*Tabellen!$F$2</f>
        <v>0</v>
      </c>
      <c r="U781" s="1018">
        <f>R781*Tabellen!$G$2</f>
        <v>13.067999999999998</v>
      </c>
      <c r="V781" s="1018">
        <f>T781*Tabellen!$H$2</f>
        <v>0</v>
      </c>
      <c r="W781" s="1018">
        <f t="shared" ref="W781:W794" si="226">U781+V781</f>
        <v>13.067999999999998</v>
      </c>
      <c r="X781" s="1018">
        <f t="shared" ref="X781:X794" si="227">O781+W781</f>
        <v>158.26799999999997</v>
      </c>
      <c r="Y781" s="1019"/>
      <c r="Z781" s="967"/>
      <c r="AA781" s="967"/>
      <c r="AB781" s="967"/>
      <c r="AC781" s="967"/>
      <c r="AD781" s="967"/>
      <c r="AE781" s="967"/>
      <c r="AF781" s="967"/>
      <c r="AG781" s="967"/>
      <c r="AH781" s="967"/>
      <c r="AI781" s="967"/>
      <c r="AJ781" s="967"/>
      <c r="AK781" s="967"/>
      <c r="AL781" s="967"/>
      <c r="AM781" s="967"/>
      <c r="AN781" s="967"/>
      <c r="AO781" s="967"/>
      <c r="AP781" s="967"/>
      <c r="AQ781" s="967"/>
      <c r="AR781" s="967"/>
      <c r="AS781" s="967"/>
      <c r="AT781" s="967"/>
      <c r="AU781" s="967"/>
      <c r="AV781" s="967"/>
      <c r="AW781" s="967"/>
      <c r="AX781" s="967"/>
      <c r="AY781" s="967"/>
      <c r="AZ781" s="967"/>
      <c r="BA781" s="967"/>
      <c r="BB781" s="967"/>
      <c r="BC781" s="967"/>
      <c r="BD781" s="967"/>
      <c r="BE781" s="967"/>
      <c r="BF781" s="967"/>
      <c r="BG781" s="967"/>
      <c r="BH781" s="967"/>
      <c r="BI781" s="967"/>
      <c r="BJ781" s="967"/>
      <c r="BK781" s="967"/>
      <c r="BL781" s="967"/>
      <c r="BM781" s="967"/>
      <c r="BN781" s="967"/>
      <c r="BO781" s="967"/>
      <c r="BP781" s="967"/>
      <c r="BQ781" s="967"/>
      <c r="BR781" s="967"/>
      <c r="BS781" s="967"/>
    </row>
    <row r="782" spans="1:71" s="656" customFormat="1" ht="15.65" customHeight="1" outlineLevel="2" x14ac:dyDescent="0.25">
      <c r="A782" s="934"/>
      <c r="B782" s="659"/>
      <c r="C782" s="786"/>
      <c r="D782" s="657" t="s">
        <v>1484</v>
      </c>
      <c r="E782" s="660">
        <f>91.3/2.7</f>
        <v>33.81481481481481</v>
      </c>
      <c r="F782" s="657" t="s">
        <v>71</v>
      </c>
      <c r="G782" s="661">
        <v>0.05</v>
      </c>
      <c r="H782" s="661">
        <f t="shared" si="223"/>
        <v>1.6907407407407407</v>
      </c>
      <c r="I782" s="891"/>
      <c r="J782" s="891">
        <f t="shared" si="224"/>
        <v>0</v>
      </c>
      <c r="K782" s="891"/>
      <c r="L782" s="891">
        <f>E782*K782</f>
        <v>0</v>
      </c>
      <c r="M782" s="891">
        <f>J782+H782*Tabellen!$K$2+L782</f>
        <v>101.44444444444444</v>
      </c>
      <c r="N782" s="796"/>
      <c r="O782" s="1018">
        <f t="shared" si="225"/>
        <v>122.74777777777777</v>
      </c>
      <c r="P782" s="1031"/>
      <c r="Q782" s="1023" t="s">
        <v>1025</v>
      </c>
      <c r="R782" s="1018">
        <f>H782*Tabellen!$K$2*Tabellen!$F$2</f>
        <v>122.74777777777777</v>
      </c>
      <c r="S782" s="1024" t="s">
        <v>1116</v>
      </c>
      <c r="T782" s="1018">
        <f>J782*Tabellen!$F$2</f>
        <v>0</v>
      </c>
      <c r="U782" s="1018">
        <f>R782*Tabellen!$G$2</f>
        <v>11.047299999999998</v>
      </c>
      <c r="V782" s="1018">
        <f>T782*Tabellen!$H$2</f>
        <v>0</v>
      </c>
      <c r="W782" s="1018">
        <f t="shared" si="226"/>
        <v>11.047299999999998</v>
      </c>
      <c r="X782" s="1018">
        <f t="shared" si="227"/>
        <v>133.79507777777778</v>
      </c>
      <c r="Y782" s="1019"/>
      <c r="Z782" s="967"/>
      <c r="AA782" s="967"/>
      <c r="AB782" s="967"/>
      <c r="AC782" s="967"/>
      <c r="AD782" s="967"/>
      <c r="AE782" s="967"/>
      <c r="AF782" s="967"/>
      <c r="AG782" s="967"/>
      <c r="AH782" s="967"/>
      <c r="AI782" s="967"/>
      <c r="AJ782" s="967"/>
      <c r="AK782" s="967"/>
      <c r="AL782" s="967"/>
      <c r="AM782" s="967"/>
      <c r="AN782" s="967"/>
      <c r="AO782" s="967"/>
      <c r="AP782" s="967"/>
      <c r="AQ782" s="967"/>
      <c r="AR782" s="967"/>
      <c r="AS782" s="967"/>
      <c r="AT782" s="967"/>
      <c r="AU782" s="967"/>
      <c r="AV782" s="967"/>
      <c r="AW782" s="967"/>
      <c r="AX782" s="967"/>
      <c r="AY782" s="967"/>
      <c r="AZ782" s="967"/>
      <c r="BA782" s="967"/>
      <c r="BB782" s="967"/>
      <c r="BC782" s="967"/>
      <c r="BD782" s="967"/>
      <c r="BE782" s="967"/>
      <c r="BF782" s="967"/>
      <c r="BG782" s="967"/>
      <c r="BH782" s="967"/>
      <c r="BI782" s="967"/>
      <c r="BJ782" s="967"/>
      <c r="BK782" s="967"/>
      <c r="BL782" s="967"/>
      <c r="BM782" s="967"/>
      <c r="BN782" s="967"/>
      <c r="BO782" s="967"/>
      <c r="BP782" s="967"/>
      <c r="BQ782" s="967"/>
      <c r="BR782" s="967"/>
      <c r="BS782" s="967"/>
    </row>
    <row r="783" spans="1:71" s="656" customFormat="1" ht="15.65" customHeight="1" outlineLevel="2" x14ac:dyDescent="0.25">
      <c r="A783" s="934"/>
      <c r="B783" s="659"/>
      <c r="C783" s="786"/>
      <c r="D783" s="657" t="s">
        <v>1497</v>
      </c>
      <c r="E783" s="660">
        <f>E779*3.3333</f>
        <v>304.33028999999999</v>
      </c>
      <c r="F783" s="657" t="s">
        <v>71</v>
      </c>
      <c r="G783" s="661">
        <v>0.03</v>
      </c>
      <c r="H783" s="661">
        <f t="shared" si="223"/>
        <v>9.1299086999999997</v>
      </c>
      <c r="I783" s="891">
        <v>0.44</v>
      </c>
      <c r="J783" s="891">
        <f t="shared" si="224"/>
        <v>133.90532759999999</v>
      </c>
      <c r="K783" s="891"/>
      <c r="L783" s="891">
        <f>E783*K783</f>
        <v>0</v>
      </c>
      <c r="M783" s="891">
        <f>J783+H783*Tabellen!$K$2+L783</f>
        <v>681.69984959999999</v>
      </c>
      <c r="N783" s="796"/>
      <c r="O783" s="1018">
        <f t="shared" si="225"/>
        <v>824.85681801600003</v>
      </c>
      <c r="P783" s="1031"/>
      <c r="Q783" s="1023" t="s">
        <v>1025</v>
      </c>
      <c r="R783" s="1018">
        <f>H783*Tabellen!$K$2*Tabellen!$F$2</f>
        <v>662.83137162000003</v>
      </c>
      <c r="S783" s="1024" t="s">
        <v>1116</v>
      </c>
      <c r="T783" s="1018">
        <f>J783*Tabellen!$F$2</f>
        <v>162.02544639599998</v>
      </c>
      <c r="U783" s="1018">
        <f>R783*Tabellen!$G$2</f>
        <v>59.654823445799998</v>
      </c>
      <c r="V783" s="1018">
        <f>T783*Tabellen!$H$2</f>
        <v>34.025343743159993</v>
      </c>
      <c r="W783" s="1018">
        <f t="shared" si="226"/>
        <v>93.680167188959985</v>
      </c>
      <c r="X783" s="1018">
        <f t="shared" si="227"/>
        <v>918.53698520496005</v>
      </c>
      <c r="Y783" s="1019"/>
      <c r="Z783" s="967"/>
      <c r="AA783" s="967"/>
      <c r="AB783" s="967"/>
      <c r="AC783" s="967"/>
      <c r="AD783" s="967"/>
      <c r="AE783" s="967"/>
      <c r="AF783" s="967"/>
      <c r="AG783" s="967"/>
      <c r="AH783" s="967"/>
      <c r="AI783" s="967"/>
      <c r="AJ783" s="967"/>
      <c r="AK783" s="967"/>
      <c r="AL783" s="967"/>
      <c r="AM783" s="967"/>
      <c r="AN783" s="967"/>
      <c r="AO783" s="967"/>
      <c r="AP783" s="967"/>
      <c r="AQ783" s="967"/>
      <c r="AR783" s="967"/>
      <c r="AS783" s="967"/>
      <c r="AT783" s="967"/>
      <c r="AU783" s="967"/>
      <c r="AV783" s="967"/>
      <c r="AW783" s="967"/>
      <c r="AX783" s="967"/>
      <c r="AY783" s="967"/>
      <c r="AZ783" s="967"/>
      <c r="BA783" s="967"/>
      <c r="BB783" s="967"/>
      <c r="BC783" s="967"/>
      <c r="BD783" s="967"/>
      <c r="BE783" s="967"/>
      <c r="BF783" s="967"/>
      <c r="BG783" s="967"/>
      <c r="BH783" s="967"/>
      <c r="BI783" s="967"/>
      <c r="BJ783" s="967"/>
      <c r="BK783" s="967"/>
      <c r="BL783" s="967"/>
      <c r="BM783" s="967"/>
      <c r="BN783" s="967"/>
      <c r="BO783" s="967"/>
      <c r="BP783" s="967"/>
      <c r="BQ783" s="967"/>
      <c r="BR783" s="967"/>
      <c r="BS783" s="967"/>
    </row>
    <row r="784" spans="1:71" s="656" customFormat="1" ht="15.65" customHeight="1" outlineLevel="2" x14ac:dyDescent="0.25">
      <c r="A784" s="934"/>
      <c r="B784" s="778"/>
      <c r="C784" s="791"/>
      <c r="D784" s="784" t="s">
        <v>158</v>
      </c>
      <c r="E784" s="678">
        <f>E779*1.7*1.1</f>
        <v>170.73099999999999</v>
      </c>
      <c r="F784" s="679" t="s">
        <v>71</v>
      </c>
      <c r="G784" s="680">
        <v>0</v>
      </c>
      <c r="H784" s="680">
        <f t="shared" si="223"/>
        <v>0</v>
      </c>
      <c r="I784" s="899">
        <v>2.61</v>
      </c>
      <c r="J784" s="899">
        <f t="shared" si="224"/>
        <v>445.60790999999995</v>
      </c>
      <c r="K784" s="899"/>
      <c r="L784" s="899">
        <f>+K784*E784</f>
        <v>0</v>
      </c>
      <c r="M784" s="900">
        <f>J784+H784*Tabellen!$K$2+L784</f>
        <v>445.60790999999995</v>
      </c>
      <c r="N784" s="796"/>
      <c r="O784" s="1018">
        <f t="shared" si="225"/>
        <v>539.18557109999995</v>
      </c>
      <c r="P784" s="1031"/>
      <c r="Q784" s="1023" t="s">
        <v>1025</v>
      </c>
      <c r="R784" s="1018">
        <f>H784*Tabellen!$K$2*Tabellen!$F$2</f>
        <v>0</v>
      </c>
      <c r="S784" s="1024" t="s">
        <v>1116</v>
      </c>
      <c r="T784" s="1018">
        <f>J784*Tabellen!$F$2</f>
        <v>539.18557109999995</v>
      </c>
      <c r="U784" s="1018">
        <f>R784*Tabellen!$G$2</f>
        <v>0</v>
      </c>
      <c r="V784" s="1018">
        <f>T784*Tabellen!$H$2</f>
        <v>113.22896993099998</v>
      </c>
      <c r="W784" s="1018">
        <f t="shared" si="226"/>
        <v>113.22896993099998</v>
      </c>
      <c r="X784" s="1018">
        <f t="shared" si="227"/>
        <v>652.41454103099989</v>
      </c>
      <c r="Y784" s="1019"/>
      <c r="Z784" s="969"/>
      <c r="AA784" s="967"/>
      <c r="AB784" s="967"/>
      <c r="AC784" s="967"/>
      <c r="AD784" s="967"/>
      <c r="AE784" s="967"/>
      <c r="AF784" s="967"/>
      <c r="AG784" s="967"/>
      <c r="AH784" s="967"/>
      <c r="AI784" s="967"/>
      <c r="AJ784" s="967"/>
      <c r="AK784" s="967"/>
      <c r="AL784" s="967"/>
      <c r="AM784" s="967"/>
      <c r="AN784" s="967"/>
      <c r="AO784" s="967"/>
      <c r="AP784" s="967"/>
      <c r="AQ784" s="967"/>
      <c r="AR784" s="967"/>
      <c r="AS784" s="967"/>
      <c r="AT784" s="967"/>
      <c r="AU784" s="967"/>
      <c r="AV784" s="967"/>
      <c r="AW784" s="967"/>
      <c r="AX784" s="967"/>
      <c r="AY784" s="967"/>
      <c r="AZ784" s="967"/>
      <c r="BA784" s="967"/>
      <c r="BB784" s="967"/>
      <c r="BC784" s="967"/>
      <c r="BD784" s="967"/>
      <c r="BE784" s="967"/>
      <c r="BF784" s="967"/>
      <c r="BG784" s="967"/>
      <c r="BH784" s="967"/>
      <c r="BI784" s="967"/>
      <c r="BJ784" s="967"/>
      <c r="BK784" s="967"/>
      <c r="BL784" s="967"/>
      <c r="BM784" s="967"/>
      <c r="BN784" s="967"/>
      <c r="BO784" s="967"/>
      <c r="BP784" s="967"/>
      <c r="BQ784" s="967"/>
      <c r="BR784" s="967"/>
      <c r="BS784" s="967"/>
    </row>
    <row r="785" spans="1:71" s="656" customFormat="1" ht="15.65" customHeight="1" outlineLevel="2" x14ac:dyDescent="0.25">
      <c r="A785" s="934"/>
      <c r="B785" s="778"/>
      <c r="C785" s="791"/>
      <c r="D785" s="784" t="s">
        <v>159</v>
      </c>
      <c r="E785" s="678">
        <f>E779/2.5*2.1</f>
        <v>76.691999999999993</v>
      </c>
      <c r="F785" s="679" t="s">
        <v>71</v>
      </c>
      <c r="G785" s="680">
        <v>0</v>
      </c>
      <c r="H785" s="680">
        <f t="shared" si="223"/>
        <v>0</v>
      </c>
      <c r="I785" s="899">
        <v>2.39</v>
      </c>
      <c r="J785" s="899">
        <f t="shared" si="224"/>
        <v>183.29388</v>
      </c>
      <c r="K785" s="899"/>
      <c r="L785" s="899">
        <f>+K785*E785</f>
        <v>0</v>
      </c>
      <c r="M785" s="900">
        <f>J785+H785*Tabellen!$K$2+L785</f>
        <v>183.29388</v>
      </c>
      <c r="N785" s="796"/>
      <c r="O785" s="1018">
        <f t="shared" si="225"/>
        <v>221.78559479999998</v>
      </c>
      <c r="P785" s="1031"/>
      <c r="Q785" s="1023" t="s">
        <v>1025</v>
      </c>
      <c r="R785" s="1018">
        <f>H785*Tabellen!$K$2*Tabellen!$F$2</f>
        <v>0</v>
      </c>
      <c r="S785" s="1024" t="s">
        <v>1116</v>
      </c>
      <c r="T785" s="1018">
        <f>J785*Tabellen!$F$2</f>
        <v>221.78559479999998</v>
      </c>
      <c r="U785" s="1018">
        <f>R785*Tabellen!$G$2</f>
        <v>0</v>
      </c>
      <c r="V785" s="1018">
        <f>T785*Tabellen!$H$2</f>
        <v>46.574974907999994</v>
      </c>
      <c r="W785" s="1018">
        <f t="shared" si="226"/>
        <v>46.574974907999994</v>
      </c>
      <c r="X785" s="1018">
        <f t="shared" si="227"/>
        <v>268.36056970799996</v>
      </c>
      <c r="Y785" s="1019"/>
      <c r="Z785" s="969"/>
      <c r="AA785" s="967"/>
      <c r="AB785" s="967"/>
      <c r="AC785" s="967"/>
      <c r="AD785" s="967"/>
      <c r="AE785" s="967"/>
      <c r="AF785" s="967"/>
      <c r="AG785" s="967"/>
      <c r="AH785" s="967"/>
      <c r="AI785" s="967"/>
      <c r="AJ785" s="967"/>
      <c r="AK785" s="967"/>
      <c r="AL785" s="967"/>
      <c r="AM785" s="967"/>
      <c r="AN785" s="967"/>
      <c r="AO785" s="967"/>
      <c r="AP785" s="967"/>
      <c r="AQ785" s="967"/>
      <c r="AR785" s="967"/>
      <c r="AS785" s="967"/>
      <c r="AT785" s="967"/>
      <c r="AU785" s="967"/>
      <c r="AV785" s="967"/>
      <c r="AW785" s="967"/>
      <c r="AX785" s="967"/>
      <c r="AY785" s="967"/>
      <c r="AZ785" s="967"/>
      <c r="BA785" s="967"/>
      <c r="BB785" s="967"/>
      <c r="BC785" s="967"/>
      <c r="BD785" s="967"/>
      <c r="BE785" s="967"/>
      <c r="BF785" s="967"/>
      <c r="BG785" s="967"/>
      <c r="BH785" s="967"/>
      <c r="BI785" s="967"/>
      <c r="BJ785" s="967"/>
      <c r="BK785" s="967"/>
      <c r="BL785" s="967"/>
      <c r="BM785" s="967"/>
      <c r="BN785" s="967"/>
      <c r="BO785" s="967"/>
      <c r="BP785" s="967"/>
      <c r="BQ785" s="967"/>
      <c r="BR785" s="967"/>
      <c r="BS785" s="967"/>
    </row>
    <row r="786" spans="1:71" s="656" customFormat="1" ht="15.65" customHeight="1" outlineLevel="2" x14ac:dyDescent="0.25">
      <c r="A786" s="934"/>
      <c r="B786" s="659"/>
      <c r="C786" s="786"/>
      <c r="D786" s="657" t="s">
        <v>1503</v>
      </c>
      <c r="E786" s="660">
        <f>E779*1.05</f>
        <v>95.864999999999995</v>
      </c>
      <c r="F786" s="657" t="s">
        <v>74</v>
      </c>
      <c r="G786" s="661">
        <v>0</v>
      </c>
      <c r="H786" s="661">
        <f t="shared" si="223"/>
        <v>0</v>
      </c>
      <c r="I786" s="891">
        <v>9.5500000000000007</v>
      </c>
      <c r="J786" s="891">
        <f t="shared" si="224"/>
        <v>915.51075000000003</v>
      </c>
      <c r="K786" s="891"/>
      <c r="L786" s="891">
        <f>E786*K786</f>
        <v>0</v>
      </c>
      <c r="M786" s="891">
        <f>J786+H786*Tabellen!$K$2+L786</f>
        <v>915.51075000000003</v>
      </c>
      <c r="N786" s="796"/>
      <c r="O786" s="1018">
        <f t="shared" si="225"/>
        <v>1107.7680075000001</v>
      </c>
      <c r="P786" s="1031"/>
      <c r="Q786" s="1023" t="s">
        <v>1025</v>
      </c>
      <c r="R786" s="1018">
        <f>H786*Tabellen!$K$2*Tabellen!$F$2</f>
        <v>0</v>
      </c>
      <c r="S786" s="1024" t="s">
        <v>1116</v>
      </c>
      <c r="T786" s="1018">
        <f>J786*Tabellen!$F$2</f>
        <v>1107.7680075000001</v>
      </c>
      <c r="U786" s="1018">
        <f>R786*Tabellen!$G$2</f>
        <v>0</v>
      </c>
      <c r="V786" s="1018">
        <f>T786*Tabellen!$H$2</f>
        <v>232.631281575</v>
      </c>
      <c r="W786" s="1018">
        <f t="shared" si="226"/>
        <v>232.631281575</v>
      </c>
      <c r="X786" s="1018">
        <f t="shared" si="227"/>
        <v>1340.3992890750001</v>
      </c>
      <c r="Y786" s="1017"/>
      <c r="Z786" s="967"/>
      <c r="AA786" s="967"/>
      <c r="AB786" s="967"/>
      <c r="AC786" s="967"/>
      <c r="AD786" s="967"/>
      <c r="AE786" s="967"/>
      <c r="AF786" s="967"/>
      <c r="AG786" s="967"/>
      <c r="AH786" s="967"/>
      <c r="AI786" s="967"/>
      <c r="AJ786" s="967"/>
      <c r="AK786" s="967"/>
      <c r="AL786" s="967"/>
      <c r="AM786" s="967"/>
      <c r="AN786" s="967"/>
      <c r="AO786" s="967"/>
      <c r="AP786" s="967"/>
      <c r="AQ786" s="967"/>
      <c r="AR786" s="967"/>
      <c r="AS786" s="967"/>
      <c r="AT786" s="967"/>
      <c r="AU786" s="967"/>
      <c r="AV786" s="967"/>
      <c r="AW786" s="967"/>
      <c r="AX786" s="967"/>
      <c r="AY786" s="967"/>
      <c r="AZ786" s="967"/>
      <c r="BA786" s="967"/>
      <c r="BB786" s="967"/>
      <c r="BC786" s="967"/>
      <c r="BD786" s="967"/>
      <c r="BE786" s="967"/>
      <c r="BF786" s="967"/>
      <c r="BG786" s="967"/>
      <c r="BH786" s="967"/>
      <c r="BI786" s="967"/>
      <c r="BJ786" s="967"/>
      <c r="BK786" s="967"/>
      <c r="BL786" s="967"/>
      <c r="BM786" s="967"/>
      <c r="BN786" s="967"/>
      <c r="BO786" s="967"/>
      <c r="BP786" s="967"/>
      <c r="BQ786" s="967"/>
      <c r="BR786" s="967"/>
      <c r="BS786" s="967"/>
    </row>
    <row r="787" spans="1:71" s="656" customFormat="1" ht="15.65" customHeight="1" outlineLevel="2" x14ac:dyDescent="0.25">
      <c r="A787" s="934"/>
      <c r="B787" s="659"/>
      <c r="C787" s="786"/>
      <c r="D787" s="657" t="s">
        <v>1596</v>
      </c>
      <c r="E787" s="660">
        <f>E779*1.05</f>
        <v>95.864999999999995</v>
      </c>
      <c r="F787" s="659" t="s">
        <v>74</v>
      </c>
      <c r="G787" s="660">
        <v>0</v>
      </c>
      <c r="H787" s="661">
        <f t="shared" si="223"/>
        <v>0</v>
      </c>
      <c r="I787" s="904">
        <v>1.85</v>
      </c>
      <c r="J787" s="891">
        <f t="shared" si="224"/>
        <v>177.35024999999999</v>
      </c>
      <c r="K787" s="891"/>
      <c r="L787" s="891">
        <f>E787*K787</f>
        <v>0</v>
      </c>
      <c r="M787" s="891">
        <f>J787+H787*Tabellen!$K$2+L787</f>
        <v>177.35024999999999</v>
      </c>
      <c r="N787" s="796"/>
      <c r="O787" s="1018">
        <f t="shared" si="225"/>
        <v>214.59380249999998</v>
      </c>
      <c r="P787" s="1031"/>
      <c r="Q787" s="1023" t="s">
        <v>1025</v>
      </c>
      <c r="R787" s="1018">
        <f>H787*Tabellen!$K$2*Tabellen!$F$2</f>
        <v>0</v>
      </c>
      <c r="S787" s="1024" t="s">
        <v>1116</v>
      </c>
      <c r="T787" s="1018">
        <f>J787*Tabellen!$F$2</f>
        <v>214.59380249999998</v>
      </c>
      <c r="U787" s="1018">
        <f>R787*Tabellen!$G$2</f>
        <v>0</v>
      </c>
      <c r="V787" s="1018">
        <f>T787*Tabellen!$H$2</f>
        <v>45.064698524999997</v>
      </c>
      <c r="W787" s="1018">
        <f t="shared" si="226"/>
        <v>45.064698524999997</v>
      </c>
      <c r="X787" s="1018">
        <f t="shared" si="227"/>
        <v>259.65850102499996</v>
      </c>
      <c r="Y787" s="1026"/>
      <c r="Z787" s="967"/>
      <c r="AA787" s="967"/>
      <c r="AB787" s="967"/>
      <c r="AC787" s="967"/>
      <c r="AD787" s="967"/>
      <c r="AE787" s="967"/>
      <c r="AF787" s="967"/>
      <c r="AG787" s="967"/>
      <c r="AH787" s="967"/>
      <c r="AI787" s="967"/>
      <c r="AJ787" s="967"/>
      <c r="AK787" s="967"/>
      <c r="AL787" s="967"/>
      <c r="AM787" s="967"/>
      <c r="AN787" s="967"/>
      <c r="AO787" s="967"/>
      <c r="AP787" s="967"/>
      <c r="AQ787" s="967"/>
      <c r="AR787" s="967"/>
      <c r="AS787" s="967"/>
      <c r="AT787" s="967"/>
      <c r="AU787" s="967"/>
      <c r="AV787" s="967"/>
      <c r="AW787" s="967"/>
      <c r="AX787" s="967"/>
      <c r="AY787" s="967"/>
      <c r="AZ787" s="967"/>
      <c r="BA787" s="967"/>
      <c r="BB787" s="967"/>
      <c r="BC787" s="967"/>
      <c r="BD787" s="967"/>
      <c r="BE787" s="967"/>
      <c r="BF787" s="967"/>
      <c r="BG787" s="967"/>
      <c r="BH787" s="967"/>
      <c r="BI787" s="967"/>
      <c r="BJ787" s="967"/>
      <c r="BK787" s="967"/>
      <c r="BL787" s="967"/>
      <c r="BM787" s="967"/>
      <c r="BN787" s="967"/>
      <c r="BO787" s="967"/>
      <c r="BP787" s="967"/>
      <c r="BQ787" s="967"/>
      <c r="BR787" s="967"/>
      <c r="BS787" s="967"/>
    </row>
    <row r="788" spans="1:71" s="656" customFormat="1" ht="15.65" customHeight="1" outlineLevel="2" x14ac:dyDescent="0.25">
      <c r="A788" s="934"/>
      <c r="B788" s="659"/>
      <c r="C788" s="786"/>
      <c r="D788" s="657" t="s">
        <v>1490</v>
      </c>
      <c r="E788" s="660">
        <f>E779*1.1</f>
        <v>100.43</v>
      </c>
      <c r="F788" s="659" t="s">
        <v>74</v>
      </c>
      <c r="G788" s="660"/>
      <c r="H788" s="661">
        <f t="shared" si="223"/>
        <v>0</v>
      </c>
      <c r="I788" s="904">
        <v>2.1754249999999997</v>
      </c>
      <c r="J788" s="891">
        <f t="shared" si="224"/>
        <v>218.47793274999998</v>
      </c>
      <c r="K788" s="891"/>
      <c r="L788" s="891">
        <f>E788*K788</f>
        <v>0</v>
      </c>
      <c r="M788" s="891">
        <f>J788+H788*Tabellen!$K$2+L788</f>
        <v>218.47793274999998</v>
      </c>
      <c r="N788" s="796"/>
      <c r="O788" s="1018">
        <f t="shared" si="225"/>
        <v>264.35829862749995</v>
      </c>
      <c r="P788" s="1031"/>
      <c r="Q788" s="1023" t="s">
        <v>1025</v>
      </c>
      <c r="R788" s="1018">
        <f>H788*Tabellen!$K$2*Tabellen!$F$2</f>
        <v>0</v>
      </c>
      <c r="S788" s="1024" t="s">
        <v>1116</v>
      </c>
      <c r="T788" s="1018">
        <f>J788*Tabellen!$F$2</f>
        <v>264.35829862749995</v>
      </c>
      <c r="U788" s="1018">
        <f>R788*Tabellen!$G$2</f>
        <v>0</v>
      </c>
      <c r="V788" s="1018">
        <f>T788*Tabellen!$H$2</f>
        <v>55.515242711774988</v>
      </c>
      <c r="W788" s="1018">
        <f t="shared" si="226"/>
        <v>55.515242711774988</v>
      </c>
      <c r="X788" s="1018">
        <f t="shared" si="227"/>
        <v>319.87354133927494</v>
      </c>
      <c r="Y788" s="1026"/>
      <c r="Z788" s="967"/>
      <c r="AA788" s="967"/>
      <c r="AB788" s="967"/>
      <c r="AC788" s="967"/>
      <c r="AD788" s="967"/>
      <c r="AE788" s="967"/>
      <c r="AF788" s="967"/>
      <c r="AG788" s="967"/>
      <c r="AH788" s="967"/>
      <c r="AI788" s="967"/>
      <c r="AJ788" s="967"/>
      <c r="AK788" s="967"/>
      <c r="AL788" s="967"/>
      <c r="AM788" s="967"/>
      <c r="AN788" s="967"/>
      <c r="AO788" s="967"/>
      <c r="AP788" s="967"/>
      <c r="AQ788" s="967"/>
      <c r="AR788" s="967"/>
      <c r="AS788" s="967"/>
      <c r="AT788" s="967"/>
      <c r="AU788" s="967"/>
      <c r="AV788" s="967"/>
      <c r="AW788" s="967"/>
      <c r="AX788" s="967"/>
      <c r="AY788" s="967"/>
      <c r="AZ788" s="967"/>
      <c r="BA788" s="967"/>
      <c r="BB788" s="967"/>
      <c r="BC788" s="967"/>
      <c r="BD788" s="967"/>
      <c r="BE788" s="967"/>
      <c r="BF788" s="967"/>
      <c r="BG788" s="967"/>
      <c r="BH788" s="967"/>
      <c r="BI788" s="967"/>
      <c r="BJ788" s="967"/>
      <c r="BK788" s="967"/>
      <c r="BL788" s="967"/>
      <c r="BM788" s="967"/>
      <c r="BN788" s="967"/>
      <c r="BO788" s="967"/>
      <c r="BP788" s="967"/>
      <c r="BQ788" s="967"/>
      <c r="BR788" s="967"/>
      <c r="BS788" s="967"/>
    </row>
    <row r="789" spans="1:71" s="656" customFormat="1" ht="15.65" customHeight="1" outlineLevel="2" x14ac:dyDescent="0.25">
      <c r="A789" s="934"/>
      <c r="B789" s="659"/>
      <c r="C789" s="786"/>
      <c r="D789" s="657" t="s">
        <v>1491</v>
      </c>
      <c r="E789" s="660">
        <f>E779*1.1</f>
        <v>100.43</v>
      </c>
      <c r="F789" s="659" t="s">
        <v>74</v>
      </c>
      <c r="G789" s="660"/>
      <c r="H789" s="661">
        <f t="shared" si="223"/>
        <v>0</v>
      </c>
      <c r="I789" s="904">
        <v>1.79</v>
      </c>
      <c r="J789" s="891">
        <f t="shared" si="224"/>
        <v>179.76970000000003</v>
      </c>
      <c r="K789" s="891"/>
      <c r="L789" s="891">
        <f>E789*K789</f>
        <v>0</v>
      </c>
      <c r="M789" s="891">
        <f>J789+H789*Tabellen!$K$2+L789</f>
        <v>179.76970000000003</v>
      </c>
      <c r="N789" s="796"/>
      <c r="O789" s="1018">
        <f t="shared" si="225"/>
        <v>217.52133700000002</v>
      </c>
      <c r="P789" s="1031"/>
      <c r="Q789" s="1023" t="s">
        <v>1025</v>
      </c>
      <c r="R789" s="1018">
        <f>H789*Tabellen!$K$2*Tabellen!$F$2</f>
        <v>0</v>
      </c>
      <c r="S789" s="1024" t="s">
        <v>1116</v>
      </c>
      <c r="T789" s="1018">
        <f>J789*Tabellen!$F$2</f>
        <v>217.52133700000002</v>
      </c>
      <c r="U789" s="1018">
        <f>R789*Tabellen!$G$2</f>
        <v>0</v>
      </c>
      <c r="V789" s="1018">
        <f>T789*Tabellen!$H$2</f>
        <v>45.679480770000005</v>
      </c>
      <c r="W789" s="1018">
        <f t="shared" si="226"/>
        <v>45.679480770000005</v>
      </c>
      <c r="X789" s="1018">
        <f t="shared" si="227"/>
        <v>263.20081777000001</v>
      </c>
      <c r="Y789" s="1026"/>
      <c r="Z789" s="967"/>
      <c r="AA789" s="967"/>
      <c r="AB789" s="967"/>
      <c r="AC789" s="967"/>
      <c r="AD789" s="967"/>
      <c r="AE789" s="967"/>
      <c r="AF789" s="967"/>
      <c r="AG789" s="967"/>
      <c r="AH789" s="967"/>
      <c r="AI789" s="967"/>
      <c r="AJ789" s="967"/>
      <c r="AK789" s="967"/>
      <c r="AL789" s="967"/>
      <c r="AM789" s="967"/>
      <c r="AN789" s="967"/>
      <c r="AO789" s="967"/>
      <c r="AP789" s="967"/>
      <c r="AQ789" s="967"/>
      <c r="AR789" s="967"/>
      <c r="AS789" s="967"/>
      <c r="AT789" s="967"/>
      <c r="AU789" s="967"/>
      <c r="AV789" s="967"/>
      <c r="AW789" s="967"/>
      <c r="AX789" s="967"/>
      <c r="AY789" s="967"/>
      <c r="AZ789" s="967"/>
      <c r="BA789" s="967"/>
      <c r="BB789" s="967"/>
      <c r="BC789" s="967"/>
      <c r="BD789" s="967"/>
      <c r="BE789" s="967"/>
      <c r="BF789" s="967"/>
      <c r="BG789" s="967"/>
      <c r="BH789" s="967"/>
      <c r="BI789" s="967"/>
      <c r="BJ789" s="967"/>
      <c r="BK789" s="967"/>
      <c r="BL789" s="967"/>
      <c r="BM789" s="967"/>
      <c r="BN789" s="967"/>
      <c r="BO789" s="967"/>
      <c r="BP789" s="967"/>
      <c r="BQ789" s="967"/>
      <c r="BR789" s="967"/>
      <c r="BS789" s="967"/>
    </row>
    <row r="790" spans="1:71" s="656" customFormat="1" ht="15.65" customHeight="1" outlineLevel="2" x14ac:dyDescent="0.25">
      <c r="A790" s="934"/>
      <c r="B790" s="659"/>
      <c r="C790" s="786"/>
      <c r="D790" s="657" t="s">
        <v>1492</v>
      </c>
      <c r="E790" s="660">
        <f>E779*1.1</f>
        <v>100.43</v>
      </c>
      <c r="F790" s="657" t="s">
        <v>74</v>
      </c>
      <c r="G790" s="661"/>
      <c r="H790" s="661">
        <f t="shared" si="223"/>
        <v>0</v>
      </c>
      <c r="I790" s="891">
        <v>3.97</v>
      </c>
      <c r="J790" s="891">
        <f t="shared" si="224"/>
        <v>398.70710000000003</v>
      </c>
      <c r="K790" s="891"/>
      <c r="L790" s="891">
        <f>E790*K790</f>
        <v>0</v>
      </c>
      <c r="M790" s="891">
        <f>J790+H790*Tabellen!$K$2+L790</f>
        <v>398.70710000000003</v>
      </c>
      <c r="N790" s="796"/>
      <c r="O790" s="1018">
        <f t="shared" si="225"/>
        <v>482.43559100000004</v>
      </c>
      <c r="P790" s="1031"/>
      <c r="Q790" s="1023" t="s">
        <v>1025</v>
      </c>
      <c r="R790" s="1018">
        <f>H790*Tabellen!$K$2*Tabellen!$F$2</f>
        <v>0</v>
      </c>
      <c r="S790" s="1024" t="s">
        <v>1116</v>
      </c>
      <c r="T790" s="1018">
        <f>J790*Tabellen!$F$2</f>
        <v>482.43559100000004</v>
      </c>
      <c r="U790" s="1018">
        <f>R790*Tabellen!$G$2</f>
        <v>0</v>
      </c>
      <c r="V790" s="1018">
        <f>T790*Tabellen!$H$2</f>
        <v>101.31147411000001</v>
      </c>
      <c r="W790" s="1018">
        <f t="shared" si="226"/>
        <v>101.31147411000001</v>
      </c>
      <c r="X790" s="1018">
        <f t="shared" si="227"/>
        <v>583.74706510999999</v>
      </c>
      <c r="Y790" s="1034"/>
      <c r="Z790" s="967"/>
      <c r="AA790" s="967"/>
      <c r="AB790" s="967"/>
      <c r="AC790" s="967"/>
      <c r="AD790" s="967"/>
      <c r="AE790" s="967"/>
      <c r="AF790" s="967"/>
      <c r="AG790" s="967"/>
      <c r="AH790" s="967"/>
      <c r="AI790" s="967"/>
      <c r="AJ790" s="967"/>
      <c r="AK790" s="967"/>
      <c r="AL790" s="967"/>
      <c r="AM790" s="967"/>
      <c r="AN790" s="967"/>
      <c r="AO790" s="967"/>
      <c r="AP790" s="967"/>
      <c r="AQ790" s="967"/>
      <c r="AR790" s="967"/>
      <c r="AS790" s="967"/>
      <c r="AT790" s="967"/>
      <c r="AU790" s="967"/>
      <c r="AV790" s="967"/>
      <c r="AW790" s="967"/>
      <c r="AX790" s="967"/>
      <c r="AY790" s="967"/>
      <c r="AZ790" s="967"/>
      <c r="BA790" s="967"/>
      <c r="BB790" s="967"/>
      <c r="BC790" s="967"/>
      <c r="BD790" s="967"/>
      <c r="BE790" s="967"/>
      <c r="BF790" s="967"/>
      <c r="BG790" s="967"/>
      <c r="BH790" s="967"/>
      <c r="BI790" s="967"/>
      <c r="BJ790" s="967"/>
      <c r="BK790" s="967"/>
      <c r="BL790" s="967"/>
      <c r="BM790" s="967"/>
      <c r="BN790" s="967"/>
      <c r="BO790" s="967"/>
      <c r="BP790" s="967"/>
      <c r="BQ790" s="967"/>
      <c r="BR790" s="967"/>
      <c r="BS790" s="967"/>
    </row>
    <row r="791" spans="1:71" s="656" customFormat="1" ht="15.65" customHeight="1" outlineLevel="2" x14ac:dyDescent="0.25">
      <c r="A791" s="934"/>
      <c r="B791" s="778"/>
      <c r="C791" s="791"/>
      <c r="D791" s="784" t="s">
        <v>1499</v>
      </c>
      <c r="E791" s="678">
        <f>E779</f>
        <v>91.3</v>
      </c>
      <c r="F791" s="679" t="s">
        <v>74</v>
      </c>
      <c r="G791" s="680">
        <v>1.05</v>
      </c>
      <c r="H791" s="680">
        <f t="shared" si="223"/>
        <v>95.864999999999995</v>
      </c>
      <c r="I791" s="899">
        <v>0</v>
      </c>
      <c r="J791" s="899">
        <f t="shared" si="224"/>
        <v>0</v>
      </c>
      <c r="K791" s="899"/>
      <c r="L791" s="899">
        <f>+K791*E791</f>
        <v>0</v>
      </c>
      <c r="M791" s="900">
        <f>J791+H791*Tabellen!$K$2+L791</f>
        <v>5751.9</v>
      </c>
      <c r="N791" s="796"/>
      <c r="O791" s="1018">
        <f t="shared" si="225"/>
        <v>6959.7989999999991</v>
      </c>
      <c r="P791" s="1031"/>
      <c r="Q791" s="1023" t="s">
        <v>1025</v>
      </c>
      <c r="R791" s="1018">
        <f>H791*Tabellen!$K$2*Tabellen!$F$2</f>
        <v>6959.7989999999991</v>
      </c>
      <c r="S791" s="1024" t="s">
        <v>1116</v>
      </c>
      <c r="T791" s="1018">
        <f>J791*Tabellen!$F$2</f>
        <v>0</v>
      </c>
      <c r="U791" s="1018">
        <f>R791*Tabellen!$G$2</f>
        <v>626.38190999999995</v>
      </c>
      <c r="V791" s="1018">
        <f>T791*Tabellen!$H$2</f>
        <v>0</v>
      </c>
      <c r="W791" s="1018">
        <f t="shared" si="226"/>
        <v>626.38190999999995</v>
      </c>
      <c r="X791" s="1018">
        <f t="shared" si="227"/>
        <v>7586.1809099999991</v>
      </c>
      <c r="Y791" s="1019"/>
      <c r="Z791" s="969"/>
      <c r="AA791" s="967"/>
      <c r="AB791" s="967"/>
      <c r="AC791" s="967"/>
      <c r="AD791" s="967"/>
      <c r="AE791" s="967"/>
      <c r="AF791" s="967"/>
      <c r="AG791" s="967"/>
      <c r="AH791" s="967"/>
      <c r="AI791" s="967"/>
      <c r="AJ791" s="967"/>
      <c r="AK791" s="967"/>
      <c r="AL791" s="967"/>
      <c r="AM791" s="967"/>
      <c r="AN791" s="967"/>
      <c r="AO791" s="967"/>
      <c r="AP791" s="967"/>
      <c r="AQ791" s="967"/>
      <c r="AR791" s="967"/>
      <c r="AS791" s="967"/>
      <c r="AT791" s="967"/>
      <c r="AU791" s="967"/>
      <c r="AV791" s="967"/>
      <c r="AW791" s="967"/>
      <c r="AX791" s="967"/>
      <c r="AY791" s="967"/>
      <c r="AZ791" s="967"/>
      <c r="BA791" s="967"/>
      <c r="BB791" s="967"/>
      <c r="BC791" s="967"/>
      <c r="BD791" s="967"/>
      <c r="BE791" s="967"/>
      <c r="BF791" s="967"/>
      <c r="BG791" s="967"/>
      <c r="BH791" s="967"/>
      <c r="BI791" s="967"/>
      <c r="BJ791" s="967"/>
      <c r="BK791" s="967"/>
      <c r="BL791" s="967"/>
      <c r="BM791" s="967"/>
      <c r="BN791" s="967"/>
      <c r="BO791" s="967"/>
      <c r="BP791" s="967"/>
      <c r="BQ791" s="967"/>
      <c r="BR791" s="967"/>
      <c r="BS791" s="967"/>
    </row>
    <row r="792" spans="1:71" s="656" customFormat="1" ht="15.65" customHeight="1" outlineLevel="2" x14ac:dyDescent="0.25">
      <c r="A792" s="934"/>
      <c r="B792" s="659"/>
      <c r="C792" s="786"/>
      <c r="D792" s="659" t="s">
        <v>1493</v>
      </c>
      <c r="E792" s="660">
        <f>E779</f>
        <v>91.3</v>
      </c>
      <c r="F792" s="657" t="s">
        <v>74</v>
      </c>
      <c r="G792" s="660"/>
      <c r="H792" s="661">
        <f t="shared" si="223"/>
        <v>0</v>
      </c>
      <c r="I792" s="891">
        <v>10</v>
      </c>
      <c r="J792" s="891">
        <f t="shared" si="224"/>
        <v>913</v>
      </c>
      <c r="K792" s="891"/>
      <c r="L792" s="891">
        <f>E792*K792</f>
        <v>0</v>
      </c>
      <c r="M792" s="891">
        <f>J792+H792*Tabellen!$K$2+L792</f>
        <v>913</v>
      </c>
      <c r="N792" s="796"/>
      <c r="O792" s="1018">
        <f t="shared" si="225"/>
        <v>1104.73</v>
      </c>
      <c r="P792" s="1031"/>
      <c r="Q792" s="1023" t="s">
        <v>1025</v>
      </c>
      <c r="R792" s="1018">
        <f>H792*Tabellen!$K$2*Tabellen!$F$2</f>
        <v>0</v>
      </c>
      <c r="S792" s="1024" t="s">
        <v>1116</v>
      </c>
      <c r="T792" s="1018">
        <f>J792*Tabellen!$F$2</f>
        <v>1104.73</v>
      </c>
      <c r="U792" s="1018">
        <f>R792*Tabellen!$G$2</f>
        <v>0</v>
      </c>
      <c r="V792" s="1018">
        <f>T792*Tabellen!$H$2</f>
        <v>231.9933</v>
      </c>
      <c r="W792" s="1018">
        <f t="shared" si="226"/>
        <v>231.9933</v>
      </c>
      <c r="X792" s="1018">
        <f t="shared" si="227"/>
        <v>1336.7233000000001</v>
      </c>
      <c r="Y792" s="1017"/>
      <c r="Z792" s="967"/>
      <c r="AA792" s="967"/>
      <c r="AB792" s="967"/>
      <c r="AC792" s="967"/>
      <c r="AD792" s="967"/>
      <c r="AE792" s="967"/>
      <c r="AF792" s="967"/>
      <c r="AG792" s="967"/>
      <c r="AH792" s="967"/>
      <c r="AI792" s="967"/>
      <c r="AJ792" s="967"/>
      <c r="AK792" s="967"/>
      <c r="AL792" s="967"/>
      <c r="AM792" s="967"/>
      <c r="AN792" s="967"/>
      <c r="AO792" s="967"/>
      <c r="AP792" s="967"/>
      <c r="AQ792" s="967"/>
      <c r="AR792" s="967"/>
      <c r="AS792" s="967"/>
      <c r="AT792" s="967"/>
      <c r="AU792" s="967"/>
      <c r="AV792" s="967"/>
      <c r="AW792" s="967"/>
      <c r="AX792" s="967"/>
      <c r="AY792" s="967"/>
      <c r="AZ792" s="967"/>
      <c r="BA792" s="967"/>
      <c r="BB792" s="967"/>
      <c r="BC792" s="967"/>
      <c r="BD792" s="967"/>
      <c r="BE792" s="967"/>
      <c r="BF792" s="967"/>
      <c r="BG792" s="967"/>
      <c r="BH792" s="967"/>
      <c r="BI792" s="967"/>
      <c r="BJ792" s="967"/>
      <c r="BK792" s="967"/>
      <c r="BL792" s="967"/>
      <c r="BM792" s="967"/>
      <c r="BN792" s="967"/>
      <c r="BO792" s="967"/>
      <c r="BP792" s="967"/>
      <c r="BQ792" s="967"/>
      <c r="BR792" s="967"/>
      <c r="BS792" s="967"/>
    </row>
    <row r="793" spans="1:71" s="656" customFormat="1" ht="15.65" customHeight="1" outlineLevel="2" x14ac:dyDescent="0.25">
      <c r="A793" s="934"/>
      <c r="B793" s="659"/>
      <c r="C793" s="786"/>
      <c r="D793" s="659" t="s">
        <v>1483</v>
      </c>
      <c r="E793" s="660">
        <v>1</v>
      </c>
      <c r="F793" s="657" t="s">
        <v>846</v>
      </c>
      <c r="G793" s="660">
        <v>4</v>
      </c>
      <c r="H793" s="661">
        <f t="shared" si="223"/>
        <v>4</v>
      </c>
      <c r="I793" s="891"/>
      <c r="J793" s="891">
        <f t="shared" si="224"/>
        <v>0</v>
      </c>
      <c r="K793" s="891"/>
      <c r="L793" s="891">
        <f>E793*K793</f>
        <v>0</v>
      </c>
      <c r="M793" s="891">
        <f>J793+H793*Tabellen!$K$2+L793</f>
        <v>240</v>
      </c>
      <c r="N793" s="796"/>
      <c r="O793" s="1018">
        <f t="shared" si="225"/>
        <v>290.39999999999998</v>
      </c>
      <c r="P793" s="1031"/>
      <c r="Q793" s="1023" t="s">
        <v>1025</v>
      </c>
      <c r="R793" s="1018">
        <f>H793*Tabellen!$K$2*Tabellen!$F$2</f>
        <v>290.39999999999998</v>
      </c>
      <c r="S793" s="1024" t="s">
        <v>1116</v>
      </c>
      <c r="T793" s="1018">
        <f>J793*Tabellen!$F$2</f>
        <v>0</v>
      </c>
      <c r="U793" s="1018">
        <f>R793*Tabellen!$G$2</f>
        <v>26.135999999999996</v>
      </c>
      <c r="V793" s="1018">
        <f>T793*Tabellen!$H$2</f>
        <v>0</v>
      </c>
      <c r="W793" s="1018">
        <f t="shared" si="226"/>
        <v>26.135999999999996</v>
      </c>
      <c r="X793" s="1018">
        <f t="shared" si="227"/>
        <v>316.53599999999994</v>
      </c>
      <c r="Y793" s="1017"/>
      <c r="Z793" s="967"/>
      <c r="AA793" s="967"/>
      <c r="AB793" s="967"/>
      <c r="AC793" s="967"/>
      <c r="AD793" s="967"/>
      <c r="AE793" s="967"/>
      <c r="AF793" s="967"/>
      <c r="AG793" s="967"/>
      <c r="AH793" s="967"/>
      <c r="AI793" s="967"/>
      <c r="AJ793" s="967"/>
      <c r="AK793" s="967"/>
      <c r="AL793" s="967"/>
      <c r="AM793" s="967"/>
      <c r="AN793" s="967"/>
      <c r="AO793" s="967"/>
      <c r="AP793" s="967"/>
      <c r="AQ793" s="967"/>
      <c r="AR793" s="967"/>
      <c r="AS793" s="967"/>
      <c r="AT793" s="967"/>
      <c r="AU793" s="967"/>
      <c r="AV793" s="967"/>
      <c r="AW793" s="967"/>
      <c r="AX793" s="967"/>
      <c r="AY793" s="967"/>
      <c r="AZ793" s="967"/>
      <c r="BA793" s="967"/>
      <c r="BB793" s="967"/>
      <c r="BC793" s="967"/>
      <c r="BD793" s="967"/>
      <c r="BE793" s="967"/>
      <c r="BF793" s="967"/>
      <c r="BG793" s="967"/>
      <c r="BH793" s="967"/>
      <c r="BI793" s="967"/>
      <c r="BJ793" s="967"/>
      <c r="BK793" s="967"/>
      <c r="BL793" s="967"/>
      <c r="BM793" s="967"/>
      <c r="BN793" s="967"/>
      <c r="BO793" s="967"/>
      <c r="BP793" s="967"/>
      <c r="BQ793" s="967"/>
      <c r="BR793" s="967"/>
      <c r="BS793" s="967"/>
    </row>
    <row r="794" spans="1:71" s="830" customFormat="1" ht="15.65" customHeight="1" outlineLevel="2" x14ac:dyDescent="0.25">
      <c r="A794" s="936"/>
      <c r="B794" s="659" t="s">
        <v>1223</v>
      </c>
      <c r="C794" s="786" t="s">
        <v>1074</v>
      </c>
      <c r="D794" s="657" t="s">
        <v>1226</v>
      </c>
      <c r="E794" s="660"/>
      <c r="F794" s="657"/>
      <c r="G794" s="661"/>
      <c r="H794" s="661"/>
      <c r="I794" s="891"/>
      <c r="J794" s="891"/>
      <c r="K794" s="891"/>
      <c r="L794" s="891"/>
      <c r="M794" s="891"/>
      <c r="N794" s="833"/>
      <c r="O794" s="1018">
        <f t="shared" si="225"/>
        <v>0</v>
      </c>
      <c r="P794" s="1031"/>
      <c r="Q794" s="1023" t="s">
        <v>1025</v>
      </c>
      <c r="R794" s="1018">
        <f>H794*Tabellen!$K$2*Tabellen!$F$2</f>
        <v>0</v>
      </c>
      <c r="S794" s="1024" t="s">
        <v>1116</v>
      </c>
      <c r="T794" s="1018">
        <f>J794*Tabellen!$F$2</f>
        <v>0</v>
      </c>
      <c r="U794" s="1018">
        <f>R794*Tabellen!$G$2</f>
        <v>0</v>
      </c>
      <c r="V794" s="1018">
        <f>T794*Tabellen!$H$2</f>
        <v>0</v>
      </c>
      <c r="W794" s="1018">
        <f t="shared" si="226"/>
        <v>0</v>
      </c>
      <c r="X794" s="1018">
        <f t="shared" si="227"/>
        <v>0</v>
      </c>
      <c r="Y794" s="1034"/>
      <c r="Z794" s="970"/>
      <c r="AA794" s="970"/>
      <c r="AB794" s="970"/>
      <c r="AC794" s="970"/>
      <c r="AD794" s="970"/>
      <c r="AE794" s="970"/>
      <c r="AF794" s="970"/>
      <c r="AG794" s="970"/>
      <c r="AH794" s="970"/>
      <c r="AI794" s="970"/>
      <c r="AJ794" s="970"/>
      <c r="AK794" s="970"/>
      <c r="AL794" s="970"/>
      <c r="AM794" s="970"/>
      <c r="AN794" s="970"/>
      <c r="AO794" s="970"/>
      <c r="AP794" s="970"/>
      <c r="AQ794" s="970"/>
      <c r="AR794" s="970"/>
      <c r="AS794" s="970"/>
      <c r="AT794" s="970"/>
      <c r="AU794" s="970"/>
      <c r="AV794" s="970"/>
      <c r="AW794" s="970"/>
      <c r="AX794" s="970"/>
      <c r="AY794" s="970"/>
      <c r="AZ794" s="970"/>
      <c r="BA794" s="970"/>
      <c r="BB794" s="970"/>
      <c r="BC794" s="970"/>
      <c r="BD794" s="970"/>
      <c r="BE794" s="970"/>
      <c r="BF794" s="970"/>
      <c r="BG794" s="970"/>
      <c r="BH794" s="970"/>
      <c r="BI794" s="970"/>
      <c r="BJ794" s="970"/>
      <c r="BK794" s="970"/>
      <c r="BL794" s="970"/>
      <c r="BM794" s="970"/>
      <c r="BN794" s="970"/>
      <c r="BO794" s="970"/>
      <c r="BP794" s="970"/>
      <c r="BQ794" s="970"/>
      <c r="BR794" s="970"/>
      <c r="BS794" s="970"/>
    </row>
    <row r="795" spans="1:71" ht="15.65" customHeight="1" outlineLevel="2" x14ac:dyDescent="0.25">
      <c r="B795" s="659"/>
      <c r="E795" s="660"/>
      <c r="G795" s="661"/>
      <c r="H795" s="661"/>
      <c r="K795" s="906"/>
      <c r="N795" s="795"/>
      <c r="O795" s="1017"/>
      <c r="P795" s="1017"/>
      <c r="Q795" s="1017"/>
    </row>
    <row r="796" spans="1:71" ht="9" customHeight="1" outlineLevel="1" x14ac:dyDescent="0.25">
      <c r="B796" s="663"/>
      <c r="D796" s="664"/>
      <c r="E796" s="666"/>
      <c r="F796" s="664"/>
      <c r="G796" s="665"/>
      <c r="H796" s="665"/>
      <c r="I796" s="892"/>
      <c r="J796" s="892"/>
      <c r="K796" s="892"/>
      <c r="L796" s="892"/>
      <c r="M796" s="892"/>
      <c r="N796" s="786"/>
      <c r="O796" s="1021"/>
      <c r="P796" s="1021"/>
      <c r="Q796" s="1021"/>
      <c r="R796" s="1022"/>
      <c r="S796" s="1022"/>
      <c r="T796" s="1022"/>
      <c r="U796" s="1022"/>
      <c r="V796" s="1022"/>
      <c r="W796" s="1022"/>
      <c r="X796" s="1022"/>
      <c r="Y796" s="1021"/>
      <c r="Z796" s="965"/>
      <c r="AA796" s="966"/>
      <c r="AG796" s="963"/>
      <c r="AH796" s="963"/>
    </row>
    <row r="797" spans="1:71" s="912" customFormat="1" ht="15.65" customHeight="1" outlineLevel="1" x14ac:dyDescent="0.25">
      <c r="B797" s="650" t="s">
        <v>1018</v>
      </c>
      <c r="C797" s="937"/>
      <c r="D797" s="651" t="s">
        <v>1698</v>
      </c>
      <c r="E797" s="658">
        <v>91.3</v>
      </c>
      <c r="F797" s="651" t="s">
        <v>74</v>
      </c>
      <c r="G797" s="652"/>
      <c r="H797" s="652">
        <f>SUM(H798:H813)/E797</f>
        <v>1.2342349336335239</v>
      </c>
      <c r="I797" s="890"/>
      <c r="J797" s="890">
        <f>SUM(J798:J813)/E797</f>
        <v>41.752419500000002</v>
      </c>
      <c r="K797" s="890"/>
      <c r="L797" s="890">
        <f>SUM(L798:L813)/E797</f>
        <v>0</v>
      </c>
      <c r="M797" s="890">
        <f>SUM(M798:M813)/E797</f>
        <v>115.80651551801144</v>
      </c>
      <c r="N797" s="937"/>
      <c r="O797" s="1015">
        <f>SUM(O798:O813)/E797</f>
        <v>140.12588377679381</v>
      </c>
      <c r="P797" s="1014" t="str">
        <f>B797</f>
        <v>V1-3-K2</v>
      </c>
      <c r="Q797" s="1014"/>
      <c r="R797" s="1015"/>
      <c r="S797" s="1015"/>
      <c r="T797" s="1015"/>
      <c r="U797" s="1028"/>
      <c r="V797" s="1015"/>
      <c r="W797" s="1015"/>
      <c r="X797" s="1015">
        <f>SUM(X798:X813)/E797</f>
        <v>158.79966462810526</v>
      </c>
      <c r="Y797" s="1016"/>
      <c r="Z797" s="960"/>
      <c r="AA797" s="960"/>
      <c r="AB797" s="960"/>
      <c r="AC797" s="960"/>
      <c r="AD797" s="960"/>
      <c r="AE797" s="960"/>
      <c r="AF797" s="960"/>
      <c r="AG797" s="960"/>
      <c r="AH797" s="960"/>
      <c r="AI797" s="960"/>
      <c r="AJ797" s="960"/>
      <c r="AK797" s="960"/>
      <c r="AL797" s="960"/>
      <c r="AM797" s="960"/>
      <c r="AN797" s="960"/>
      <c r="AO797" s="960"/>
      <c r="AP797" s="960"/>
      <c r="AQ797" s="960"/>
      <c r="AR797" s="960"/>
      <c r="AS797" s="960"/>
      <c r="AT797" s="960"/>
      <c r="AU797" s="960"/>
      <c r="AV797" s="960"/>
      <c r="AW797" s="960"/>
      <c r="AX797" s="960"/>
      <c r="AY797" s="960"/>
      <c r="AZ797" s="960"/>
      <c r="BA797" s="960"/>
      <c r="BB797" s="960"/>
      <c r="BC797" s="960"/>
      <c r="BD797" s="960"/>
      <c r="BE797" s="960"/>
      <c r="BF797" s="960"/>
      <c r="BG797" s="960"/>
      <c r="BH797" s="960"/>
      <c r="BI797" s="960"/>
      <c r="BJ797" s="960"/>
      <c r="BK797" s="960"/>
      <c r="BL797" s="960"/>
      <c r="BM797" s="960"/>
      <c r="BN797" s="960"/>
      <c r="BO797" s="960"/>
      <c r="BP797" s="960"/>
      <c r="BQ797" s="960"/>
      <c r="BR797" s="960"/>
      <c r="BS797" s="960"/>
    </row>
    <row r="798" spans="1:71" ht="15.65" customHeight="1" outlineLevel="2" x14ac:dyDescent="0.25">
      <c r="B798" s="659"/>
      <c r="D798" s="668" t="s">
        <v>1245</v>
      </c>
      <c r="E798" s="660"/>
      <c r="G798" s="661"/>
      <c r="H798" s="661"/>
      <c r="K798" s="906"/>
      <c r="N798" s="795"/>
      <c r="O798" s="1017" t="str">
        <f>R798</f>
        <v>incl. opslagen</v>
      </c>
      <c r="P798" s="1017"/>
      <c r="Q798" s="1023"/>
      <c r="R798" s="1030" t="str">
        <f>Tabellen!$C$2</f>
        <v>incl. opslagen</v>
      </c>
      <c r="S798" s="1024"/>
      <c r="T798" s="1030" t="str">
        <f>Tabellen!$C$2</f>
        <v>incl. opslagen</v>
      </c>
    </row>
    <row r="799" spans="1:71" s="656" customFormat="1" ht="15.65" customHeight="1" outlineLevel="2" x14ac:dyDescent="0.25">
      <c r="A799" s="934"/>
      <c r="B799" s="659"/>
      <c r="C799" s="786"/>
      <c r="D799" s="657" t="s">
        <v>1433</v>
      </c>
      <c r="E799" s="660">
        <v>1</v>
      </c>
      <c r="F799" s="657" t="s">
        <v>846</v>
      </c>
      <c r="G799" s="661">
        <v>2</v>
      </c>
      <c r="H799" s="661">
        <f t="shared" ref="H799:H811" si="228">E799*G799</f>
        <v>2</v>
      </c>
      <c r="I799" s="891"/>
      <c r="J799" s="891">
        <f t="shared" ref="J799:J811" si="229">E799*I799</f>
        <v>0</v>
      </c>
      <c r="K799" s="891"/>
      <c r="L799" s="891">
        <f>E799*K799</f>
        <v>0</v>
      </c>
      <c r="M799" s="891">
        <f>J799+H799*Tabellen!$K$2+L799</f>
        <v>120</v>
      </c>
      <c r="N799" s="796"/>
      <c r="O799" s="1018">
        <f t="shared" ref="O799:O812" si="230">R799+T799</f>
        <v>145.19999999999999</v>
      </c>
      <c r="P799" s="1031"/>
      <c r="Q799" s="1023" t="s">
        <v>1025</v>
      </c>
      <c r="R799" s="1018">
        <f>H799*Tabellen!$K$2*Tabellen!$F$2</f>
        <v>145.19999999999999</v>
      </c>
      <c r="S799" s="1024" t="s">
        <v>1116</v>
      </c>
      <c r="T799" s="1018">
        <f>J799*Tabellen!$F$2</f>
        <v>0</v>
      </c>
      <c r="U799" s="1018">
        <f>R799*Tabellen!$G$2</f>
        <v>13.067999999999998</v>
      </c>
      <c r="V799" s="1018">
        <f>T799*Tabellen!$H$2</f>
        <v>0</v>
      </c>
      <c r="W799" s="1018">
        <f t="shared" ref="W799:W812" si="231">U799+V799</f>
        <v>13.067999999999998</v>
      </c>
      <c r="X799" s="1018">
        <f t="shared" ref="X799:X812" si="232">O799+W799</f>
        <v>158.26799999999997</v>
      </c>
      <c r="Y799" s="1019"/>
      <c r="Z799" s="967"/>
      <c r="AA799" s="967"/>
      <c r="AB799" s="967"/>
      <c r="AC799" s="967"/>
      <c r="AD799" s="967"/>
      <c r="AE799" s="967"/>
      <c r="AF799" s="967"/>
      <c r="AG799" s="967"/>
      <c r="AH799" s="967"/>
      <c r="AI799" s="967"/>
      <c r="AJ799" s="967"/>
      <c r="AK799" s="967"/>
      <c r="AL799" s="967"/>
      <c r="AM799" s="967"/>
      <c r="AN799" s="967"/>
      <c r="AO799" s="967"/>
      <c r="AP799" s="967"/>
      <c r="AQ799" s="967"/>
      <c r="AR799" s="967"/>
      <c r="AS799" s="967"/>
      <c r="AT799" s="967"/>
      <c r="AU799" s="967"/>
      <c r="AV799" s="967"/>
      <c r="AW799" s="967"/>
      <c r="AX799" s="967"/>
      <c r="AY799" s="967"/>
      <c r="AZ799" s="967"/>
      <c r="BA799" s="967"/>
      <c r="BB799" s="967"/>
      <c r="BC799" s="967"/>
      <c r="BD799" s="967"/>
      <c r="BE799" s="967"/>
      <c r="BF799" s="967"/>
      <c r="BG799" s="967"/>
      <c r="BH799" s="967"/>
      <c r="BI799" s="967"/>
      <c r="BJ799" s="967"/>
      <c r="BK799" s="967"/>
      <c r="BL799" s="967"/>
      <c r="BM799" s="967"/>
      <c r="BN799" s="967"/>
      <c r="BO799" s="967"/>
      <c r="BP799" s="967"/>
      <c r="BQ799" s="967"/>
      <c r="BR799" s="967"/>
      <c r="BS799" s="967"/>
    </row>
    <row r="800" spans="1:71" s="656" customFormat="1" ht="15.65" customHeight="1" outlineLevel="2" x14ac:dyDescent="0.25">
      <c r="A800" s="934"/>
      <c r="B800" s="659"/>
      <c r="C800" s="786"/>
      <c r="D800" s="657" t="s">
        <v>1484</v>
      </c>
      <c r="E800" s="660">
        <f>91.3/2.7</f>
        <v>33.81481481481481</v>
      </c>
      <c r="F800" s="657" t="s">
        <v>71</v>
      </c>
      <c r="G800" s="661">
        <v>0.05</v>
      </c>
      <c r="H800" s="661">
        <f t="shared" si="228"/>
        <v>1.6907407407407407</v>
      </c>
      <c r="I800" s="891"/>
      <c r="J800" s="891">
        <f t="shared" si="229"/>
        <v>0</v>
      </c>
      <c r="K800" s="891"/>
      <c r="L800" s="891">
        <f>E800*K800</f>
        <v>0</v>
      </c>
      <c r="M800" s="891">
        <f>J800+H800*Tabellen!$K$2+L800</f>
        <v>101.44444444444444</v>
      </c>
      <c r="N800" s="796"/>
      <c r="O800" s="1018">
        <f t="shared" si="230"/>
        <v>122.74777777777777</v>
      </c>
      <c r="P800" s="1031"/>
      <c r="Q800" s="1023" t="s">
        <v>1025</v>
      </c>
      <c r="R800" s="1018">
        <f>H800*Tabellen!$K$2*Tabellen!$F$2</f>
        <v>122.74777777777777</v>
      </c>
      <c r="S800" s="1024" t="s">
        <v>1116</v>
      </c>
      <c r="T800" s="1018">
        <f>J800*Tabellen!$F$2</f>
        <v>0</v>
      </c>
      <c r="U800" s="1018">
        <f>R800*Tabellen!$G$2</f>
        <v>11.047299999999998</v>
      </c>
      <c r="V800" s="1018">
        <f>T800*Tabellen!$H$2</f>
        <v>0</v>
      </c>
      <c r="W800" s="1018">
        <f t="shared" si="231"/>
        <v>11.047299999999998</v>
      </c>
      <c r="X800" s="1018">
        <f t="shared" si="232"/>
        <v>133.79507777777778</v>
      </c>
      <c r="Y800" s="1019"/>
      <c r="Z800" s="967"/>
      <c r="AA800" s="967"/>
      <c r="AB800" s="967"/>
      <c r="AC800" s="967"/>
      <c r="AD800" s="967"/>
      <c r="AE800" s="967"/>
      <c r="AF800" s="967"/>
      <c r="AG800" s="967"/>
      <c r="AH800" s="967"/>
      <c r="AI800" s="967"/>
      <c r="AJ800" s="967"/>
      <c r="AK800" s="967"/>
      <c r="AL800" s="967"/>
      <c r="AM800" s="967"/>
      <c r="AN800" s="967"/>
      <c r="AO800" s="967"/>
      <c r="AP800" s="967"/>
      <c r="AQ800" s="967"/>
      <c r="AR800" s="967"/>
      <c r="AS800" s="967"/>
      <c r="AT800" s="967"/>
      <c r="AU800" s="967"/>
      <c r="AV800" s="967"/>
      <c r="AW800" s="967"/>
      <c r="AX800" s="967"/>
      <c r="AY800" s="967"/>
      <c r="AZ800" s="967"/>
      <c r="BA800" s="967"/>
      <c r="BB800" s="967"/>
      <c r="BC800" s="967"/>
      <c r="BD800" s="967"/>
      <c r="BE800" s="967"/>
      <c r="BF800" s="967"/>
      <c r="BG800" s="967"/>
      <c r="BH800" s="967"/>
      <c r="BI800" s="967"/>
      <c r="BJ800" s="967"/>
      <c r="BK800" s="967"/>
      <c r="BL800" s="967"/>
      <c r="BM800" s="967"/>
      <c r="BN800" s="967"/>
      <c r="BO800" s="967"/>
      <c r="BP800" s="967"/>
      <c r="BQ800" s="967"/>
      <c r="BR800" s="967"/>
      <c r="BS800" s="967"/>
    </row>
    <row r="801" spans="1:71" s="656" customFormat="1" ht="15.65" customHeight="1" outlineLevel="2" x14ac:dyDescent="0.25">
      <c r="A801" s="934"/>
      <c r="B801" s="659"/>
      <c r="C801" s="786"/>
      <c r="D801" s="657" t="s">
        <v>1497</v>
      </c>
      <c r="E801" s="660">
        <f>E797*3.3333</f>
        <v>304.33028999999999</v>
      </c>
      <c r="F801" s="657" t="s">
        <v>71</v>
      </c>
      <c r="G801" s="661">
        <v>0.03</v>
      </c>
      <c r="H801" s="661">
        <f t="shared" si="228"/>
        <v>9.1299086999999997</v>
      </c>
      <c r="I801" s="891">
        <v>0.44</v>
      </c>
      <c r="J801" s="891">
        <f t="shared" si="229"/>
        <v>133.90532759999999</v>
      </c>
      <c r="K801" s="891"/>
      <c r="L801" s="891">
        <f>E801*K801</f>
        <v>0</v>
      </c>
      <c r="M801" s="891">
        <f>J801+H801*Tabellen!$K$2+L801</f>
        <v>681.69984959999999</v>
      </c>
      <c r="N801" s="796"/>
      <c r="O801" s="1018">
        <f t="shared" si="230"/>
        <v>824.85681801600003</v>
      </c>
      <c r="P801" s="1031"/>
      <c r="Q801" s="1023" t="s">
        <v>1025</v>
      </c>
      <c r="R801" s="1018">
        <f>H801*Tabellen!$K$2*Tabellen!$F$2</f>
        <v>662.83137162000003</v>
      </c>
      <c r="S801" s="1024" t="s">
        <v>1116</v>
      </c>
      <c r="T801" s="1018">
        <f>J801*Tabellen!$F$2</f>
        <v>162.02544639599998</v>
      </c>
      <c r="U801" s="1018">
        <f>R801*Tabellen!$G$2</f>
        <v>59.654823445799998</v>
      </c>
      <c r="V801" s="1018">
        <f>T801*Tabellen!$H$2</f>
        <v>34.025343743159993</v>
      </c>
      <c r="W801" s="1018">
        <f t="shared" si="231"/>
        <v>93.680167188959985</v>
      </c>
      <c r="X801" s="1018">
        <f t="shared" si="232"/>
        <v>918.53698520496005</v>
      </c>
      <c r="Y801" s="1019"/>
      <c r="Z801" s="967"/>
      <c r="AA801" s="967"/>
      <c r="AB801" s="967"/>
      <c r="AC801" s="967"/>
      <c r="AD801" s="967"/>
      <c r="AE801" s="967"/>
      <c r="AF801" s="967"/>
      <c r="AG801" s="967"/>
      <c r="AH801" s="967"/>
      <c r="AI801" s="967"/>
      <c r="AJ801" s="967"/>
      <c r="AK801" s="967"/>
      <c r="AL801" s="967"/>
      <c r="AM801" s="967"/>
      <c r="AN801" s="967"/>
      <c r="AO801" s="967"/>
      <c r="AP801" s="967"/>
      <c r="AQ801" s="967"/>
      <c r="AR801" s="967"/>
      <c r="AS801" s="967"/>
      <c r="AT801" s="967"/>
      <c r="AU801" s="967"/>
      <c r="AV801" s="967"/>
      <c r="AW801" s="967"/>
      <c r="AX801" s="967"/>
      <c r="AY801" s="967"/>
      <c r="AZ801" s="967"/>
      <c r="BA801" s="967"/>
      <c r="BB801" s="967"/>
      <c r="BC801" s="967"/>
      <c r="BD801" s="967"/>
      <c r="BE801" s="967"/>
      <c r="BF801" s="967"/>
      <c r="BG801" s="967"/>
      <c r="BH801" s="967"/>
      <c r="BI801" s="967"/>
      <c r="BJ801" s="967"/>
      <c r="BK801" s="967"/>
      <c r="BL801" s="967"/>
      <c r="BM801" s="967"/>
      <c r="BN801" s="967"/>
      <c r="BO801" s="967"/>
      <c r="BP801" s="967"/>
      <c r="BQ801" s="967"/>
      <c r="BR801" s="967"/>
      <c r="BS801" s="967"/>
    </row>
    <row r="802" spans="1:71" s="656" customFormat="1" ht="15.65" customHeight="1" outlineLevel="2" x14ac:dyDescent="0.25">
      <c r="A802" s="934"/>
      <c r="B802" s="778"/>
      <c r="C802" s="791"/>
      <c r="D802" s="784" t="s">
        <v>158</v>
      </c>
      <c r="E802" s="678">
        <f>E797*1.7*1.1</f>
        <v>170.73099999999999</v>
      </c>
      <c r="F802" s="679" t="s">
        <v>71</v>
      </c>
      <c r="G802" s="680">
        <v>0</v>
      </c>
      <c r="H802" s="680">
        <f t="shared" si="228"/>
        <v>0</v>
      </c>
      <c r="I802" s="899">
        <v>2.61</v>
      </c>
      <c r="J802" s="899">
        <f t="shared" si="229"/>
        <v>445.60790999999995</v>
      </c>
      <c r="K802" s="899"/>
      <c r="L802" s="899">
        <f>+K802*E802</f>
        <v>0</v>
      </c>
      <c r="M802" s="900">
        <f>J802+H802*Tabellen!$K$2+L802</f>
        <v>445.60790999999995</v>
      </c>
      <c r="N802" s="796"/>
      <c r="O802" s="1018">
        <f t="shared" si="230"/>
        <v>539.18557109999995</v>
      </c>
      <c r="P802" s="1031"/>
      <c r="Q802" s="1023" t="s">
        <v>1025</v>
      </c>
      <c r="R802" s="1018">
        <f>H802*Tabellen!$K$2*Tabellen!$F$2</f>
        <v>0</v>
      </c>
      <c r="S802" s="1024" t="s">
        <v>1116</v>
      </c>
      <c r="T802" s="1018">
        <f>J802*Tabellen!$F$2</f>
        <v>539.18557109999995</v>
      </c>
      <c r="U802" s="1018">
        <f>R802*Tabellen!$G$2</f>
        <v>0</v>
      </c>
      <c r="V802" s="1018">
        <f>T802*Tabellen!$H$2</f>
        <v>113.22896993099998</v>
      </c>
      <c r="W802" s="1018">
        <f t="shared" si="231"/>
        <v>113.22896993099998</v>
      </c>
      <c r="X802" s="1018">
        <f t="shared" si="232"/>
        <v>652.41454103099989</v>
      </c>
      <c r="Y802" s="1019"/>
      <c r="Z802" s="969"/>
      <c r="AA802" s="967"/>
      <c r="AB802" s="967"/>
      <c r="AC802" s="967"/>
      <c r="AD802" s="967"/>
      <c r="AE802" s="967"/>
      <c r="AF802" s="967"/>
      <c r="AG802" s="967"/>
      <c r="AH802" s="967"/>
      <c r="AI802" s="967"/>
      <c r="AJ802" s="967"/>
      <c r="AK802" s="967"/>
      <c r="AL802" s="967"/>
      <c r="AM802" s="967"/>
      <c r="AN802" s="967"/>
      <c r="AO802" s="967"/>
      <c r="AP802" s="967"/>
      <c r="AQ802" s="967"/>
      <c r="AR802" s="967"/>
      <c r="AS802" s="967"/>
      <c r="AT802" s="967"/>
      <c r="AU802" s="967"/>
      <c r="AV802" s="967"/>
      <c r="AW802" s="967"/>
      <c r="AX802" s="967"/>
      <c r="AY802" s="967"/>
      <c r="AZ802" s="967"/>
      <c r="BA802" s="967"/>
      <c r="BB802" s="967"/>
      <c r="BC802" s="967"/>
      <c r="BD802" s="967"/>
      <c r="BE802" s="967"/>
      <c r="BF802" s="967"/>
      <c r="BG802" s="967"/>
      <c r="BH802" s="967"/>
      <c r="BI802" s="967"/>
      <c r="BJ802" s="967"/>
      <c r="BK802" s="967"/>
      <c r="BL802" s="967"/>
      <c r="BM802" s="967"/>
      <c r="BN802" s="967"/>
      <c r="BO802" s="967"/>
      <c r="BP802" s="967"/>
      <c r="BQ802" s="967"/>
      <c r="BR802" s="967"/>
      <c r="BS802" s="967"/>
    </row>
    <row r="803" spans="1:71" s="656" customFormat="1" ht="15.65" customHeight="1" outlineLevel="2" x14ac:dyDescent="0.25">
      <c r="A803" s="934"/>
      <c r="B803" s="778"/>
      <c r="C803" s="791"/>
      <c r="D803" s="784" t="s">
        <v>159</v>
      </c>
      <c r="E803" s="678">
        <f>E797/2.5*2.1</f>
        <v>76.691999999999993</v>
      </c>
      <c r="F803" s="679" t="s">
        <v>71</v>
      </c>
      <c r="G803" s="680">
        <v>0</v>
      </c>
      <c r="H803" s="680">
        <f t="shared" si="228"/>
        <v>0</v>
      </c>
      <c r="I803" s="899">
        <v>2.39</v>
      </c>
      <c r="J803" s="899">
        <f t="shared" si="229"/>
        <v>183.29388</v>
      </c>
      <c r="K803" s="899"/>
      <c r="L803" s="899">
        <f>+K803*E803</f>
        <v>0</v>
      </c>
      <c r="M803" s="900">
        <f>J803+H803*Tabellen!$K$2+L803</f>
        <v>183.29388</v>
      </c>
      <c r="N803" s="796"/>
      <c r="O803" s="1018">
        <f t="shared" si="230"/>
        <v>221.78559479999998</v>
      </c>
      <c r="P803" s="1031"/>
      <c r="Q803" s="1023" t="s">
        <v>1025</v>
      </c>
      <c r="R803" s="1018">
        <f>H803*Tabellen!$K$2*Tabellen!$F$2</f>
        <v>0</v>
      </c>
      <c r="S803" s="1024" t="s">
        <v>1116</v>
      </c>
      <c r="T803" s="1018">
        <f>J803*Tabellen!$F$2</f>
        <v>221.78559479999998</v>
      </c>
      <c r="U803" s="1018">
        <f>R803*Tabellen!$G$2</f>
        <v>0</v>
      </c>
      <c r="V803" s="1018">
        <f>T803*Tabellen!$H$2</f>
        <v>46.574974907999994</v>
      </c>
      <c r="W803" s="1018">
        <f t="shared" si="231"/>
        <v>46.574974907999994</v>
      </c>
      <c r="X803" s="1018">
        <f t="shared" si="232"/>
        <v>268.36056970799996</v>
      </c>
      <c r="Y803" s="1019"/>
      <c r="Z803" s="969"/>
      <c r="AA803" s="967"/>
      <c r="AB803" s="967"/>
      <c r="AC803" s="967"/>
      <c r="AD803" s="967"/>
      <c r="AE803" s="967"/>
      <c r="AF803" s="967"/>
      <c r="AG803" s="967"/>
      <c r="AH803" s="967"/>
      <c r="AI803" s="967"/>
      <c r="AJ803" s="967"/>
      <c r="AK803" s="967"/>
      <c r="AL803" s="967"/>
      <c r="AM803" s="967"/>
      <c r="AN803" s="967"/>
      <c r="AO803" s="967"/>
      <c r="AP803" s="967"/>
      <c r="AQ803" s="967"/>
      <c r="AR803" s="967"/>
      <c r="AS803" s="967"/>
      <c r="AT803" s="967"/>
      <c r="AU803" s="967"/>
      <c r="AV803" s="967"/>
      <c r="AW803" s="967"/>
      <c r="AX803" s="967"/>
      <c r="AY803" s="967"/>
      <c r="AZ803" s="967"/>
      <c r="BA803" s="967"/>
      <c r="BB803" s="967"/>
      <c r="BC803" s="967"/>
      <c r="BD803" s="967"/>
      <c r="BE803" s="967"/>
      <c r="BF803" s="967"/>
      <c r="BG803" s="967"/>
      <c r="BH803" s="967"/>
      <c r="BI803" s="967"/>
      <c r="BJ803" s="967"/>
      <c r="BK803" s="967"/>
      <c r="BL803" s="967"/>
      <c r="BM803" s="967"/>
      <c r="BN803" s="967"/>
      <c r="BO803" s="967"/>
      <c r="BP803" s="967"/>
      <c r="BQ803" s="967"/>
      <c r="BR803" s="967"/>
      <c r="BS803" s="967"/>
    </row>
    <row r="804" spans="1:71" s="656" customFormat="1" ht="15.65" customHeight="1" outlineLevel="2" x14ac:dyDescent="0.25">
      <c r="A804" s="934"/>
      <c r="B804" s="659"/>
      <c r="C804" s="786"/>
      <c r="D804" s="657" t="s">
        <v>1504</v>
      </c>
      <c r="E804" s="660">
        <f>E797*1.05</f>
        <v>95.864999999999995</v>
      </c>
      <c r="F804" s="657" t="s">
        <v>74</v>
      </c>
      <c r="G804" s="661">
        <v>0</v>
      </c>
      <c r="H804" s="661">
        <f t="shared" si="228"/>
        <v>0</v>
      </c>
      <c r="I804" s="891">
        <v>12.12</v>
      </c>
      <c r="J804" s="891">
        <f t="shared" si="229"/>
        <v>1161.8837999999998</v>
      </c>
      <c r="K804" s="891"/>
      <c r="L804" s="891">
        <f>E804*K804</f>
        <v>0</v>
      </c>
      <c r="M804" s="891">
        <f>J804+H804*Tabellen!$K$2+L804</f>
        <v>1161.8837999999998</v>
      </c>
      <c r="N804" s="796"/>
      <c r="O804" s="1018">
        <f t="shared" si="230"/>
        <v>1405.8793979999998</v>
      </c>
      <c r="P804" s="1031"/>
      <c r="Q804" s="1023" t="s">
        <v>1025</v>
      </c>
      <c r="R804" s="1018">
        <f>H804*Tabellen!$K$2*Tabellen!$F$2</f>
        <v>0</v>
      </c>
      <c r="S804" s="1024" t="s">
        <v>1116</v>
      </c>
      <c r="T804" s="1018">
        <f>J804*Tabellen!$F$2</f>
        <v>1405.8793979999998</v>
      </c>
      <c r="U804" s="1018">
        <f>R804*Tabellen!$G$2</f>
        <v>0</v>
      </c>
      <c r="V804" s="1018">
        <f>T804*Tabellen!$H$2</f>
        <v>295.23467357999994</v>
      </c>
      <c r="W804" s="1018">
        <f t="shared" si="231"/>
        <v>295.23467357999994</v>
      </c>
      <c r="X804" s="1018">
        <f t="shared" si="232"/>
        <v>1701.1140715799997</v>
      </c>
      <c r="Y804" s="1017"/>
      <c r="Z804" s="967"/>
      <c r="AA804" s="967"/>
      <c r="AB804" s="967"/>
      <c r="AC804" s="967"/>
      <c r="AD804" s="967"/>
      <c r="AE804" s="967"/>
      <c r="AF804" s="967"/>
      <c r="AG804" s="967"/>
      <c r="AH804" s="967"/>
      <c r="AI804" s="967"/>
      <c r="AJ804" s="967"/>
      <c r="AK804" s="967"/>
      <c r="AL804" s="967"/>
      <c r="AM804" s="967"/>
      <c r="AN804" s="967"/>
      <c r="AO804" s="967"/>
      <c r="AP804" s="967"/>
      <c r="AQ804" s="967"/>
      <c r="AR804" s="967"/>
      <c r="AS804" s="967"/>
      <c r="AT804" s="967"/>
      <c r="AU804" s="967"/>
      <c r="AV804" s="967"/>
      <c r="AW804" s="967"/>
      <c r="AX804" s="967"/>
      <c r="AY804" s="967"/>
      <c r="AZ804" s="967"/>
      <c r="BA804" s="967"/>
      <c r="BB804" s="967"/>
      <c r="BC804" s="967"/>
      <c r="BD804" s="967"/>
      <c r="BE804" s="967"/>
      <c r="BF804" s="967"/>
      <c r="BG804" s="967"/>
      <c r="BH804" s="967"/>
      <c r="BI804" s="967"/>
      <c r="BJ804" s="967"/>
      <c r="BK804" s="967"/>
      <c r="BL804" s="967"/>
      <c r="BM804" s="967"/>
      <c r="BN804" s="967"/>
      <c r="BO804" s="967"/>
      <c r="BP804" s="967"/>
      <c r="BQ804" s="967"/>
      <c r="BR804" s="967"/>
      <c r="BS804" s="967"/>
    </row>
    <row r="805" spans="1:71" s="656" customFormat="1" ht="15.65" customHeight="1" outlineLevel="2" x14ac:dyDescent="0.25">
      <c r="A805" s="934"/>
      <c r="B805" s="659"/>
      <c r="C805" s="786"/>
      <c r="D805" s="657" t="s">
        <v>1596</v>
      </c>
      <c r="E805" s="660">
        <f>E797*1.05</f>
        <v>95.864999999999995</v>
      </c>
      <c r="F805" s="659" t="s">
        <v>74</v>
      </c>
      <c r="G805" s="660">
        <v>0</v>
      </c>
      <c r="H805" s="661">
        <f t="shared" si="228"/>
        <v>0</v>
      </c>
      <c r="I805" s="904">
        <v>1.85</v>
      </c>
      <c r="J805" s="891">
        <f t="shared" si="229"/>
        <v>177.35024999999999</v>
      </c>
      <c r="K805" s="891"/>
      <c r="L805" s="891">
        <f>E805*K805</f>
        <v>0</v>
      </c>
      <c r="M805" s="891">
        <f>J805+H805*Tabellen!$K$2+L805</f>
        <v>177.35024999999999</v>
      </c>
      <c r="N805" s="796"/>
      <c r="O805" s="1018">
        <f t="shared" si="230"/>
        <v>214.59380249999998</v>
      </c>
      <c r="P805" s="1031"/>
      <c r="Q805" s="1023" t="s">
        <v>1025</v>
      </c>
      <c r="R805" s="1018">
        <f>H805*Tabellen!$K$2*Tabellen!$F$2</f>
        <v>0</v>
      </c>
      <c r="S805" s="1024" t="s">
        <v>1116</v>
      </c>
      <c r="T805" s="1018">
        <f>J805*Tabellen!$F$2</f>
        <v>214.59380249999998</v>
      </c>
      <c r="U805" s="1018">
        <f>R805*Tabellen!$G$2</f>
        <v>0</v>
      </c>
      <c r="V805" s="1018">
        <f>T805*Tabellen!$H$2</f>
        <v>45.064698524999997</v>
      </c>
      <c r="W805" s="1018">
        <f t="shared" si="231"/>
        <v>45.064698524999997</v>
      </c>
      <c r="X805" s="1018">
        <f t="shared" si="232"/>
        <v>259.65850102499996</v>
      </c>
      <c r="Y805" s="1026"/>
      <c r="Z805" s="967"/>
      <c r="AA805" s="967"/>
      <c r="AB805" s="967"/>
      <c r="AC805" s="967"/>
      <c r="AD805" s="967"/>
      <c r="AE805" s="967"/>
      <c r="AF805" s="967"/>
      <c r="AG805" s="967"/>
      <c r="AH805" s="967"/>
      <c r="AI805" s="967"/>
      <c r="AJ805" s="967"/>
      <c r="AK805" s="967"/>
      <c r="AL805" s="967"/>
      <c r="AM805" s="967"/>
      <c r="AN805" s="967"/>
      <c r="AO805" s="967"/>
      <c r="AP805" s="967"/>
      <c r="AQ805" s="967"/>
      <c r="AR805" s="967"/>
      <c r="AS805" s="967"/>
      <c r="AT805" s="967"/>
      <c r="AU805" s="967"/>
      <c r="AV805" s="967"/>
      <c r="AW805" s="967"/>
      <c r="AX805" s="967"/>
      <c r="AY805" s="967"/>
      <c r="AZ805" s="967"/>
      <c r="BA805" s="967"/>
      <c r="BB805" s="967"/>
      <c r="BC805" s="967"/>
      <c r="BD805" s="967"/>
      <c r="BE805" s="967"/>
      <c r="BF805" s="967"/>
      <c r="BG805" s="967"/>
      <c r="BH805" s="967"/>
      <c r="BI805" s="967"/>
      <c r="BJ805" s="967"/>
      <c r="BK805" s="967"/>
      <c r="BL805" s="967"/>
      <c r="BM805" s="967"/>
      <c r="BN805" s="967"/>
      <c r="BO805" s="967"/>
      <c r="BP805" s="967"/>
      <c r="BQ805" s="967"/>
      <c r="BR805" s="967"/>
      <c r="BS805" s="967"/>
    </row>
    <row r="806" spans="1:71" s="656" customFormat="1" ht="15.65" customHeight="1" outlineLevel="2" x14ac:dyDescent="0.25">
      <c r="A806" s="934"/>
      <c r="B806" s="659"/>
      <c r="C806" s="786"/>
      <c r="D806" s="657" t="s">
        <v>1490</v>
      </c>
      <c r="E806" s="660">
        <f>E797*1.1</f>
        <v>100.43</v>
      </c>
      <c r="F806" s="659" t="s">
        <v>74</v>
      </c>
      <c r="G806" s="660"/>
      <c r="H806" s="661">
        <f t="shared" si="228"/>
        <v>0</v>
      </c>
      <c r="I806" s="904">
        <v>2.1754249999999997</v>
      </c>
      <c r="J806" s="891">
        <f t="shared" si="229"/>
        <v>218.47793274999998</v>
      </c>
      <c r="K806" s="891"/>
      <c r="L806" s="891">
        <f>E806*K806</f>
        <v>0</v>
      </c>
      <c r="M806" s="891">
        <f>J806+H806*Tabellen!$K$2+L806</f>
        <v>218.47793274999998</v>
      </c>
      <c r="N806" s="796"/>
      <c r="O806" s="1018">
        <f t="shared" si="230"/>
        <v>264.35829862749995</v>
      </c>
      <c r="P806" s="1031"/>
      <c r="Q806" s="1023" t="s">
        <v>1025</v>
      </c>
      <c r="R806" s="1018">
        <f>H806*Tabellen!$K$2*Tabellen!$F$2</f>
        <v>0</v>
      </c>
      <c r="S806" s="1024" t="s">
        <v>1116</v>
      </c>
      <c r="T806" s="1018">
        <f>J806*Tabellen!$F$2</f>
        <v>264.35829862749995</v>
      </c>
      <c r="U806" s="1018">
        <f>R806*Tabellen!$G$2</f>
        <v>0</v>
      </c>
      <c r="V806" s="1018">
        <f>T806*Tabellen!$H$2</f>
        <v>55.515242711774988</v>
      </c>
      <c r="W806" s="1018">
        <f t="shared" si="231"/>
        <v>55.515242711774988</v>
      </c>
      <c r="X806" s="1018">
        <f t="shared" si="232"/>
        <v>319.87354133927494</v>
      </c>
      <c r="Y806" s="1026"/>
      <c r="Z806" s="967"/>
      <c r="AA806" s="967"/>
      <c r="AB806" s="967"/>
      <c r="AC806" s="967"/>
      <c r="AD806" s="967"/>
      <c r="AE806" s="967"/>
      <c r="AF806" s="967"/>
      <c r="AG806" s="967"/>
      <c r="AH806" s="967"/>
      <c r="AI806" s="967"/>
      <c r="AJ806" s="967"/>
      <c r="AK806" s="967"/>
      <c r="AL806" s="967"/>
      <c r="AM806" s="967"/>
      <c r="AN806" s="967"/>
      <c r="AO806" s="967"/>
      <c r="AP806" s="967"/>
      <c r="AQ806" s="967"/>
      <c r="AR806" s="967"/>
      <c r="AS806" s="967"/>
      <c r="AT806" s="967"/>
      <c r="AU806" s="967"/>
      <c r="AV806" s="967"/>
      <c r="AW806" s="967"/>
      <c r="AX806" s="967"/>
      <c r="AY806" s="967"/>
      <c r="AZ806" s="967"/>
      <c r="BA806" s="967"/>
      <c r="BB806" s="967"/>
      <c r="BC806" s="967"/>
      <c r="BD806" s="967"/>
      <c r="BE806" s="967"/>
      <c r="BF806" s="967"/>
      <c r="BG806" s="967"/>
      <c r="BH806" s="967"/>
      <c r="BI806" s="967"/>
      <c r="BJ806" s="967"/>
      <c r="BK806" s="967"/>
      <c r="BL806" s="967"/>
      <c r="BM806" s="967"/>
      <c r="BN806" s="967"/>
      <c r="BO806" s="967"/>
      <c r="BP806" s="967"/>
      <c r="BQ806" s="967"/>
      <c r="BR806" s="967"/>
      <c r="BS806" s="967"/>
    </row>
    <row r="807" spans="1:71" s="656" customFormat="1" ht="15.65" customHeight="1" outlineLevel="2" x14ac:dyDescent="0.25">
      <c r="A807" s="934"/>
      <c r="B807" s="659"/>
      <c r="C807" s="786"/>
      <c r="D807" s="657" t="s">
        <v>1491</v>
      </c>
      <c r="E807" s="660">
        <f>E797*1.1</f>
        <v>100.43</v>
      </c>
      <c r="F807" s="659" t="s">
        <v>74</v>
      </c>
      <c r="G807" s="660"/>
      <c r="H807" s="661">
        <f t="shared" si="228"/>
        <v>0</v>
      </c>
      <c r="I807" s="904">
        <v>1.79</v>
      </c>
      <c r="J807" s="891">
        <f t="shared" si="229"/>
        <v>179.76970000000003</v>
      </c>
      <c r="K807" s="891"/>
      <c r="L807" s="891">
        <f>E807*K807</f>
        <v>0</v>
      </c>
      <c r="M807" s="891">
        <f>J807+H807*Tabellen!$K$2+L807</f>
        <v>179.76970000000003</v>
      </c>
      <c r="N807" s="796"/>
      <c r="O807" s="1018">
        <f t="shared" si="230"/>
        <v>217.52133700000002</v>
      </c>
      <c r="P807" s="1031"/>
      <c r="Q807" s="1023" t="s">
        <v>1025</v>
      </c>
      <c r="R807" s="1018">
        <f>H807*Tabellen!$K$2*Tabellen!$F$2</f>
        <v>0</v>
      </c>
      <c r="S807" s="1024" t="s">
        <v>1116</v>
      </c>
      <c r="T807" s="1018">
        <f>J807*Tabellen!$F$2</f>
        <v>217.52133700000002</v>
      </c>
      <c r="U807" s="1018">
        <f>R807*Tabellen!$G$2</f>
        <v>0</v>
      </c>
      <c r="V807" s="1018">
        <f>T807*Tabellen!$H$2</f>
        <v>45.679480770000005</v>
      </c>
      <c r="W807" s="1018">
        <f t="shared" si="231"/>
        <v>45.679480770000005</v>
      </c>
      <c r="X807" s="1018">
        <f t="shared" si="232"/>
        <v>263.20081777000001</v>
      </c>
      <c r="Y807" s="1026"/>
      <c r="Z807" s="967"/>
      <c r="AA807" s="967"/>
      <c r="AB807" s="967"/>
      <c r="AC807" s="967"/>
      <c r="AD807" s="967"/>
      <c r="AE807" s="967"/>
      <c r="AF807" s="967"/>
      <c r="AG807" s="967"/>
      <c r="AH807" s="967"/>
      <c r="AI807" s="967"/>
      <c r="AJ807" s="967"/>
      <c r="AK807" s="967"/>
      <c r="AL807" s="967"/>
      <c r="AM807" s="967"/>
      <c r="AN807" s="967"/>
      <c r="AO807" s="967"/>
      <c r="AP807" s="967"/>
      <c r="AQ807" s="967"/>
      <c r="AR807" s="967"/>
      <c r="AS807" s="967"/>
      <c r="AT807" s="967"/>
      <c r="AU807" s="967"/>
      <c r="AV807" s="967"/>
      <c r="AW807" s="967"/>
      <c r="AX807" s="967"/>
      <c r="AY807" s="967"/>
      <c r="AZ807" s="967"/>
      <c r="BA807" s="967"/>
      <c r="BB807" s="967"/>
      <c r="BC807" s="967"/>
      <c r="BD807" s="967"/>
      <c r="BE807" s="967"/>
      <c r="BF807" s="967"/>
      <c r="BG807" s="967"/>
      <c r="BH807" s="967"/>
      <c r="BI807" s="967"/>
      <c r="BJ807" s="967"/>
      <c r="BK807" s="967"/>
      <c r="BL807" s="967"/>
      <c r="BM807" s="967"/>
      <c r="BN807" s="967"/>
      <c r="BO807" s="967"/>
      <c r="BP807" s="967"/>
      <c r="BQ807" s="967"/>
      <c r="BR807" s="967"/>
      <c r="BS807" s="967"/>
    </row>
    <row r="808" spans="1:71" s="656" customFormat="1" ht="15.65" customHeight="1" outlineLevel="2" x14ac:dyDescent="0.25">
      <c r="A808" s="934"/>
      <c r="B808" s="659"/>
      <c r="C808" s="786"/>
      <c r="D808" s="657" t="s">
        <v>1492</v>
      </c>
      <c r="E808" s="660">
        <f>E797*1.1</f>
        <v>100.43</v>
      </c>
      <c r="F808" s="657" t="s">
        <v>74</v>
      </c>
      <c r="G808" s="661"/>
      <c r="H808" s="661">
        <f t="shared" si="228"/>
        <v>0</v>
      </c>
      <c r="I808" s="891">
        <v>3.97</v>
      </c>
      <c r="J808" s="891">
        <f t="shared" si="229"/>
        <v>398.70710000000003</v>
      </c>
      <c r="K808" s="891"/>
      <c r="L808" s="891">
        <f>E808*K808</f>
        <v>0</v>
      </c>
      <c r="M808" s="891">
        <f>J808+H808*Tabellen!$K$2+L808</f>
        <v>398.70710000000003</v>
      </c>
      <c r="N808" s="796"/>
      <c r="O808" s="1018">
        <f t="shared" si="230"/>
        <v>482.43559100000004</v>
      </c>
      <c r="P808" s="1031"/>
      <c r="Q808" s="1023" t="s">
        <v>1025</v>
      </c>
      <c r="R808" s="1018">
        <f>H808*Tabellen!$K$2*Tabellen!$F$2</f>
        <v>0</v>
      </c>
      <c r="S808" s="1024" t="s">
        <v>1116</v>
      </c>
      <c r="T808" s="1018">
        <f>J808*Tabellen!$F$2</f>
        <v>482.43559100000004</v>
      </c>
      <c r="U808" s="1018">
        <f>R808*Tabellen!$G$2</f>
        <v>0</v>
      </c>
      <c r="V808" s="1018">
        <f>T808*Tabellen!$H$2</f>
        <v>101.31147411000001</v>
      </c>
      <c r="W808" s="1018">
        <f t="shared" si="231"/>
        <v>101.31147411000001</v>
      </c>
      <c r="X808" s="1018">
        <f t="shared" si="232"/>
        <v>583.74706510999999</v>
      </c>
      <c r="Y808" s="1034"/>
      <c r="Z808" s="967"/>
      <c r="AA808" s="967"/>
      <c r="AB808" s="967"/>
      <c r="AC808" s="967"/>
      <c r="AD808" s="967"/>
      <c r="AE808" s="967"/>
      <c r="AF808" s="967"/>
      <c r="AG808" s="967"/>
      <c r="AH808" s="967"/>
      <c r="AI808" s="967"/>
      <c r="AJ808" s="967"/>
      <c r="AK808" s="967"/>
      <c r="AL808" s="967"/>
      <c r="AM808" s="967"/>
      <c r="AN808" s="967"/>
      <c r="AO808" s="967"/>
      <c r="AP808" s="967"/>
      <c r="AQ808" s="967"/>
      <c r="AR808" s="967"/>
      <c r="AS808" s="967"/>
      <c r="AT808" s="967"/>
      <c r="AU808" s="967"/>
      <c r="AV808" s="967"/>
      <c r="AW808" s="967"/>
      <c r="AX808" s="967"/>
      <c r="AY808" s="967"/>
      <c r="AZ808" s="967"/>
      <c r="BA808" s="967"/>
      <c r="BB808" s="967"/>
      <c r="BC808" s="967"/>
      <c r="BD808" s="967"/>
      <c r="BE808" s="967"/>
      <c r="BF808" s="967"/>
      <c r="BG808" s="967"/>
      <c r="BH808" s="967"/>
      <c r="BI808" s="967"/>
      <c r="BJ808" s="967"/>
      <c r="BK808" s="967"/>
      <c r="BL808" s="967"/>
      <c r="BM808" s="967"/>
      <c r="BN808" s="967"/>
      <c r="BO808" s="967"/>
      <c r="BP808" s="967"/>
      <c r="BQ808" s="967"/>
      <c r="BR808" s="967"/>
      <c r="BS808" s="967"/>
    </row>
    <row r="809" spans="1:71" s="656" customFormat="1" ht="15.65" customHeight="1" outlineLevel="2" x14ac:dyDescent="0.25">
      <c r="A809" s="934"/>
      <c r="B809" s="778"/>
      <c r="C809" s="791"/>
      <c r="D809" s="784" t="s">
        <v>1499</v>
      </c>
      <c r="E809" s="678">
        <f>E797</f>
        <v>91.3</v>
      </c>
      <c r="F809" s="679" t="s">
        <v>74</v>
      </c>
      <c r="G809" s="680">
        <v>1.05</v>
      </c>
      <c r="H809" s="680">
        <f t="shared" si="228"/>
        <v>95.864999999999995</v>
      </c>
      <c r="I809" s="899">
        <v>0</v>
      </c>
      <c r="J809" s="899">
        <f t="shared" si="229"/>
        <v>0</v>
      </c>
      <c r="K809" s="899"/>
      <c r="L809" s="899">
        <f>+K809*E809</f>
        <v>0</v>
      </c>
      <c r="M809" s="900">
        <f>J809+H809*Tabellen!$K$2+L809</f>
        <v>5751.9</v>
      </c>
      <c r="N809" s="796"/>
      <c r="O809" s="1018">
        <f t="shared" si="230"/>
        <v>6959.7989999999991</v>
      </c>
      <c r="P809" s="1031"/>
      <c r="Q809" s="1023" t="s">
        <v>1025</v>
      </c>
      <c r="R809" s="1018">
        <f>H809*Tabellen!$K$2*Tabellen!$F$2</f>
        <v>6959.7989999999991</v>
      </c>
      <c r="S809" s="1024" t="s">
        <v>1116</v>
      </c>
      <c r="T809" s="1018">
        <f>J809*Tabellen!$F$2</f>
        <v>0</v>
      </c>
      <c r="U809" s="1018">
        <f>R809*Tabellen!$G$2</f>
        <v>626.38190999999995</v>
      </c>
      <c r="V809" s="1018">
        <f>T809*Tabellen!$H$2</f>
        <v>0</v>
      </c>
      <c r="W809" s="1018">
        <f t="shared" si="231"/>
        <v>626.38190999999995</v>
      </c>
      <c r="X809" s="1018">
        <f t="shared" si="232"/>
        <v>7586.1809099999991</v>
      </c>
      <c r="Y809" s="1019"/>
      <c r="Z809" s="969"/>
      <c r="AA809" s="967"/>
      <c r="AB809" s="967"/>
      <c r="AC809" s="967"/>
      <c r="AD809" s="967"/>
      <c r="AE809" s="967"/>
      <c r="AF809" s="967"/>
      <c r="AG809" s="967"/>
      <c r="AH809" s="967"/>
      <c r="AI809" s="967"/>
      <c r="AJ809" s="967"/>
      <c r="AK809" s="967"/>
      <c r="AL809" s="967"/>
      <c r="AM809" s="967"/>
      <c r="AN809" s="967"/>
      <c r="AO809" s="967"/>
      <c r="AP809" s="967"/>
      <c r="AQ809" s="967"/>
      <c r="AR809" s="967"/>
      <c r="AS809" s="967"/>
      <c r="AT809" s="967"/>
      <c r="AU809" s="967"/>
      <c r="AV809" s="967"/>
      <c r="AW809" s="967"/>
      <c r="AX809" s="967"/>
      <c r="AY809" s="967"/>
      <c r="AZ809" s="967"/>
      <c r="BA809" s="967"/>
      <c r="BB809" s="967"/>
      <c r="BC809" s="967"/>
      <c r="BD809" s="967"/>
      <c r="BE809" s="967"/>
      <c r="BF809" s="967"/>
      <c r="BG809" s="967"/>
      <c r="BH809" s="967"/>
      <c r="BI809" s="967"/>
      <c r="BJ809" s="967"/>
      <c r="BK809" s="967"/>
      <c r="BL809" s="967"/>
      <c r="BM809" s="967"/>
      <c r="BN809" s="967"/>
      <c r="BO809" s="967"/>
      <c r="BP809" s="967"/>
      <c r="BQ809" s="967"/>
      <c r="BR809" s="967"/>
      <c r="BS809" s="967"/>
    </row>
    <row r="810" spans="1:71" s="656" customFormat="1" ht="15.65" customHeight="1" outlineLevel="2" x14ac:dyDescent="0.25">
      <c r="A810" s="934"/>
      <c r="B810" s="659"/>
      <c r="C810" s="786"/>
      <c r="D810" s="659" t="s">
        <v>1493</v>
      </c>
      <c r="E810" s="660">
        <f>E797</f>
        <v>91.3</v>
      </c>
      <c r="F810" s="657" t="s">
        <v>74</v>
      </c>
      <c r="G810" s="660"/>
      <c r="H810" s="661">
        <f t="shared" si="228"/>
        <v>0</v>
      </c>
      <c r="I810" s="891">
        <v>10</v>
      </c>
      <c r="J810" s="891">
        <f t="shared" si="229"/>
        <v>913</v>
      </c>
      <c r="K810" s="891"/>
      <c r="L810" s="891">
        <f>E810*K810</f>
        <v>0</v>
      </c>
      <c r="M810" s="891">
        <f>J810+H810*Tabellen!$K$2+L810</f>
        <v>913</v>
      </c>
      <c r="N810" s="796"/>
      <c r="O810" s="1018">
        <f t="shared" si="230"/>
        <v>1104.73</v>
      </c>
      <c r="P810" s="1031"/>
      <c r="Q810" s="1023" t="s">
        <v>1025</v>
      </c>
      <c r="R810" s="1018">
        <f>H810*Tabellen!$K$2*Tabellen!$F$2</f>
        <v>0</v>
      </c>
      <c r="S810" s="1024" t="s">
        <v>1116</v>
      </c>
      <c r="T810" s="1018">
        <f>J810*Tabellen!$F$2</f>
        <v>1104.73</v>
      </c>
      <c r="U810" s="1018">
        <f>R810*Tabellen!$G$2</f>
        <v>0</v>
      </c>
      <c r="V810" s="1018">
        <f>T810*Tabellen!$H$2</f>
        <v>231.9933</v>
      </c>
      <c r="W810" s="1018">
        <f t="shared" si="231"/>
        <v>231.9933</v>
      </c>
      <c r="X810" s="1018">
        <f t="shared" si="232"/>
        <v>1336.7233000000001</v>
      </c>
      <c r="Y810" s="1017"/>
      <c r="Z810" s="967"/>
      <c r="AA810" s="967"/>
      <c r="AB810" s="967"/>
      <c r="AC810" s="967"/>
      <c r="AD810" s="967"/>
      <c r="AE810" s="967"/>
      <c r="AF810" s="967"/>
      <c r="AG810" s="967"/>
      <c r="AH810" s="967"/>
      <c r="AI810" s="967"/>
      <c r="AJ810" s="967"/>
      <c r="AK810" s="967"/>
      <c r="AL810" s="967"/>
      <c r="AM810" s="967"/>
      <c r="AN810" s="967"/>
      <c r="AO810" s="967"/>
      <c r="AP810" s="967"/>
      <c r="AQ810" s="967"/>
      <c r="AR810" s="967"/>
      <c r="AS810" s="967"/>
      <c r="AT810" s="967"/>
      <c r="AU810" s="967"/>
      <c r="AV810" s="967"/>
      <c r="AW810" s="967"/>
      <c r="AX810" s="967"/>
      <c r="AY810" s="967"/>
      <c r="AZ810" s="967"/>
      <c r="BA810" s="967"/>
      <c r="BB810" s="967"/>
      <c r="BC810" s="967"/>
      <c r="BD810" s="967"/>
      <c r="BE810" s="967"/>
      <c r="BF810" s="967"/>
      <c r="BG810" s="967"/>
      <c r="BH810" s="967"/>
      <c r="BI810" s="967"/>
      <c r="BJ810" s="967"/>
      <c r="BK810" s="967"/>
      <c r="BL810" s="967"/>
      <c r="BM810" s="967"/>
      <c r="BN810" s="967"/>
      <c r="BO810" s="967"/>
      <c r="BP810" s="967"/>
      <c r="BQ810" s="967"/>
      <c r="BR810" s="967"/>
      <c r="BS810" s="967"/>
    </row>
    <row r="811" spans="1:71" s="656" customFormat="1" ht="15.65" customHeight="1" outlineLevel="2" x14ac:dyDescent="0.25">
      <c r="A811" s="934"/>
      <c r="B811" s="659"/>
      <c r="C811" s="786"/>
      <c r="D811" s="659" t="s">
        <v>1483</v>
      </c>
      <c r="E811" s="660">
        <v>1</v>
      </c>
      <c r="F811" s="657" t="s">
        <v>846</v>
      </c>
      <c r="G811" s="660">
        <v>4</v>
      </c>
      <c r="H811" s="661">
        <f t="shared" si="228"/>
        <v>4</v>
      </c>
      <c r="I811" s="891"/>
      <c r="J811" s="891">
        <f t="shared" si="229"/>
        <v>0</v>
      </c>
      <c r="K811" s="891"/>
      <c r="L811" s="891">
        <f>E811*K811</f>
        <v>0</v>
      </c>
      <c r="M811" s="891">
        <f>J811+H811*Tabellen!$K$2+L811</f>
        <v>240</v>
      </c>
      <c r="N811" s="796"/>
      <c r="O811" s="1018">
        <f t="shared" si="230"/>
        <v>290.39999999999998</v>
      </c>
      <c r="P811" s="1031"/>
      <c r="Q811" s="1023" t="s">
        <v>1025</v>
      </c>
      <c r="R811" s="1018">
        <f>H811*Tabellen!$K$2*Tabellen!$F$2</f>
        <v>290.39999999999998</v>
      </c>
      <c r="S811" s="1024" t="s">
        <v>1116</v>
      </c>
      <c r="T811" s="1018">
        <f>J811*Tabellen!$F$2</f>
        <v>0</v>
      </c>
      <c r="U811" s="1018">
        <f>R811*Tabellen!$G$2</f>
        <v>26.135999999999996</v>
      </c>
      <c r="V811" s="1018">
        <f>T811*Tabellen!$H$2</f>
        <v>0</v>
      </c>
      <c r="W811" s="1018">
        <f t="shared" si="231"/>
        <v>26.135999999999996</v>
      </c>
      <c r="X811" s="1018">
        <f t="shared" si="232"/>
        <v>316.53599999999994</v>
      </c>
      <c r="Y811" s="1017"/>
      <c r="Z811" s="967"/>
      <c r="AA811" s="967"/>
      <c r="AB811" s="967"/>
      <c r="AC811" s="967"/>
      <c r="AD811" s="967"/>
      <c r="AE811" s="967"/>
      <c r="AF811" s="967"/>
      <c r="AG811" s="967"/>
      <c r="AH811" s="967"/>
      <c r="AI811" s="967"/>
      <c r="AJ811" s="967"/>
      <c r="AK811" s="967"/>
      <c r="AL811" s="967"/>
      <c r="AM811" s="967"/>
      <c r="AN811" s="967"/>
      <c r="AO811" s="967"/>
      <c r="AP811" s="967"/>
      <c r="AQ811" s="967"/>
      <c r="AR811" s="967"/>
      <c r="AS811" s="967"/>
      <c r="AT811" s="967"/>
      <c r="AU811" s="967"/>
      <c r="AV811" s="967"/>
      <c r="AW811" s="967"/>
      <c r="AX811" s="967"/>
      <c r="AY811" s="967"/>
      <c r="AZ811" s="967"/>
      <c r="BA811" s="967"/>
      <c r="BB811" s="967"/>
      <c r="BC811" s="967"/>
      <c r="BD811" s="967"/>
      <c r="BE811" s="967"/>
      <c r="BF811" s="967"/>
      <c r="BG811" s="967"/>
      <c r="BH811" s="967"/>
      <c r="BI811" s="967"/>
      <c r="BJ811" s="967"/>
      <c r="BK811" s="967"/>
      <c r="BL811" s="967"/>
      <c r="BM811" s="967"/>
      <c r="BN811" s="967"/>
      <c r="BO811" s="967"/>
      <c r="BP811" s="967"/>
      <c r="BQ811" s="967"/>
      <c r="BR811" s="967"/>
      <c r="BS811" s="967"/>
    </row>
    <row r="812" spans="1:71" s="830" customFormat="1" ht="15.65" customHeight="1" outlineLevel="2" x14ac:dyDescent="0.25">
      <c r="A812" s="936"/>
      <c r="B812" s="659" t="s">
        <v>1223</v>
      </c>
      <c r="C812" s="786" t="s">
        <v>1074</v>
      </c>
      <c r="D812" s="657" t="s">
        <v>1226</v>
      </c>
      <c r="E812" s="831"/>
      <c r="G812" s="832"/>
      <c r="H812" s="832"/>
      <c r="I812" s="905"/>
      <c r="J812" s="905"/>
      <c r="K812" s="905"/>
      <c r="L812" s="905"/>
      <c r="M812" s="905"/>
      <c r="N812" s="833"/>
      <c r="O812" s="1018">
        <f t="shared" si="230"/>
        <v>0</v>
      </c>
      <c r="P812" s="1031"/>
      <c r="Q812" s="1023" t="s">
        <v>1025</v>
      </c>
      <c r="R812" s="1018">
        <f>H812*Tabellen!$K$2*Tabellen!$F$2</f>
        <v>0</v>
      </c>
      <c r="S812" s="1024" t="s">
        <v>1116</v>
      </c>
      <c r="T812" s="1018">
        <f>J812*Tabellen!$F$2</f>
        <v>0</v>
      </c>
      <c r="U812" s="1018">
        <f>R812*Tabellen!$G$2</f>
        <v>0</v>
      </c>
      <c r="V812" s="1018">
        <f>T812*Tabellen!$H$2</f>
        <v>0</v>
      </c>
      <c r="W812" s="1018">
        <f t="shared" si="231"/>
        <v>0</v>
      </c>
      <c r="X812" s="1018">
        <f t="shared" si="232"/>
        <v>0</v>
      </c>
      <c r="Y812" s="1034"/>
      <c r="Z812" s="970"/>
      <c r="AA812" s="970"/>
      <c r="AB812" s="970"/>
      <c r="AC812" s="970"/>
      <c r="AD812" s="970"/>
      <c r="AE812" s="970"/>
      <c r="AF812" s="970"/>
      <c r="AG812" s="970"/>
      <c r="AH812" s="970"/>
      <c r="AI812" s="970"/>
      <c r="AJ812" s="970"/>
      <c r="AK812" s="970"/>
      <c r="AL812" s="970"/>
      <c r="AM812" s="970"/>
      <c r="AN812" s="970"/>
      <c r="AO812" s="970"/>
      <c r="AP812" s="970"/>
      <c r="AQ812" s="970"/>
      <c r="AR812" s="970"/>
      <c r="AS812" s="970"/>
      <c r="AT812" s="970"/>
      <c r="AU812" s="970"/>
      <c r="AV812" s="970"/>
      <c r="AW812" s="970"/>
      <c r="AX812" s="970"/>
      <c r="AY812" s="970"/>
      <c r="AZ812" s="970"/>
      <c r="BA812" s="970"/>
      <c r="BB812" s="970"/>
      <c r="BC812" s="970"/>
      <c r="BD812" s="970"/>
      <c r="BE812" s="970"/>
      <c r="BF812" s="970"/>
      <c r="BG812" s="970"/>
      <c r="BH812" s="970"/>
      <c r="BI812" s="970"/>
      <c r="BJ812" s="970"/>
      <c r="BK812" s="970"/>
      <c r="BL812" s="970"/>
      <c r="BM812" s="970"/>
      <c r="BN812" s="970"/>
      <c r="BO812" s="970"/>
      <c r="BP812" s="970"/>
      <c r="BQ812" s="970"/>
      <c r="BR812" s="970"/>
      <c r="BS812" s="970"/>
    </row>
    <row r="813" spans="1:71" ht="15.65" customHeight="1" outlineLevel="2" x14ac:dyDescent="0.25">
      <c r="B813" s="659"/>
      <c r="E813" s="660"/>
      <c r="G813" s="661"/>
      <c r="H813" s="661"/>
      <c r="K813" s="906"/>
      <c r="N813" s="795"/>
      <c r="O813" s="1017"/>
      <c r="P813" s="1017"/>
      <c r="Q813" s="1017"/>
      <c r="Y813" s="1017"/>
      <c r="Z813" s="964"/>
    </row>
    <row r="814" spans="1:71" ht="9" customHeight="1" outlineLevel="1" x14ac:dyDescent="0.25">
      <c r="B814" s="663"/>
      <c r="D814" s="664"/>
      <c r="E814" s="666"/>
      <c r="F814" s="664"/>
      <c r="G814" s="665"/>
      <c r="H814" s="665"/>
      <c r="I814" s="892"/>
      <c r="J814" s="892"/>
      <c r="K814" s="892"/>
      <c r="L814" s="892"/>
      <c r="M814" s="892"/>
      <c r="N814" s="786"/>
      <c r="O814" s="1021"/>
      <c r="P814" s="1021"/>
      <c r="Q814" s="1021"/>
      <c r="R814" s="1022"/>
      <c r="S814" s="1022"/>
      <c r="T814" s="1022"/>
      <c r="U814" s="1022"/>
      <c r="V814" s="1022"/>
      <c r="W814" s="1022"/>
      <c r="X814" s="1022"/>
      <c r="Y814" s="1021"/>
      <c r="Z814" s="965"/>
      <c r="AA814" s="966"/>
      <c r="AG814" s="963"/>
      <c r="AH814" s="963"/>
    </row>
    <row r="815" spans="1:71" s="912" customFormat="1" ht="15.65" customHeight="1" outlineLevel="1" x14ac:dyDescent="0.25">
      <c r="B815" s="650" t="s">
        <v>1019</v>
      </c>
      <c r="C815" s="937"/>
      <c r="D815" s="651" t="s">
        <v>1699</v>
      </c>
      <c r="E815" s="658">
        <v>91.3</v>
      </c>
      <c r="F815" s="651" t="s">
        <v>74</v>
      </c>
      <c r="G815" s="652"/>
      <c r="H815" s="652">
        <f>SUM(H816:H831)/E815</f>
        <v>1.334234933633524</v>
      </c>
      <c r="I815" s="890"/>
      <c r="J815" s="890">
        <f>SUM(J816:J831)/E815</f>
        <v>47.7059195</v>
      </c>
      <c r="K815" s="890"/>
      <c r="L815" s="890">
        <f>SUM(L816:L831)/E815</f>
        <v>0</v>
      </c>
      <c r="M815" s="890">
        <f>SUM(M816:M831)/E815</f>
        <v>127.76001551801144</v>
      </c>
      <c r="N815" s="937"/>
      <c r="O815" s="1015">
        <f>SUM(O816:O831)/E815</f>
        <v>154.58961877679383</v>
      </c>
      <c r="P815" s="1014" t="str">
        <f>B815</f>
        <v>V1-3-K3</v>
      </c>
      <c r="Q815" s="1014"/>
      <c r="R815" s="1015"/>
      <c r="S815" s="1015"/>
      <c r="T815" s="1015"/>
      <c r="U815" s="1028"/>
      <c r="V815" s="1015"/>
      <c r="W815" s="1015"/>
      <c r="X815" s="1015">
        <f>SUM(X816:X831)/E815</f>
        <v>175.42958397810528</v>
      </c>
      <c r="Y815" s="1016"/>
      <c r="Z815" s="960"/>
      <c r="AA815" s="960"/>
      <c r="AB815" s="960"/>
      <c r="AC815" s="960"/>
      <c r="AD815" s="960"/>
      <c r="AE815" s="960"/>
      <c r="AF815" s="960"/>
      <c r="AG815" s="960"/>
      <c r="AH815" s="960"/>
      <c r="AI815" s="960"/>
      <c r="AJ815" s="960"/>
      <c r="AK815" s="960"/>
      <c r="AL815" s="960"/>
      <c r="AM815" s="960"/>
      <c r="AN815" s="960"/>
      <c r="AO815" s="960"/>
      <c r="AP815" s="960"/>
      <c r="AQ815" s="960"/>
      <c r="AR815" s="960"/>
      <c r="AS815" s="960"/>
      <c r="AT815" s="960"/>
      <c r="AU815" s="960"/>
      <c r="AV815" s="960"/>
      <c r="AW815" s="960"/>
      <c r="AX815" s="960"/>
      <c r="AY815" s="960"/>
      <c r="AZ815" s="960"/>
      <c r="BA815" s="960"/>
      <c r="BB815" s="960"/>
      <c r="BC815" s="960"/>
      <c r="BD815" s="960"/>
      <c r="BE815" s="960"/>
      <c r="BF815" s="960"/>
      <c r="BG815" s="960"/>
      <c r="BH815" s="960"/>
      <c r="BI815" s="960"/>
      <c r="BJ815" s="960"/>
      <c r="BK815" s="960"/>
      <c r="BL815" s="960"/>
      <c r="BM815" s="960"/>
      <c r="BN815" s="960"/>
      <c r="BO815" s="960"/>
      <c r="BP815" s="960"/>
      <c r="BQ815" s="960"/>
      <c r="BR815" s="960"/>
      <c r="BS815" s="960"/>
    </row>
    <row r="816" spans="1:71" ht="15.65" customHeight="1" outlineLevel="2" x14ac:dyDescent="0.25">
      <c r="B816" s="659"/>
      <c r="D816" s="668" t="s">
        <v>1246</v>
      </c>
      <c r="E816" s="660"/>
      <c r="G816" s="661"/>
      <c r="H816" s="661"/>
      <c r="K816" s="906"/>
      <c r="N816" s="795"/>
      <c r="O816" s="1017" t="str">
        <f>R816</f>
        <v>incl. opslagen</v>
      </c>
      <c r="P816" s="1017"/>
      <c r="Q816" s="1023"/>
      <c r="R816" s="1030" t="str">
        <f>Tabellen!$C$2</f>
        <v>incl. opslagen</v>
      </c>
      <c r="S816" s="1024"/>
      <c r="T816" s="1030" t="str">
        <f>Tabellen!$C$2</f>
        <v>incl. opslagen</v>
      </c>
    </row>
    <row r="817" spans="1:71" s="656" customFormat="1" ht="15.65" customHeight="1" outlineLevel="2" x14ac:dyDescent="0.25">
      <c r="A817" s="934"/>
      <c r="B817" s="659"/>
      <c r="C817" s="786"/>
      <c r="D817" s="657" t="s">
        <v>1433</v>
      </c>
      <c r="E817" s="660">
        <v>1</v>
      </c>
      <c r="F817" s="657" t="s">
        <v>846</v>
      </c>
      <c r="G817" s="661">
        <v>2</v>
      </c>
      <c r="H817" s="661">
        <f t="shared" ref="H817:H829" si="233">E817*G817</f>
        <v>2</v>
      </c>
      <c r="I817" s="891"/>
      <c r="J817" s="891">
        <f t="shared" ref="J817:J829" si="234">E817*I817</f>
        <v>0</v>
      </c>
      <c r="K817" s="891"/>
      <c r="L817" s="891">
        <f>E817*K817</f>
        <v>0</v>
      </c>
      <c r="M817" s="891">
        <f>J817+H817*Tabellen!$K$2+L817</f>
        <v>120</v>
      </c>
      <c r="N817" s="796"/>
      <c r="O817" s="1018">
        <f t="shared" ref="O817:O830" si="235">R817+T817</f>
        <v>145.19999999999999</v>
      </c>
      <c r="P817" s="1031"/>
      <c r="Q817" s="1023" t="s">
        <v>1025</v>
      </c>
      <c r="R817" s="1018">
        <f>H817*Tabellen!$K$2*Tabellen!$F$2</f>
        <v>145.19999999999999</v>
      </c>
      <c r="S817" s="1024" t="s">
        <v>1116</v>
      </c>
      <c r="T817" s="1018">
        <f>J817*Tabellen!$F$2</f>
        <v>0</v>
      </c>
      <c r="U817" s="1018">
        <f>R817*Tabellen!$G$2</f>
        <v>13.067999999999998</v>
      </c>
      <c r="V817" s="1018">
        <f>T817*Tabellen!$H$2</f>
        <v>0</v>
      </c>
      <c r="W817" s="1018">
        <f t="shared" ref="W817:W830" si="236">U817+V817</f>
        <v>13.067999999999998</v>
      </c>
      <c r="X817" s="1018">
        <f t="shared" ref="X817:X830" si="237">O817+W817</f>
        <v>158.26799999999997</v>
      </c>
      <c r="Y817" s="1019"/>
      <c r="Z817" s="967"/>
      <c r="AA817" s="967"/>
      <c r="AB817" s="967"/>
      <c r="AC817" s="967"/>
      <c r="AD817" s="967"/>
      <c r="AE817" s="967"/>
      <c r="AF817" s="967"/>
      <c r="AG817" s="967"/>
      <c r="AH817" s="967"/>
      <c r="AI817" s="967"/>
      <c r="AJ817" s="967"/>
      <c r="AK817" s="967"/>
      <c r="AL817" s="967"/>
      <c r="AM817" s="967"/>
      <c r="AN817" s="967"/>
      <c r="AO817" s="967"/>
      <c r="AP817" s="967"/>
      <c r="AQ817" s="967"/>
      <c r="AR817" s="967"/>
      <c r="AS817" s="967"/>
      <c r="AT817" s="967"/>
      <c r="AU817" s="967"/>
      <c r="AV817" s="967"/>
      <c r="AW817" s="967"/>
      <c r="AX817" s="967"/>
      <c r="AY817" s="967"/>
      <c r="AZ817" s="967"/>
      <c r="BA817" s="967"/>
      <c r="BB817" s="967"/>
      <c r="BC817" s="967"/>
      <c r="BD817" s="967"/>
      <c r="BE817" s="967"/>
      <c r="BF817" s="967"/>
      <c r="BG817" s="967"/>
      <c r="BH817" s="967"/>
      <c r="BI817" s="967"/>
      <c r="BJ817" s="967"/>
      <c r="BK817" s="967"/>
      <c r="BL817" s="967"/>
      <c r="BM817" s="967"/>
      <c r="BN817" s="967"/>
      <c r="BO817" s="967"/>
      <c r="BP817" s="967"/>
      <c r="BQ817" s="967"/>
      <c r="BR817" s="967"/>
      <c r="BS817" s="967"/>
    </row>
    <row r="818" spans="1:71" s="656" customFormat="1" ht="15.65" customHeight="1" outlineLevel="2" x14ac:dyDescent="0.25">
      <c r="A818" s="934"/>
      <c r="B818" s="659"/>
      <c r="C818" s="786"/>
      <c r="D818" s="657" t="s">
        <v>1484</v>
      </c>
      <c r="E818" s="660">
        <f>91.3/2.7</f>
        <v>33.81481481481481</v>
      </c>
      <c r="F818" s="657" t="s">
        <v>71</v>
      </c>
      <c r="G818" s="661">
        <v>0.05</v>
      </c>
      <c r="H818" s="661">
        <f t="shared" si="233"/>
        <v>1.6907407407407407</v>
      </c>
      <c r="I818" s="891"/>
      <c r="J818" s="891">
        <f t="shared" si="234"/>
        <v>0</v>
      </c>
      <c r="K818" s="891"/>
      <c r="L818" s="891">
        <f>E818*K818</f>
        <v>0</v>
      </c>
      <c r="M818" s="891">
        <f>J818+H818*Tabellen!$K$2+L818</f>
        <v>101.44444444444444</v>
      </c>
      <c r="N818" s="796"/>
      <c r="O818" s="1018">
        <f t="shared" si="235"/>
        <v>122.74777777777777</v>
      </c>
      <c r="P818" s="1031"/>
      <c r="Q818" s="1023" t="s">
        <v>1025</v>
      </c>
      <c r="R818" s="1018">
        <f>H818*Tabellen!$K$2*Tabellen!$F$2</f>
        <v>122.74777777777777</v>
      </c>
      <c r="S818" s="1024" t="s">
        <v>1116</v>
      </c>
      <c r="T818" s="1018">
        <f>J818*Tabellen!$F$2</f>
        <v>0</v>
      </c>
      <c r="U818" s="1018">
        <f>R818*Tabellen!$G$2</f>
        <v>11.047299999999998</v>
      </c>
      <c r="V818" s="1018">
        <f>T818*Tabellen!$H$2</f>
        <v>0</v>
      </c>
      <c r="W818" s="1018">
        <f t="shared" si="236"/>
        <v>11.047299999999998</v>
      </c>
      <c r="X818" s="1018">
        <f t="shared" si="237"/>
        <v>133.79507777777778</v>
      </c>
      <c r="Y818" s="1019"/>
      <c r="Z818" s="967"/>
      <c r="AA818" s="967"/>
      <c r="AB818" s="967"/>
      <c r="AC818" s="967"/>
      <c r="AD818" s="967"/>
      <c r="AE818" s="967"/>
      <c r="AF818" s="967"/>
      <c r="AG818" s="967"/>
      <c r="AH818" s="967"/>
      <c r="AI818" s="967"/>
      <c r="AJ818" s="967"/>
      <c r="AK818" s="967"/>
      <c r="AL818" s="967"/>
      <c r="AM818" s="967"/>
      <c r="AN818" s="967"/>
      <c r="AO818" s="967"/>
      <c r="AP818" s="967"/>
      <c r="AQ818" s="967"/>
      <c r="AR818" s="967"/>
      <c r="AS818" s="967"/>
      <c r="AT818" s="967"/>
      <c r="AU818" s="967"/>
      <c r="AV818" s="967"/>
      <c r="AW818" s="967"/>
      <c r="AX818" s="967"/>
      <c r="AY818" s="967"/>
      <c r="AZ818" s="967"/>
      <c r="BA818" s="967"/>
      <c r="BB818" s="967"/>
      <c r="BC818" s="967"/>
      <c r="BD818" s="967"/>
      <c r="BE818" s="967"/>
      <c r="BF818" s="967"/>
      <c r="BG818" s="967"/>
      <c r="BH818" s="967"/>
      <c r="BI818" s="967"/>
      <c r="BJ818" s="967"/>
      <c r="BK818" s="967"/>
      <c r="BL818" s="967"/>
      <c r="BM818" s="967"/>
      <c r="BN818" s="967"/>
      <c r="BO818" s="967"/>
      <c r="BP818" s="967"/>
      <c r="BQ818" s="967"/>
      <c r="BR818" s="967"/>
      <c r="BS818" s="967"/>
    </row>
    <row r="819" spans="1:71" s="656" customFormat="1" ht="15.65" customHeight="1" outlineLevel="2" x14ac:dyDescent="0.25">
      <c r="A819" s="934"/>
      <c r="B819" s="659"/>
      <c r="C819" s="786"/>
      <c r="D819" s="657" t="s">
        <v>1497</v>
      </c>
      <c r="E819" s="660">
        <f>E815*3.3333</f>
        <v>304.33028999999999</v>
      </c>
      <c r="F819" s="657" t="s">
        <v>71</v>
      </c>
      <c r="G819" s="661">
        <v>0.03</v>
      </c>
      <c r="H819" s="661">
        <f t="shared" si="233"/>
        <v>9.1299086999999997</v>
      </c>
      <c r="I819" s="891">
        <v>0.44</v>
      </c>
      <c r="J819" s="891">
        <f t="shared" si="234"/>
        <v>133.90532759999999</v>
      </c>
      <c r="K819" s="891"/>
      <c r="L819" s="891">
        <f>E819*K819</f>
        <v>0</v>
      </c>
      <c r="M819" s="891">
        <f>J819+H819*Tabellen!$K$2+L819</f>
        <v>681.69984959999999</v>
      </c>
      <c r="N819" s="796"/>
      <c r="O819" s="1018">
        <f t="shared" si="235"/>
        <v>824.85681801600003</v>
      </c>
      <c r="P819" s="1031"/>
      <c r="Q819" s="1023" t="s">
        <v>1025</v>
      </c>
      <c r="R819" s="1018">
        <f>H819*Tabellen!$K$2*Tabellen!$F$2</f>
        <v>662.83137162000003</v>
      </c>
      <c r="S819" s="1024" t="s">
        <v>1116</v>
      </c>
      <c r="T819" s="1018">
        <f>J819*Tabellen!$F$2</f>
        <v>162.02544639599998</v>
      </c>
      <c r="U819" s="1018">
        <f>R819*Tabellen!$G$2</f>
        <v>59.654823445799998</v>
      </c>
      <c r="V819" s="1018">
        <f>T819*Tabellen!$H$2</f>
        <v>34.025343743159993</v>
      </c>
      <c r="W819" s="1018">
        <f t="shared" si="236"/>
        <v>93.680167188959985</v>
      </c>
      <c r="X819" s="1018">
        <f t="shared" si="237"/>
        <v>918.53698520496005</v>
      </c>
      <c r="Y819" s="1019"/>
      <c r="Z819" s="967"/>
      <c r="AA819" s="967"/>
      <c r="AB819" s="967"/>
      <c r="AC819" s="967"/>
      <c r="AD819" s="967"/>
      <c r="AE819" s="967"/>
      <c r="AF819" s="967"/>
      <c r="AG819" s="967"/>
      <c r="AH819" s="967"/>
      <c r="AI819" s="967"/>
      <c r="AJ819" s="967"/>
      <c r="AK819" s="967"/>
      <c r="AL819" s="967"/>
      <c r="AM819" s="967"/>
      <c r="AN819" s="967"/>
      <c r="AO819" s="967"/>
      <c r="AP819" s="967"/>
      <c r="AQ819" s="967"/>
      <c r="AR819" s="967"/>
      <c r="AS819" s="967"/>
      <c r="AT819" s="967"/>
      <c r="AU819" s="967"/>
      <c r="AV819" s="967"/>
      <c r="AW819" s="967"/>
      <c r="AX819" s="967"/>
      <c r="AY819" s="967"/>
      <c r="AZ819" s="967"/>
      <c r="BA819" s="967"/>
      <c r="BB819" s="967"/>
      <c r="BC819" s="967"/>
      <c r="BD819" s="967"/>
      <c r="BE819" s="967"/>
      <c r="BF819" s="967"/>
      <c r="BG819" s="967"/>
      <c r="BH819" s="967"/>
      <c r="BI819" s="967"/>
      <c r="BJ819" s="967"/>
      <c r="BK819" s="967"/>
      <c r="BL819" s="967"/>
      <c r="BM819" s="967"/>
      <c r="BN819" s="967"/>
      <c r="BO819" s="967"/>
      <c r="BP819" s="967"/>
      <c r="BQ819" s="967"/>
      <c r="BR819" s="967"/>
      <c r="BS819" s="967"/>
    </row>
    <row r="820" spans="1:71" s="656" customFormat="1" ht="15.65" customHeight="1" outlineLevel="2" x14ac:dyDescent="0.25">
      <c r="A820" s="934"/>
      <c r="B820" s="778"/>
      <c r="C820" s="791"/>
      <c r="D820" s="784" t="s">
        <v>158</v>
      </c>
      <c r="E820" s="678">
        <f>E815*1.7*1.1</f>
        <v>170.73099999999999</v>
      </c>
      <c r="F820" s="679" t="s">
        <v>71</v>
      </c>
      <c r="G820" s="680">
        <v>0</v>
      </c>
      <c r="H820" s="680">
        <f t="shared" si="233"/>
        <v>0</v>
      </c>
      <c r="I820" s="899">
        <v>2.61</v>
      </c>
      <c r="J820" s="899">
        <f t="shared" si="234"/>
        <v>445.60790999999995</v>
      </c>
      <c r="K820" s="899"/>
      <c r="L820" s="899">
        <f>+K820*E820</f>
        <v>0</v>
      </c>
      <c r="M820" s="900">
        <f>J820+H820*Tabellen!$K$2+L820</f>
        <v>445.60790999999995</v>
      </c>
      <c r="N820" s="796"/>
      <c r="O820" s="1018">
        <f t="shared" si="235"/>
        <v>539.18557109999995</v>
      </c>
      <c r="P820" s="1031"/>
      <c r="Q820" s="1023" t="s">
        <v>1025</v>
      </c>
      <c r="R820" s="1018">
        <f>H820*Tabellen!$K$2*Tabellen!$F$2</f>
        <v>0</v>
      </c>
      <c r="S820" s="1024" t="s">
        <v>1116</v>
      </c>
      <c r="T820" s="1018">
        <f>J820*Tabellen!$F$2</f>
        <v>539.18557109999995</v>
      </c>
      <c r="U820" s="1018">
        <f>R820*Tabellen!$G$2</f>
        <v>0</v>
      </c>
      <c r="V820" s="1018">
        <f>T820*Tabellen!$H$2</f>
        <v>113.22896993099998</v>
      </c>
      <c r="W820" s="1018">
        <f t="shared" si="236"/>
        <v>113.22896993099998</v>
      </c>
      <c r="X820" s="1018">
        <f t="shared" si="237"/>
        <v>652.41454103099989</v>
      </c>
      <c r="Y820" s="1019"/>
      <c r="Z820" s="969"/>
      <c r="AA820" s="967"/>
      <c r="AB820" s="967"/>
      <c r="AC820" s="967"/>
      <c r="AD820" s="967"/>
      <c r="AE820" s="967"/>
      <c r="AF820" s="967"/>
      <c r="AG820" s="967"/>
      <c r="AH820" s="967"/>
      <c r="AI820" s="967"/>
      <c r="AJ820" s="967"/>
      <c r="AK820" s="967"/>
      <c r="AL820" s="967"/>
      <c r="AM820" s="967"/>
      <c r="AN820" s="967"/>
      <c r="AO820" s="967"/>
      <c r="AP820" s="967"/>
      <c r="AQ820" s="967"/>
      <c r="AR820" s="967"/>
      <c r="AS820" s="967"/>
      <c r="AT820" s="967"/>
      <c r="AU820" s="967"/>
      <c r="AV820" s="967"/>
      <c r="AW820" s="967"/>
      <c r="AX820" s="967"/>
      <c r="AY820" s="967"/>
      <c r="AZ820" s="967"/>
      <c r="BA820" s="967"/>
      <c r="BB820" s="967"/>
      <c r="BC820" s="967"/>
      <c r="BD820" s="967"/>
      <c r="BE820" s="967"/>
      <c r="BF820" s="967"/>
      <c r="BG820" s="967"/>
      <c r="BH820" s="967"/>
      <c r="BI820" s="967"/>
      <c r="BJ820" s="967"/>
      <c r="BK820" s="967"/>
      <c r="BL820" s="967"/>
      <c r="BM820" s="967"/>
      <c r="BN820" s="967"/>
      <c r="BO820" s="967"/>
      <c r="BP820" s="967"/>
      <c r="BQ820" s="967"/>
      <c r="BR820" s="967"/>
      <c r="BS820" s="967"/>
    </row>
    <row r="821" spans="1:71" s="656" customFormat="1" ht="15.65" customHeight="1" outlineLevel="2" x14ac:dyDescent="0.25">
      <c r="A821" s="934"/>
      <c r="B821" s="778"/>
      <c r="C821" s="791"/>
      <c r="D821" s="784" t="s">
        <v>159</v>
      </c>
      <c r="E821" s="678">
        <f>E815/2.5*2.1</f>
        <v>76.691999999999993</v>
      </c>
      <c r="F821" s="679" t="s">
        <v>71</v>
      </c>
      <c r="G821" s="680">
        <v>0</v>
      </c>
      <c r="H821" s="680">
        <f t="shared" si="233"/>
        <v>0</v>
      </c>
      <c r="I821" s="899">
        <v>2.39</v>
      </c>
      <c r="J821" s="899">
        <f t="shared" si="234"/>
        <v>183.29388</v>
      </c>
      <c r="K821" s="899"/>
      <c r="L821" s="899">
        <f>+K821*E821</f>
        <v>0</v>
      </c>
      <c r="M821" s="900">
        <f>J821+H821*Tabellen!$K$2+L821</f>
        <v>183.29388</v>
      </c>
      <c r="N821" s="796"/>
      <c r="O821" s="1018">
        <f t="shared" si="235"/>
        <v>221.78559479999998</v>
      </c>
      <c r="P821" s="1031"/>
      <c r="Q821" s="1023" t="s">
        <v>1025</v>
      </c>
      <c r="R821" s="1018">
        <f>H821*Tabellen!$K$2*Tabellen!$F$2</f>
        <v>0</v>
      </c>
      <c r="S821" s="1024" t="s">
        <v>1116</v>
      </c>
      <c r="T821" s="1018">
        <f>J821*Tabellen!$F$2</f>
        <v>221.78559479999998</v>
      </c>
      <c r="U821" s="1018">
        <f>R821*Tabellen!$G$2</f>
        <v>0</v>
      </c>
      <c r="V821" s="1018">
        <f>T821*Tabellen!$H$2</f>
        <v>46.574974907999994</v>
      </c>
      <c r="W821" s="1018">
        <f t="shared" si="236"/>
        <v>46.574974907999994</v>
      </c>
      <c r="X821" s="1018">
        <f t="shared" si="237"/>
        <v>268.36056970799996</v>
      </c>
      <c r="Y821" s="1019"/>
      <c r="Z821" s="969"/>
      <c r="AA821" s="967"/>
      <c r="AB821" s="967"/>
      <c r="AC821" s="967"/>
      <c r="AD821" s="967"/>
      <c r="AE821" s="967"/>
      <c r="AF821" s="967"/>
      <c r="AG821" s="967"/>
      <c r="AH821" s="967"/>
      <c r="AI821" s="967"/>
      <c r="AJ821" s="967"/>
      <c r="AK821" s="967"/>
      <c r="AL821" s="967"/>
      <c r="AM821" s="967"/>
      <c r="AN821" s="967"/>
      <c r="AO821" s="967"/>
      <c r="AP821" s="967"/>
      <c r="AQ821" s="967"/>
      <c r="AR821" s="967"/>
      <c r="AS821" s="967"/>
      <c r="AT821" s="967"/>
      <c r="AU821" s="967"/>
      <c r="AV821" s="967"/>
      <c r="AW821" s="967"/>
      <c r="AX821" s="967"/>
      <c r="AY821" s="967"/>
      <c r="AZ821" s="967"/>
      <c r="BA821" s="967"/>
      <c r="BB821" s="967"/>
      <c r="BC821" s="967"/>
      <c r="BD821" s="967"/>
      <c r="BE821" s="967"/>
      <c r="BF821" s="967"/>
      <c r="BG821" s="967"/>
      <c r="BH821" s="967"/>
      <c r="BI821" s="967"/>
      <c r="BJ821" s="967"/>
      <c r="BK821" s="967"/>
      <c r="BL821" s="967"/>
      <c r="BM821" s="967"/>
      <c r="BN821" s="967"/>
      <c r="BO821" s="967"/>
      <c r="BP821" s="967"/>
      <c r="BQ821" s="967"/>
      <c r="BR821" s="967"/>
      <c r="BS821" s="967"/>
    </row>
    <row r="822" spans="1:71" s="656" customFormat="1" ht="15.65" customHeight="1" outlineLevel="2" x14ac:dyDescent="0.25">
      <c r="A822" s="934"/>
      <c r="B822" s="659"/>
      <c r="C822" s="786"/>
      <c r="D822" s="657" t="s">
        <v>1498</v>
      </c>
      <c r="E822" s="660">
        <f>E815*1.05</f>
        <v>95.864999999999995</v>
      </c>
      <c r="F822" s="657" t="s">
        <v>74</v>
      </c>
      <c r="G822" s="661">
        <v>0</v>
      </c>
      <c r="H822" s="661">
        <f t="shared" si="233"/>
        <v>0</v>
      </c>
      <c r="I822" s="891">
        <v>17.79</v>
      </c>
      <c r="J822" s="891">
        <f t="shared" si="234"/>
        <v>1705.4383499999999</v>
      </c>
      <c r="K822" s="891"/>
      <c r="L822" s="891">
        <f>E822*K822</f>
        <v>0</v>
      </c>
      <c r="M822" s="891">
        <f>J822+H822*Tabellen!$K$2+L822</f>
        <v>1705.4383499999999</v>
      </c>
      <c r="N822" s="796"/>
      <c r="O822" s="1018">
        <f t="shared" si="235"/>
        <v>2063.5804034999996</v>
      </c>
      <c r="P822" s="1031"/>
      <c r="Q822" s="1023" t="s">
        <v>1025</v>
      </c>
      <c r="R822" s="1018">
        <f>H822*Tabellen!$K$2*Tabellen!$F$2</f>
        <v>0</v>
      </c>
      <c r="S822" s="1024" t="s">
        <v>1116</v>
      </c>
      <c r="T822" s="1018">
        <f>J822*Tabellen!$F$2</f>
        <v>2063.5804034999996</v>
      </c>
      <c r="U822" s="1018">
        <f>R822*Tabellen!$G$2</f>
        <v>0</v>
      </c>
      <c r="V822" s="1018">
        <f>T822*Tabellen!$H$2</f>
        <v>433.35188473499989</v>
      </c>
      <c r="W822" s="1018">
        <f t="shared" si="236"/>
        <v>433.35188473499989</v>
      </c>
      <c r="X822" s="1018">
        <f t="shared" si="237"/>
        <v>2496.9322882349998</v>
      </c>
      <c r="Y822" s="1017"/>
      <c r="Z822" s="967"/>
      <c r="AA822" s="967"/>
      <c r="AB822" s="967"/>
      <c r="AC822" s="967"/>
      <c r="AD822" s="967"/>
      <c r="AE822" s="967"/>
      <c r="AF822" s="967"/>
      <c r="AG822" s="967"/>
      <c r="AH822" s="967"/>
      <c r="AI822" s="967"/>
      <c r="AJ822" s="967"/>
      <c r="AK822" s="967"/>
      <c r="AL822" s="967"/>
      <c r="AM822" s="967"/>
      <c r="AN822" s="967"/>
      <c r="AO822" s="967"/>
      <c r="AP822" s="967"/>
      <c r="AQ822" s="967"/>
      <c r="AR822" s="967"/>
      <c r="AS822" s="967"/>
      <c r="AT822" s="967"/>
      <c r="AU822" s="967"/>
      <c r="AV822" s="967"/>
      <c r="AW822" s="967"/>
      <c r="AX822" s="967"/>
      <c r="AY822" s="967"/>
      <c r="AZ822" s="967"/>
      <c r="BA822" s="967"/>
      <c r="BB822" s="967"/>
      <c r="BC822" s="967"/>
      <c r="BD822" s="967"/>
      <c r="BE822" s="967"/>
      <c r="BF822" s="967"/>
      <c r="BG822" s="967"/>
      <c r="BH822" s="967"/>
      <c r="BI822" s="967"/>
      <c r="BJ822" s="967"/>
      <c r="BK822" s="967"/>
      <c r="BL822" s="967"/>
      <c r="BM822" s="967"/>
      <c r="BN822" s="967"/>
      <c r="BO822" s="967"/>
      <c r="BP822" s="967"/>
      <c r="BQ822" s="967"/>
      <c r="BR822" s="967"/>
      <c r="BS822" s="967"/>
    </row>
    <row r="823" spans="1:71" s="656" customFormat="1" ht="15.65" customHeight="1" outlineLevel="2" x14ac:dyDescent="0.25">
      <c r="A823" s="934"/>
      <c r="B823" s="659"/>
      <c r="C823" s="786"/>
      <c r="D823" s="657" t="s">
        <v>1596</v>
      </c>
      <c r="E823" s="660">
        <f>E815*1.05</f>
        <v>95.864999999999995</v>
      </c>
      <c r="F823" s="659" t="s">
        <v>74</v>
      </c>
      <c r="G823" s="660">
        <v>0</v>
      </c>
      <c r="H823" s="661">
        <f t="shared" si="233"/>
        <v>0</v>
      </c>
      <c r="I823" s="904">
        <v>1.85</v>
      </c>
      <c r="J823" s="891">
        <f t="shared" si="234"/>
        <v>177.35024999999999</v>
      </c>
      <c r="K823" s="891"/>
      <c r="L823" s="891">
        <f>E823*K823</f>
        <v>0</v>
      </c>
      <c r="M823" s="891">
        <f>J823+H823*Tabellen!$K$2+L823</f>
        <v>177.35024999999999</v>
      </c>
      <c r="N823" s="796"/>
      <c r="O823" s="1018">
        <f t="shared" si="235"/>
        <v>214.59380249999998</v>
      </c>
      <c r="P823" s="1031"/>
      <c r="Q823" s="1023" t="s">
        <v>1025</v>
      </c>
      <c r="R823" s="1018">
        <f>H823*Tabellen!$K$2*Tabellen!$F$2</f>
        <v>0</v>
      </c>
      <c r="S823" s="1024" t="s">
        <v>1116</v>
      </c>
      <c r="T823" s="1018">
        <f>J823*Tabellen!$F$2</f>
        <v>214.59380249999998</v>
      </c>
      <c r="U823" s="1018">
        <f>R823*Tabellen!$G$2</f>
        <v>0</v>
      </c>
      <c r="V823" s="1018">
        <f>T823*Tabellen!$H$2</f>
        <v>45.064698524999997</v>
      </c>
      <c r="W823" s="1018">
        <f t="shared" si="236"/>
        <v>45.064698524999997</v>
      </c>
      <c r="X823" s="1018">
        <f t="shared" si="237"/>
        <v>259.65850102499996</v>
      </c>
      <c r="Y823" s="1026"/>
      <c r="Z823" s="967"/>
      <c r="AA823" s="967"/>
      <c r="AB823" s="967"/>
      <c r="AC823" s="967"/>
      <c r="AD823" s="967"/>
      <c r="AE823" s="967"/>
      <c r="AF823" s="967"/>
      <c r="AG823" s="967"/>
      <c r="AH823" s="967"/>
      <c r="AI823" s="967"/>
      <c r="AJ823" s="967"/>
      <c r="AK823" s="967"/>
      <c r="AL823" s="967"/>
      <c r="AM823" s="967"/>
      <c r="AN823" s="967"/>
      <c r="AO823" s="967"/>
      <c r="AP823" s="967"/>
      <c r="AQ823" s="967"/>
      <c r="AR823" s="967"/>
      <c r="AS823" s="967"/>
      <c r="AT823" s="967"/>
      <c r="AU823" s="967"/>
      <c r="AV823" s="967"/>
      <c r="AW823" s="967"/>
      <c r="AX823" s="967"/>
      <c r="AY823" s="967"/>
      <c r="AZ823" s="967"/>
      <c r="BA823" s="967"/>
      <c r="BB823" s="967"/>
      <c r="BC823" s="967"/>
      <c r="BD823" s="967"/>
      <c r="BE823" s="967"/>
      <c r="BF823" s="967"/>
      <c r="BG823" s="967"/>
      <c r="BH823" s="967"/>
      <c r="BI823" s="967"/>
      <c r="BJ823" s="967"/>
      <c r="BK823" s="967"/>
      <c r="BL823" s="967"/>
      <c r="BM823" s="967"/>
      <c r="BN823" s="967"/>
      <c r="BO823" s="967"/>
      <c r="BP823" s="967"/>
      <c r="BQ823" s="967"/>
      <c r="BR823" s="967"/>
      <c r="BS823" s="967"/>
    </row>
    <row r="824" spans="1:71" s="656" customFormat="1" ht="15.65" customHeight="1" outlineLevel="2" x14ac:dyDescent="0.25">
      <c r="A824" s="934"/>
      <c r="B824" s="659"/>
      <c r="C824" s="786"/>
      <c r="D824" s="657" t="s">
        <v>1490</v>
      </c>
      <c r="E824" s="660">
        <f>E815*1.1</f>
        <v>100.43</v>
      </c>
      <c r="F824" s="659" t="s">
        <v>74</v>
      </c>
      <c r="G824" s="660"/>
      <c r="H824" s="661">
        <f t="shared" si="233"/>
        <v>0</v>
      </c>
      <c r="I824" s="904">
        <v>2.1754249999999997</v>
      </c>
      <c r="J824" s="891">
        <f t="shared" si="234"/>
        <v>218.47793274999998</v>
      </c>
      <c r="K824" s="891"/>
      <c r="L824" s="891">
        <f>E824*K824</f>
        <v>0</v>
      </c>
      <c r="M824" s="891">
        <f>J824+H824*Tabellen!$K$2+L824</f>
        <v>218.47793274999998</v>
      </c>
      <c r="N824" s="796"/>
      <c r="O824" s="1018">
        <f t="shared" si="235"/>
        <v>264.35829862749995</v>
      </c>
      <c r="P824" s="1031"/>
      <c r="Q824" s="1023" t="s">
        <v>1025</v>
      </c>
      <c r="R824" s="1018">
        <f>H824*Tabellen!$K$2*Tabellen!$F$2</f>
        <v>0</v>
      </c>
      <c r="S824" s="1024" t="s">
        <v>1116</v>
      </c>
      <c r="T824" s="1018">
        <f>J824*Tabellen!$F$2</f>
        <v>264.35829862749995</v>
      </c>
      <c r="U824" s="1018">
        <f>R824*Tabellen!$G$2</f>
        <v>0</v>
      </c>
      <c r="V824" s="1018">
        <f>T824*Tabellen!$H$2</f>
        <v>55.515242711774988</v>
      </c>
      <c r="W824" s="1018">
        <f t="shared" si="236"/>
        <v>55.515242711774988</v>
      </c>
      <c r="X824" s="1018">
        <f t="shared" si="237"/>
        <v>319.87354133927494</v>
      </c>
      <c r="Y824" s="1026"/>
      <c r="Z824" s="967"/>
      <c r="AA824" s="967"/>
      <c r="AB824" s="967"/>
      <c r="AC824" s="967"/>
      <c r="AD824" s="967"/>
      <c r="AE824" s="967"/>
      <c r="AF824" s="967"/>
      <c r="AG824" s="967"/>
      <c r="AH824" s="967"/>
      <c r="AI824" s="967"/>
      <c r="AJ824" s="967"/>
      <c r="AK824" s="967"/>
      <c r="AL824" s="967"/>
      <c r="AM824" s="967"/>
      <c r="AN824" s="967"/>
      <c r="AO824" s="967"/>
      <c r="AP824" s="967"/>
      <c r="AQ824" s="967"/>
      <c r="AR824" s="967"/>
      <c r="AS824" s="967"/>
      <c r="AT824" s="967"/>
      <c r="AU824" s="967"/>
      <c r="AV824" s="967"/>
      <c r="AW824" s="967"/>
      <c r="AX824" s="967"/>
      <c r="AY824" s="967"/>
      <c r="AZ824" s="967"/>
      <c r="BA824" s="967"/>
      <c r="BB824" s="967"/>
      <c r="BC824" s="967"/>
      <c r="BD824" s="967"/>
      <c r="BE824" s="967"/>
      <c r="BF824" s="967"/>
      <c r="BG824" s="967"/>
      <c r="BH824" s="967"/>
      <c r="BI824" s="967"/>
      <c r="BJ824" s="967"/>
      <c r="BK824" s="967"/>
      <c r="BL824" s="967"/>
      <c r="BM824" s="967"/>
      <c r="BN824" s="967"/>
      <c r="BO824" s="967"/>
      <c r="BP824" s="967"/>
      <c r="BQ824" s="967"/>
      <c r="BR824" s="967"/>
      <c r="BS824" s="967"/>
    </row>
    <row r="825" spans="1:71" s="656" customFormat="1" ht="15.65" customHeight="1" outlineLevel="2" x14ac:dyDescent="0.25">
      <c r="A825" s="934"/>
      <c r="B825" s="659"/>
      <c r="C825" s="786"/>
      <c r="D825" s="657" t="s">
        <v>1491</v>
      </c>
      <c r="E825" s="660">
        <f>E815*1.1</f>
        <v>100.43</v>
      </c>
      <c r="F825" s="659" t="s">
        <v>74</v>
      </c>
      <c r="G825" s="660"/>
      <c r="H825" s="661">
        <f t="shared" si="233"/>
        <v>0</v>
      </c>
      <c r="I825" s="904">
        <v>1.79</v>
      </c>
      <c r="J825" s="891">
        <f t="shared" si="234"/>
        <v>179.76970000000003</v>
      </c>
      <c r="K825" s="891"/>
      <c r="L825" s="891">
        <f>E825*K825</f>
        <v>0</v>
      </c>
      <c r="M825" s="891">
        <f>J825+H825*Tabellen!$K$2+L825</f>
        <v>179.76970000000003</v>
      </c>
      <c r="N825" s="796"/>
      <c r="O825" s="1018">
        <f t="shared" si="235"/>
        <v>217.52133700000002</v>
      </c>
      <c r="P825" s="1031"/>
      <c r="Q825" s="1023" t="s">
        <v>1025</v>
      </c>
      <c r="R825" s="1018">
        <f>H825*Tabellen!$K$2*Tabellen!$F$2</f>
        <v>0</v>
      </c>
      <c r="S825" s="1024" t="s">
        <v>1116</v>
      </c>
      <c r="T825" s="1018">
        <f>J825*Tabellen!$F$2</f>
        <v>217.52133700000002</v>
      </c>
      <c r="U825" s="1018">
        <f>R825*Tabellen!$G$2</f>
        <v>0</v>
      </c>
      <c r="V825" s="1018">
        <f>T825*Tabellen!$H$2</f>
        <v>45.679480770000005</v>
      </c>
      <c r="W825" s="1018">
        <f t="shared" si="236"/>
        <v>45.679480770000005</v>
      </c>
      <c r="X825" s="1018">
        <f t="shared" si="237"/>
        <v>263.20081777000001</v>
      </c>
      <c r="Y825" s="1026"/>
      <c r="Z825" s="967"/>
      <c r="AA825" s="967"/>
      <c r="AB825" s="967"/>
      <c r="AC825" s="967"/>
      <c r="AD825" s="967"/>
      <c r="AE825" s="967"/>
      <c r="AF825" s="967"/>
      <c r="AG825" s="967"/>
      <c r="AH825" s="967"/>
      <c r="AI825" s="967"/>
      <c r="AJ825" s="967"/>
      <c r="AK825" s="967"/>
      <c r="AL825" s="967"/>
      <c r="AM825" s="967"/>
      <c r="AN825" s="967"/>
      <c r="AO825" s="967"/>
      <c r="AP825" s="967"/>
      <c r="AQ825" s="967"/>
      <c r="AR825" s="967"/>
      <c r="AS825" s="967"/>
      <c r="AT825" s="967"/>
      <c r="AU825" s="967"/>
      <c r="AV825" s="967"/>
      <c r="AW825" s="967"/>
      <c r="AX825" s="967"/>
      <c r="AY825" s="967"/>
      <c r="AZ825" s="967"/>
      <c r="BA825" s="967"/>
      <c r="BB825" s="967"/>
      <c r="BC825" s="967"/>
      <c r="BD825" s="967"/>
      <c r="BE825" s="967"/>
      <c r="BF825" s="967"/>
      <c r="BG825" s="967"/>
      <c r="BH825" s="967"/>
      <c r="BI825" s="967"/>
      <c r="BJ825" s="967"/>
      <c r="BK825" s="967"/>
      <c r="BL825" s="967"/>
      <c r="BM825" s="967"/>
      <c r="BN825" s="967"/>
      <c r="BO825" s="967"/>
      <c r="BP825" s="967"/>
      <c r="BQ825" s="967"/>
      <c r="BR825" s="967"/>
      <c r="BS825" s="967"/>
    </row>
    <row r="826" spans="1:71" s="656" customFormat="1" ht="15.65" customHeight="1" outlineLevel="2" x14ac:dyDescent="0.25">
      <c r="A826" s="934"/>
      <c r="B826" s="659"/>
      <c r="C826" s="786"/>
      <c r="D826" s="657" t="s">
        <v>1492</v>
      </c>
      <c r="E826" s="660">
        <f>E815*1.1</f>
        <v>100.43</v>
      </c>
      <c r="F826" s="657" t="s">
        <v>74</v>
      </c>
      <c r="G826" s="661"/>
      <c r="H826" s="661">
        <f t="shared" si="233"/>
        <v>0</v>
      </c>
      <c r="I826" s="891">
        <v>3.97</v>
      </c>
      <c r="J826" s="891">
        <f t="shared" si="234"/>
        <v>398.70710000000003</v>
      </c>
      <c r="K826" s="891"/>
      <c r="L826" s="891">
        <f>E826*K826</f>
        <v>0</v>
      </c>
      <c r="M826" s="891">
        <f>J826+H826*Tabellen!$K$2+L826</f>
        <v>398.70710000000003</v>
      </c>
      <c r="N826" s="796"/>
      <c r="O826" s="1018">
        <f t="shared" si="235"/>
        <v>482.43559100000004</v>
      </c>
      <c r="P826" s="1031"/>
      <c r="Q826" s="1023" t="s">
        <v>1025</v>
      </c>
      <c r="R826" s="1018">
        <f>H826*Tabellen!$K$2*Tabellen!$F$2</f>
        <v>0</v>
      </c>
      <c r="S826" s="1024" t="s">
        <v>1116</v>
      </c>
      <c r="T826" s="1018">
        <f>J826*Tabellen!$F$2</f>
        <v>482.43559100000004</v>
      </c>
      <c r="U826" s="1018">
        <f>R826*Tabellen!$G$2</f>
        <v>0</v>
      </c>
      <c r="V826" s="1018">
        <f>T826*Tabellen!$H$2</f>
        <v>101.31147411000001</v>
      </c>
      <c r="W826" s="1018">
        <f t="shared" si="236"/>
        <v>101.31147411000001</v>
      </c>
      <c r="X826" s="1018">
        <f t="shared" si="237"/>
        <v>583.74706510999999</v>
      </c>
      <c r="Y826" s="1034"/>
      <c r="Z826" s="967"/>
      <c r="AA826" s="967"/>
      <c r="AB826" s="967"/>
      <c r="AC826" s="967"/>
      <c r="AD826" s="967"/>
      <c r="AE826" s="967"/>
      <c r="AF826" s="967"/>
      <c r="AG826" s="967"/>
      <c r="AH826" s="967"/>
      <c r="AI826" s="967"/>
      <c r="AJ826" s="967"/>
      <c r="AK826" s="967"/>
      <c r="AL826" s="967"/>
      <c r="AM826" s="967"/>
      <c r="AN826" s="967"/>
      <c r="AO826" s="967"/>
      <c r="AP826" s="967"/>
      <c r="AQ826" s="967"/>
      <c r="AR826" s="967"/>
      <c r="AS826" s="967"/>
      <c r="AT826" s="967"/>
      <c r="AU826" s="967"/>
      <c r="AV826" s="967"/>
      <c r="AW826" s="967"/>
      <c r="AX826" s="967"/>
      <c r="AY826" s="967"/>
      <c r="AZ826" s="967"/>
      <c r="BA826" s="967"/>
      <c r="BB826" s="967"/>
      <c r="BC826" s="967"/>
      <c r="BD826" s="967"/>
      <c r="BE826" s="967"/>
      <c r="BF826" s="967"/>
      <c r="BG826" s="967"/>
      <c r="BH826" s="967"/>
      <c r="BI826" s="967"/>
      <c r="BJ826" s="967"/>
      <c r="BK826" s="967"/>
      <c r="BL826" s="967"/>
      <c r="BM826" s="967"/>
      <c r="BN826" s="967"/>
      <c r="BO826" s="967"/>
      <c r="BP826" s="967"/>
      <c r="BQ826" s="967"/>
      <c r="BR826" s="967"/>
      <c r="BS826" s="967"/>
    </row>
    <row r="827" spans="1:71" s="656" customFormat="1" ht="15.65" customHeight="1" outlineLevel="2" x14ac:dyDescent="0.25">
      <c r="A827" s="934"/>
      <c r="B827" s="778"/>
      <c r="C827" s="791"/>
      <c r="D827" s="784" t="s">
        <v>1499</v>
      </c>
      <c r="E827" s="678">
        <f>E815</f>
        <v>91.3</v>
      </c>
      <c r="F827" s="679" t="s">
        <v>74</v>
      </c>
      <c r="G827" s="680">
        <v>1.1499999999999999</v>
      </c>
      <c r="H827" s="680">
        <f t="shared" si="233"/>
        <v>104.99499999999999</v>
      </c>
      <c r="I827" s="899">
        <v>0</v>
      </c>
      <c r="J827" s="899">
        <f t="shared" si="234"/>
        <v>0</v>
      </c>
      <c r="K827" s="899"/>
      <c r="L827" s="899">
        <f>+K827*E827</f>
        <v>0</v>
      </c>
      <c r="M827" s="900">
        <f>J827+H827*Tabellen!$K$2+L827</f>
        <v>6299.7</v>
      </c>
      <c r="N827" s="796"/>
      <c r="O827" s="1018">
        <f t="shared" si="235"/>
        <v>7622.6369999999997</v>
      </c>
      <c r="P827" s="1031"/>
      <c r="Q827" s="1023" t="s">
        <v>1025</v>
      </c>
      <c r="R827" s="1018">
        <f>H827*Tabellen!$K$2*Tabellen!$F$2</f>
        <v>7622.6369999999997</v>
      </c>
      <c r="S827" s="1024" t="s">
        <v>1116</v>
      </c>
      <c r="T827" s="1018">
        <f>J827*Tabellen!$F$2</f>
        <v>0</v>
      </c>
      <c r="U827" s="1018">
        <f>R827*Tabellen!$G$2</f>
        <v>686.03733</v>
      </c>
      <c r="V827" s="1018">
        <f>T827*Tabellen!$H$2</f>
        <v>0</v>
      </c>
      <c r="W827" s="1018">
        <f t="shared" si="236"/>
        <v>686.03733</v>
      </c>
      <c r="X827" s="1018">
        <f t="shared" si="237"/>
        <v>8308.6743299999998</v>
      </c>
      <c r="Y827" s="1019"/>
      <c r="Z827" s="969"/>
      <c r="AA827" s="967"/>
      <c r="AB827" s="967"/>
      <c r="AC827" s="967"/>
      <c r="AD827" s="967"/>
      <c r="AE827" s="967"/>
      <c r="AF827" s="967"/>
      <c r="AG827" s="967"/>
      <c r="AH827" s="967"/>
      <c r="AI827" s="967"/>
      <c r="AJ827" s="967"/>
      <c r="AK827" s="967"/>
      <c r="AL827" s="967"/>
      <c r="AM827" s="967"/>
      <c r="AN827" s="967"/>
      <c r="AO827" s="967"/>
      <c r="AP827" s="967"/>
      <c r="AQ827" s="967"/>
      <c r="AR827" s="967"/>
      <c r="AS827" s="967"/>
      <c r="AT827" s="967"/>
      <c r="AU827" s="967"/>
      <c r="AV827" s="967"/>
      <c r="AW827" s="967"/>
      <c r="AX827" s="967"/>
      <c r="AY827" s="967"/>
      <c r="AZ827" s="967"/>
      <c r="BA827" s="967"/>
      <c r="BB827" s="967"/>
      <c r="BC827" s="967"/>
      <c r="BD827" s="967"/>
      <c r="BE827" s="967"/>
      <c r="BF827" s="967"/>
      <c r="BG827" s="967"/>
      <c r="BH827" s="967"/>
      <c r="BI827" s="967"/>
      <c r="BJ827" s="967"/>
      <c r="BK827" s="967"/>
      <c r="BL827" s="967"/>
      <c r="BM827" s="967"/>
      <c r="BN827" s="967"/>
      <c r="BO827" s="967"/>
      <c r="BP827" s="967"/>
      <c r="BQ827" s="967"/>
      <c r="BR827" s="967"/>
      <c r="BS827" s="967"/>
    </row>
    <row r="828" spans="1:71" s="656" customFormat="1" ht="15.65" customHeight="1" outlineLevel="2" x14ac:dyDescent="0.25">
      <c r="A828" s="934"/>
      <c r="B828" s="659"/>
      <c r="C828" s="786"/>
      <c r="D828" s="659" t="s">
        <v>1493</v>
      </c>
      <c r="E828" s="660">
        <f>E815</f>
        <v>91.3</v>
      </c>
      <c r="F828" s="657" t="s">
        <v>74</v>
      </c>
      <c r="G828" s="660"/>
      <c r="H828" s="661">
        <f t="shared" si="233"/>
        <v>0</v>
      </c>
      <c r="I828" s="891">
        <v>10</v>
      </c>
      <c r="J828" s="891">
        <f t="shared" si="234"/>
        <v>913</v>
      </c>
      <c r="K828" s="891"/>
      <c r="L828" s="891">
        <f>E828*K828</f>
        <v>0</v>
      </c>
      <c r="M828" s="891">
        <f>J828+H828*Tabellen!$K$2+L828</f>
        <v>913</v>
      </c>
      <c r="N828" s="796"/>
      <c r="O828" s="1018">
        <f t="shared" si="235"/>
        <v>1104.73</v>
      </c>
      <c r="P828" s="1031"/>
      <c r="Q828" s="1023" t="s">
        <v>1025</v>
      </c>
      <c r="R828" s="1018">
        <f>H828*Tabellen!$K$2*Tabellen!$F$2</f>
        <v>0</v>
      </c>
      <c r="S828" s="1024" t="s">
        <v>1116</v>
      </c>
      <c r="T828" s="1018">
        <f>J828*Tabellen!$F$2</f>
        <v>1104.73</v>
      </c>
      <c r="U828" s="1018">
        <f>R828*Tabellen!$G$2</f>
        <v>0</v>
      </c>
      <c r="V828" s="1018">
        <f>T828*Tabellen!$H$2</f>
        <v>231.9933</v>
      </c>
      <c r="W828" s="1018">
        <f t="shared" si="236"/>
        <v>231.9933</v>
      </c>
      <c r="X828" s="1018">
        <f t="shared" si="237"/>
        <v>1336.7233000000001</v>
      </c>
      <c r="Y828" s="1017"/>
      <c r="Z828" s="967"/>
      <c r="AA828" s="967"/>
      <c r="AB828" s="967"/>
      <c r="AC828" s="967"/>
      <c r="AD828" s="967"/>
      <c r="AE828" s="967"/>
      <c r="AF828" s="967"/>
      <c r="AG828" s="967"/>
      <c r="AH828" s="967"/>
      <c r="AI828" s="967"/>
      <c r="AJ828" s="967"/>
      <c r="AK828" s="967"/>
      <c r="AL828" s="967"/>
      <c r="AM828" s="967"/>
      <c r="AN828" s="967"/>
      <c r="AO828" s="967"/>
      <c r="AP828" s="967"/>
      <c r="AQ828" s="967"/>
      <c r="AR828" s="967"/>
      <c r="AS828" s="967"/>
      <c r="AT828" s="967"/>
      <c r="AU828" s="967"/>
      <c r="AV828" s="967"/>
      <c r="AW828" s="967"/>
      <c r="AX828" s="967"/>
      <c r="AY828" s="967"/>
      <c r="AZ828" s="967"/>
      <c r="BA828" s="967"/>
      <c r="BB828" s="967"/>
      <c r="BC828" s="967"/>
      <c r="BD828" s="967"/>
      <c r="BE828" s="967"/>
      <c r="BF828" s="967"/>
      <c r="BG828" s="967"/>
      <c r="BH828" s="967"/>
      <c r="BI828" s="967"/>
      <c r="BJ828" s="967"/>
      <c r="BK828" s="967"/>
      <c r="BL828" s="967"/>
      <c r="BM828" s="967"/>
      <c r="BN828" s="967"/>
      <c r="BO828" s="967"/>
      <c r="BP828" s="967"/>
      <c r="BQ828" s="967"/>
      <c r="BR828" s="967"/>
      <c r="BS828" s="967"/>
    </row>
    <row r="829" spans="1:71" s="656" customFormat="1" ht="15.65" customHeight="1" outlineLevel="2" x14ac:dyDescent="0.25">
      <c r="A829" s="934"/>
      <c r="B829" s="659"/>
      <c r="C829" s="786"/>
      <c r="D829" s="659" t="s">
        <v>1483</v>
      </c>
      <c r="E829" s="660">
        <v>1</v>
      </c>
      <c r="F829" s="657" t="s">
        <v>846</v>
      </c>
      <c r="G829" s="660">
        <v>4</v>
      </c>
      <c r="H829" s="661">
        <f t="shared" si="233"/>
        <v>4</v>
      </c>
      <c r="I829" s="891"/>
      <c r="J829" s="891">
        <f t="shared" si="234"/>
        <v>0</v>
      </c>
      <c r="K829" s="891"/>
      <c r="L829" s="891">
        <f>E829*K829</f>
        <v>0</v>
      </c>
      <c r="M829" s="891">
        <f>J829+H829*Tabellen!$K$2+L829</f>
        <v>240</v>
      </c>
      <c r="N829" s="796"/>
      <c r="O829" s="1018">
        <f t="shared" si="235"/>
        <v>290.39999999999998</v>
      </c>
      <c r="P829" s="1031"/>
      <c r="Q829" s="1023" t="s">
        <v>1025</v>
      </c>
      <c r="R829" s="1018">
        <f>H829*Tabellen!$K$2*Tabellen!$F$2</f>
        <v>290.39999999999998</v>
      </c>
      <c r="S829" s="1024" t="s">
        <v>1116</v>
      </c>
      <c r="T829" s="1018">
        <f>J829*Tabellen!$F$2</f>
        <v>0</v>
      </c>
      <c r="U829" s="1018">
        <f>R829*Tabellen!$G$2</f>
        <v>26.135999999999996</v>
      </c>
      <c r="V829" s="1018">
        <f>T829*Tabellen!$H$2</f>
        <v>0</v>
      </c>
      <c r="W829" s="1018">
        <f t="shared" si="236"/>
        <v>26.135999999999996</v>
      </c>
      <c r="X829" s="1018">
        <f t="shared" si="237"/>
        <v>316.53599999999994</v>
      </c>
      <c r="Y829" s="1017"/>
      <c r="Z829" s="967"/>
      <c r="AA829" s="967"/>
      <c r="AB829" s="967"/>
      <c r="AC829" s="967"/>
      <c r="AD829" s="967"/>
      <c r="AE829" s="967"/>
      <c r="AF829" s="967"/>
      <c r="AG829" s="967"/>
      <c r="AH829" s="967"/>
      <c r="AI829" s="967"/>
      <c r="AJ829" s="967"/>
      <c r="AK829" s="967"/>
      <c r="AL829" s="967"/>
      <c r="AM829" s="967"/>
      <c r="AN829" s="967"/>
      <c r="AO829" s="967"/>
      <c r="AP829" s="967"/>
      <c r="AQ829" s="967"/>
      <c r="AR829" s="967"/>
      <c r="AS829" s="967"/>
      <c r="AT829" s="967"/>
      <c r="AU829" s="967"/>
      <c r="AV829" s="967"/>
      <c r="AW829" s="967"/>
      <c r="AX829" s="967"/>
      <c r="AY829" s="967"/>
      <c r="AZ829" s="967"/>
      <c r="BA829" s="967"/>
      <c r="BB829" s="967"/>
      <c r="BC829" s="967"/>
      <c r="BD829" s="967"/>
      <c r="BE829" s="967"/>
      <c r="BF829" s="967"/>
      <c r="BG829" s="967"/>
      <c r="BH829" s="967"/>
      <c r="BI829" s="967"/>
      <c r="BJ829" s="967"/>
      <c r="BK829" s="967"/>
      <c r="BL829" s="967"/>
      <c r="BM829" s="967"/>
      <c r="BN829" s="967"/>
      <c r="BO829" s="967"/>
      <c r="BP829" s="967"/>
      <c r="BQ829" s="967"/>
      <c r="BR829" s="967"/>
      <c r="BS829" s="967"/>
    </row>
    <row r="830" spans="1:71" s="830" customFormat="1" ht="15.65" customHeight="1" outlineLevel="2" x14ac:dyDescent="0.25">
      <c r="A830" s="936"/>
      <c r="B830" s="659" t="s">
        <v>1223</v>
      </c>
      <c r="C830" s="786" t="s">
        <v>1074</v>
      </c>
      <c r="D830" s="657" t="s">
        <v>1226</v>
      </c>
      <c r="E830" s="660"/>
      <c r="F830" s="657"/>
      <c r="G830" s="661"/>
      <c r="H830" s="661"/>
      <c r="I830" s="891"/>
      <c r="J830" s="891"/>
      <c r="K830" s="891"/>
      <c r="L830" s="891"/>
      <c r="M830" s="891"/>
      <c r="N830" s="833"/>
      <c r="O830" s="1018">
        <f t="shared" si="235"/>
        <v>0</v>
      </c>
      <c r="P830" s="1031"/>
      <c r="Q830" s="1023" t="s">
        <v>1025</v>
      </c>
      <c r="R830" s="1018">
        <f>H830*Tabellen!$K$2*Tabellen!$F$2</f>
        <v>0</v>
      </c>
      <c r="S830" s="1024" t="s">
        <v>1116</v>
      </c>
      <c r="T830" s="1018">
        <f>J830*Tabellen!$F$2</f>
        <v>0</v>
      </c>
      <c r="U830" s="1018">
        <f>R830*Tabellen!$G$2</f>
        <v>0</v>
      </c>
      <c r="V830" s="1018">
        <f>T830*Tabellen!$H$2</f>
        <v>0</v>
      </c>
      <c r="W830" s="1018">
        <f t="shared" si="236"/>
        <v>0</v>
      </c>
      <c r="X830" s="1018">
        <f t="shared" si="237"/>
        <v>0</v>
      </c>
      <c r="Y830" s="1034"/>
      <c r="Z830" s="970"/>
      <c r="AA830" s="970"/>
      <c r="AB830" s="970"/>
      <c r="AC830" s="970"/>
      <c r="AD830" s="970"/>
      <c r="AE830" s="970"/>
      <c r="AF830" s="970"/>
      <c r="AG830" s="970"/>
      <c r="AH830" s="970"/>
      <c r="AI830" s="970"/>
      <c r="AJ830" s="970"/>
      <c r="AK830" s="970"/>
      <c r="AL830" s="970"/>
      <c r="AM830" s="970"/>
      <c r="AN830" s="970"/>
      <c r="AO830" s="970"/>
      <c r="AP830" s="970"/>
      <c r="AQ830" s="970"/>
      <c r="AR830" s="970"/>
      <c r="AS830" s="970"/>
      <c r="AT830" s="970"/>
      <c r="AU830" s="970"/>
      <c r="AV830" s="970"/>
      <c r="AW830" s="970"/>
      <c r="AX830" s="970"/>
      <c r="AY830" s="970"/>
      <c r="AZ830" s="970"/>
      <c r="BA830" s="970"/>
      <c r="BB830" s="970"/>
      <c r="BC830" s="970"/>
      <c r="BD830" s="970"/>
      <c r="BE830" s="970"/>
      <c r="BF830" s="970"/>
      <c r="BG830" s="970"/>
      <c r="BH830" s="970"/>
      <c r="BI830" s="970"/>
      <c r="BJ830" s="970"/>
      <c r="BK830" s="970"/>
      <c r="BL830" s="970"/>
      <c r="BM830" s="970"/>
      <c r="BN830" s="970"/>
      <c r="BO830" s="970"/>
      <c r="BP830" s="970"/>
      <c r="BQ830" s="970"/>
      <c r="BR830" s="970"/>
      <c r="BS830" s="970"/>
    </row>
    <row r="831" spans="1:71" ht="15.65" customHeight="1" outlineLevel="2" x14ac:dyDescent="0.25">
      <c r="B831" s="659"/>
      <c r="E831" s="660"/>
      <c r="G831" s="661"/>
      <c r="H831" s="661"/>
      <c r="K831" s="906"/>
      <c r="N831" s="795"/>
      <c r="O831" s="1017"/>
      <c r="P831" s="1017"/>
      <c r="Q831" s="1017"/>
      <c r="Y831" s="1017"/>
      <c r="Z831" s="964"/>
    </row>
    <row r="832" spans="1:71" ht="9" customHeight="1" outlineLevel="1" x14ac:dyDescent="0.25">
      <c r="B832" s="663"/>
      <c r="D832" s="664"/>
      <c r="E832" s="666"/>
      <c r="F832" s="664"/>
      <c r="G832" s="665"/>
      <c r="H832" s="665"/>
      <c r="I832" s="892"/>
      <c r="J832" s="892"/>
      <c r="K832" s="892"/>
      <c r="L832" s="892"/>
      <c r="M832" s="892"/>
      <c r="N832" s="786"/>
      <c r="O832" s="1021"/>
      <c r="P832" s="1021"/>
      <c r="Q832" s="1021"/>
      <c r="R832" s="1022"/>
      <c r="S832" s="1022"/>
      <c r="T832" s="1022"/>
      <c r="U832" s="1022"/>
      <c r="V832" s="1022"/>
      <c r="W832" s="1022"/>
      <c r="X832" s="1022"/>
      <c r="Y832" s="1021"/>
      <c r="Z832" s="965"/>
      <c r="AA832" s="966"/>
      <c r="AG832" s="963"/>
      <c r="AH832" s="963"/>
    </row>
    <row r="833" spans="1:71" s="912" customFormat="1" ht="15.65" customHeight="1" outlineLevel="1" x14ac:dyDescent="0.25">
      <c r="B833" s="650" t="s">
        <v>1020</v>
      </c>
      <c r="C833" s="937"/>
      <c r="D833" s="651" t="s">
        <v>1700</v>
      </c>
      <c r="E833" s="658">
        <v>91.3</v>
      </c>
      <c r="F833" s="651" t="s">
        <v>74</v>
      </c>
      <c r="G833" s="652"/>
      <c r="H833" s="652">
        <f>SUM(H834:H849)/E833</f>
        <v>1.2342349336335239</v>
      </c>
      <c r="I833" s="890"/>
      <c r="J833" s="890">
        <f>SUM(J834:J849)/E833</f>
        <v>36.376419499999997</v>
      </c>
      <c r="K833" s="890"/>
      <c r="L833" s="890">
        <f>SUM(L834:L849)/E833</f>
        <v>0</v>
      </c>
      <c r="M833" s="890">
        <f>SUM(M834:M849)/E833</f>
        <v>110.43051551801145</v>
      </c>
      <c r="N833" s="937"/>
      <c r="O833" s="1015">
        <f>SUM(O834:O849)/E833</f>
        <v>133.62092377679383</v>
      </c>
      <c r="P833" s="1014" t="str">
        <f>B833</f>
        <v>V1-3-L1</v>
      </c>
      <c r="Q833" s="1014"/>
      <c r="R833" s="1015"/>
      <c r="S833" s="1015"/>
      <c r="T833" s="1015"/>
      <c r="U833" s="1028"/>
      <c r="V833" s="1015"/>
      <c r="W833" s="1015"/>
      <c r="X833" s="1015">
        <f>SUM(X834:X849)/E833</f>
        <v>150.92866302810529</v>
      </c>
      <c r="Y833" s="1016"/>
      <c r="Z833" s="960"/>
      <c r="AA833" s="960"/>
      <c r="AB833" s="960"/>
      <c r="AC833" s="960"/>
      <c r="AD833" s="960"/>
      <c r="AE833" s="960"/>
      <c r="AF833" s="960"/>
      <c r="AG833" s="960"/>
      <c r="AH833" s="960"/>
      <c r="AI833" s="960"/>
      <c r="AJ833" s="960"/>
      <c r="AK833" s="960"/>
      <c r="AL833" s="960"/>
      <c r="AM833" s="960"/>
      <c r="AN833" s="960"/>
      <c r="AO833" s="960"/>
      <c r="AP833" s="960"/>
      <c r="AQ833" s="960"/>
      <c r="AR833" s="960"/>
      <c r="AS833" s="960"/>
      <c r="AT833" s="960"/>
      <c r="AU833" s="960"/>
      <c r="AV833" s="960"/>
      <c r="AW833" s="960"/>
      <c r="AX833" s="960"/>
      <c r="AY833" s="960"/>
      <c r="AZ833" s="960"/>
      <c r="BA833" s="960"/>
      <c r="BB833" s="960"/>
      <c r="BC833" s="960"/>
      <c r="BD833" s="960"/>
      <c r="BE833" s="960"/>
      <c r="BF833" s="960"/>
      <c r="BG833" s="960"/>
      <c r="BH833" s="960"/>
      <c r="BI833" s="960"/>
      <c r="BJ833" s="960"/>
      <c r="BK833" s="960"/>
      <c r="BL833" s="960"/>
      <c r="BM833" s="960"/>
      <c r="BN833" s="960"/>
      <c r="BO833" s="960"/>
      <c r="BP833" s="960"/>
      <c r="BQ833" s="960"/>
      <c r="BR833" s="960"/>
      <c r="BS833" s="960"/>
    </row>
    <row r="834" spans="1:71" ht="15.65" customHeight="1" outlineLevel="2" x14ac:dyDescent="0.25">
      <c r="B834" s="659"/>
      <c r="D834" s="668" t="s">
        <v>1297</v>
      </c>
      <c r="E834" s="660"/>
      <c r="G834" s="661"/>
      <c r="H834" s="661"/>
      <c r="K834" s="906"/>
      <c r="N834" s="795"/>
      <c r="O834" s="1017" t="str">
        <f>R834</f>
        <v>incl. opslagen</v>
      </c>
      <c r="P834" s="1017"/>
      <c r="Q834" s="1023"/>
      <c r="R834" s="1030" t="str">
        <f>Tabellen!$C$2</f>
        <v>incl. opslagen</v>
      </c>
      <c r="S834" s="1024"/>
      <c r="T834" s="1030" t="str">
        <f>Tabellen!$C$2</f>
        <v>incl. opslagen</v>
      </c>
    </row>
    <row r="835" spans="1:71" s="656" customFormat="1" ht="15.65" customHeight="1" outlineLevel="2" x14ac:dyDescent="0.25">
      <c r="A835" s="934"/>
      <c r="B835" s="659"/>
      <c r="C835" s="786"/>
      <c r="D835" s="657" t="s">
        <v>1433</v>
      </c>
      <c r="E835" s="660">
        <v>1</v>
      </c>
      <c r="F835" s="657" t="s">
        <v>846</v>
      </c>
      <c r="G835" s="661">
        <v>2</v>
      </c>
      <c r="H835" s="661">
        <f t="shared" ref="H835:H847" si="238">E835*G835</f>
        <v>2</v>
      </c>
      <c r="I835" s="891"/>
      <c r="J835" s="891">
        <f t="shared" ref="J835:J847" si="239">E835*I835</f>
        <v>0</v>
      </c>
      <c r="K835" s="891"/>
      <c r="L835" s="891">
        <f>E835*K835</f>
        <v>0</v>
      </c>
      <c r="M835" s="891">
        <f>J835+H835*Tabellen!$K$2+L835</f>
        <v>120</v>
      </c>
      <c r="N835" s="796"/>
      <c r="O835" s="1018">
        <f t="shared" ref="O835:O848" si="240">R835+T835</f>
        <v>145.19999999999999</v>
      </c>
      <c r="P835" s="1031"/>
      <c r="Q835" s="1023" t="s">
        <v>1025</v>
      </c>
      <c r="R835" s="1018">
        <f>H835*Tabellen!$K$2*Tabellen!$F$2</f>
        <v>145.19999999999999</v>
      </c>
      <c r="S835" s="1024" t="s">
        <v>1116</v>
      </c>
      <c r="T835" s="1018">
        <f>J835*Tabellen!$F$2</f>
        <v>0</v>
      </c>
      <c r="U835" s="1018">
        <f>R835*Tabellen!$G$2</f>
        <v>13.067999999999998</v>
      </c>
      <c r="V835" s="1018">
        <f>T835*Tabellen!$H$2</f>
        <v>0</v>
      </c>
      <c r="W835" s="1018">
        <f t="shared" ref="W835:W848" si="241">U835+V835</f>
        <v>13.067999999999998</v>
      </c>
      <c r="X835" s="1018">
        <f t="shared" ref="X835:X848" si="242">O835+W835</f>
        <v>158.26799999999997</v>
      </c>
      <c r="Y835" s="1019"/>
      <c r="Z835" s="967"/>
      <c r="AA835" s="967"/>
      <c r="AB835" s="967"/>
      <c r="AC835" s="967"/>
      <c r="AD835" s="967"/>
      <c r="AE835" s="967"/>
      <c r="AF835" s="967"/>
      <c r="AG835" s="967"/>
      <c r="AH835" s="967"/>
      <c r="AI835" s="967"/>
      <c r="AJ835" s="967"/>
      <c r="AK835" s="967"/>
      <c r="AL835" s="967"/>
      <c r="AM835" s="967"/>
      <c r="AN835" s="967"/>
      <c r="AO835" s="967"/>
      <c r="AP835" s="967"/>
      <c r="AQ835" s="967"/>
      <c r="AR835" s="967"/>
      <c r="AS835" s="967"/>
      <c r="AT835" s="967"/>
      <c r="AU835" s="967"/>
      <c r="AV835" s="967"/>
      <c r="AW835" s="967"/>
      <c r="AX835" s="967"/>
      <c r="AY835" s="967"/>
      <c r="AZ835" s="967"/>
      <c r="BA835" s="967"/>
      <c r="BB835" s="967"/>
      <c r="BC835" s="967"/>
      <c r="BD835" s="967"/>
      <c r="BE835" s="967"/>
      <c r="BF835" s="967"/>
      <c r="BG835" s="967"/>
      <c r="BH835" s="967"/>
      <c r="BI835" s="967"/>
      <c r="BJ835" s="967"/>
      <c r="BK835" s="967"/>
      <c r="BL835" s="967"/>
      <c r="BM835" s="967"/>
      <c r="BN835" s="967"/>
      <c r="BO835" s="967"/>
      <c r="BP835" s="967"/>
      <c r="BQ835" s="967"/>
      <c r="BR835" s="967"/>
      <c r="BS835" s="967"/>
    </row>
    <row r="836" spans="1:71" s="656" customFormat="1" ht="15.65" customHeight="1" outlineLevel="2" x14ac:dyDescent="0.25">
      <c r="A836" s="934"/>
      <c r="B836" s="659"/>
      <c r="C836" s="786"/>
      <c r="D836" s="657" t="s">
        <v>1484</v>
      </c>
      <c r="E836" s="660">
        <f>91.3/2.7</f>
        <v>33.81481481481481</v>
      </c>
      <c r="F836" s="657" t="s">
        <v>71</v>
      </c>
      <c r="G836" s="661">
        <v>0.05</v>
      </c>
      <c r="H836" s="661">
        <f t="shared" si="238"/>
        <v>1.6907407407407407</v>
      </c>
      <c r="I836" s="891"/>
      <c r="J836" s="891">
        <f t="shared" si="239"/>
        <v>0</v>
      </c>
      <c r="K836" s="891"/>
      <c r="L836" s="891">
        <f>E836*K836</f>
        <v>0</v>
      </c>
      <c r="M836" s="891">
        <f>J836+H836*Tabellen!$K$2+L836</f>
        <v>101.44444444444444</v>
      </c>
      <c r="N836" s="796"/>
      <c r="O836" s="1018">
        <f t="shared" si="240"/>
        <v>122.74777777777777</v>
      </c>
      <c r="P836" s="1031"/>
      <c r="Q836" s="1023" t="s">
        <v>1025</v>
      </c>
      <c r="R836" s="1018">
        <f>H836*Tabellen!$K$2*Tabellen!$F$2</f>
        <v>122.74777777777777</v>
      </c>
      <c r="S836" s="1024" t="s">
        <v>1116</v>
      </c>
      <c r="T836" s="1018">
        <f>J836*Tabellen!$F$2</f>
        <v>0</v>
      </c>
      <c r="U836" s="1018">
        <f>R836*Tabellen!$G$2</f>
        <v>11.047299999999998</v>
      </c>
      <c r="V836" s="1018">
        <f>T836*Tabellen!$H$2</f>
        <v>0</v>
      </c>
      <c r="W836" s="1018">
        <f t="shared" si="241"/>
        <v>11.047299999999998</v>
      </c>
      <c r="X836" s="1018">
        <f t="shared" si="242"/>
        <v>133.79507777777778</v>
      </c>
      <c r="Y836" s="1019"/>
      <c r="Z836" s="967"/>
      <c r="AA836" s="967"/>
      <c r="AB836" s="967"/>
      <c r="AC836" s="967"/>
      <c r="AD836" s="967"/>
      <c r="AE836" s="967"/>
      <c r="AF836" s="967"/>
      <c r="AG836" s="967"/>
      <c r="AH836" s="967"/>
      <c r="AI836" s="967"/>
      <c r="AJ836" s="967"/>
      <c r="AK836" s="967"/>
      <c r="AL836" s="967"/>
      <c r="AM836" s="967"/>
      <c r="AN836" s="967"/>
      <c r="AO836" s="967"/>
      <c r="AP836" s="967"/>
      <c r="AQ836" s="967"/>
      <c r="AR836" s="967"/>
      <c r="AS836" s="967"/>
      <c r="AT836" s="967"/>
      <c r="AU836" s="967"/>
      <c r="AV836" s="967"/>
      <c r="AW836" s="967"/>
      <c r="AX836" s="967"/>
      <c r="AY836" s="967"/>
      <c r="AZ836" s="967"/>
      <c r="BA836" s="967"/>
      <c r="BB836" s="967"/>
      <c r="BC836" s="967"/>
      <c r="BD836" s="967"/>
      <c r="BE836" s="967"/>
      <c r="BF836" s="967"/>
      <c r="BG836" s="967"/>
      <c r="BH836" s="967"/>
      <c r="BI836" s="967"/>
      <c r="BJ836" s="967"/>
      <c r="BK836" s="967"/>
      <c r="BL836" s="967"/>
      <c r="BM836" s="967"/>
      <c r="BN836" s="967"/>
      <c r="BO836" s="967"/>
      <c r="BP836" s="967"/>
      <c r="BQ836" s="967"/>
      <c r="BR836" s="967"/>
      <c r="BS836" s="967"/>
    </row>
    <row r="837" spans="1:71" s="656" customFormat="1" ht="15.65" customHeight="1" outlineLevel="2" x14ac:dyDescent="0.25">
      <c r="A837" s="934"/>
      <c r="B837" s="659"/>
      <c r="C837" s="786"/>
      <c r="D837" s="657" t="s">
        <v>1497</v>
      </c>
      <c r="E837" s="660">
        <f>E833*3.3333</f>
        <v>304.33028999999999</v>
      </c>
      <c r="F837" s="657" t="s">
        <v>71</v>
      </c>
      <c r="G837" s="661">
        <v>0.03</v>
      </c>
      <c r="H837" s="661">
        <f t="shared" si="238"/>
        <v>9.1299086999999997</v>
      </c>
      <c r="I837" s="891">
        <v>0.44</v>
      </c>
      <c r="J837" s="891">
        <f t="shared" si="239"/>
        <v>133.90532759999999</v>
      </c>
      <c r="K837" s="891"/>
      <c r="L837" s="891">
        <f>E837*K837</f>
        <v>0</v>
      </c>
      <c r="M837" s="891">
        <f>J837+H837*Tabellen!$K$2+L837</f>
        <v>681.69984959999999</v>
      </c>
      <c r="N837" s="796"/>
      <c r="O837" s="1018">
        <f t="shared" si="240"/>
        <v>824.85681801600003</v>
      </c>
      <c r="P837" s="1031"/>
      <c r="Q837" s="1023" t="s">
        <v>1025</v>
      </c>
      <c r="R837" s="1018">
        <f>H837*Tabellen!$K$2*Tabellen!$F$2</f>
        <v>662.83137162000003</v>
      </c>
      <c r="S837" s="1024" t="s">
        <v>1116</v>
      </c>
      <c r="T837" s="1018">
        <f>J837*Tabellen!$F$2</f>
        <v>162.02544639599998</v>
      </c>
      <c r="U837" s="1018">
        <f>R837*Tabellen!$G$2</f>
        <v>59.654823445799998</v>
      </c>
      <c r="V837" s="1018">
        <f>T837*Tabellen!$H$2</f>
        <v>34.025343743159993</v>
      </c>
      <c r="W837" s="1018">
        <f t="shared" si="241"/>
        <v>93.680167188959985</v>
      </c>
      <c r="X837" s="1018">
        <f t="shared" si="242"/>
        <v>918.53698520496005</v>
      </c>
      <c r="Y837" s="1019"/>
      <c r="Z837" s="967"/>
      <c r="AA837" s="967"/>
      <c r="AB837" s="967"/>
      <c r="AC837" s="967"/>
      <c r="AD837" s="967"/>
      <c r="AE837" s="967"/>
      <c r="AF837" s="967"/>
      <c r="AG837" s="967"/>
      <c r="AH837" s="967"/>
      <c r="AI837" s="967"/>
      <c r="AJ837" s="967"/>
      <c r="AK837" s="967"/>
      <c r="AL837" s="967"/>
      <c r="AM837" s="967"/>
      <c r="AN837" s="967"/>
      <c r="AO837" s="967"/>
      <c r="AP837" s="967"/>
      <c r="AQ837" s="967"/>
      <c r="AR837" s="967"/>
      <c r="AS837" s="967"/>
      <c r="AT837" s="967"/>
      <c r="AU837" s="967"/>
      <c r="AV837" s="967"/>
      <c r="AW837" s="967"/>
      <c r="AX837" s="967"/>
      <c r="AY837" s="967"/>
      <c r="AZ837" s="967"/>
      <c r="BA837" s="967"/>
      <c r="BB837" s="967"/>
      <c r="BC837" s="967"/>
      <c r="BD837" s="967"/>
      <c r="BE837" s="967"/>
      <c r="BF837" s="967"/>
      <c r="BG837" s="967"/>
      <c r="BH837" s="967"/>
      <c r="BI837" s="967"/>
      <c r="BJ837" s="967"/>
      <c r="BK837" s="967"/>
      <c r="BL837" s="967"/>
      <c r="BM837" s="967"/>
      <c r="BN837" s="967"/>
      <c r="BO837" s="967"/>
      <c r="BP837" s="967"/>
      <c r="BQ837" s="967"/>
      <c r="BR837" s="967"/>
      <c r="BS837" s="967"/>
    </row>
    <row r="838" spans="1:71" s="656" customFormat="1" ht="15.65" customHeight="1" outlineLevel="2" x14ac:dyDescent="0.25">
      <c r="A838" s="934"/>
      <c r="B838" s="778"/>
      <c r="C838" s="791"/>
      <c r="D838" s="784" t="s">
        <v>158</v>
      </c>
      <c r="E838" s="678">
        <f>E833*1.7*1.1</f>
        <v>170.73099999999999</v>
      </c>
      <c r="F838" s="679" t="s">
        <v>71</v>
      </c>
      <c r="G838" s="680">
        <v>0</v>
      </c>
      <c r="H838" s="680">
        <f t="shared" si="238"/>
        <v>0</v>
      </c>
      <c r="I838" s="899">
        <v>2.61</v>
      </c>
      <c r="J838" s="899">
        <f t="shared" si="239"/>
        <v>445.60790999999995</v>
      </c>
      <c r="K838" s="899"/>
      <c r="L838" s="899">
        <f>+K838*E838</f>
        <v>0</v>
      </c>
      <c r="M838" s="900">
        <f>J838+H838*Tabellen!$K$2+L838</f>
        <v>445.60790999999995</v>
      </c>
      <c r="N838" s="796"/>
      <c r="O838" s="1018">
        <f t="shared" si="240"/>
        <v>539.18557109999995</v>
      </c>
      <c r="P838" s="1031"/>
      <c r="Q838" s="1023" t="s">
        <v>1025</v>
      </c>
      <c r="R838" s="1018">
        <f>H838*Tabellen!$K$2*Tabellen!$F$2</f>
        <v>0</v>
      </c>
      <c r="S838" s="1024" t="s">
        <v>1116</v>
      </c>
      <c r="T838" s="1018">
        <f>J838*Tabellen!$F$2</f>
        <v>539.18557109999995</v>
      </c>
      <c r="U838" s="1018">
        <f>R838*Tabellen!$G$2</f>
        <v>0</v>
      </c>
      <c r="V838" s="1018">
        <f>T838*Tabellen!$H$2</f>
        <v>113.22896993099998</v>
      </c>
      <c r="W838" s="1018">
        <f t="shared" si="241"/>
        <v>113.22896993099998</v>
      </c>
      <c r="X838" s="1018">
        <f t="shared" si="242"/>
        <v>652.41454103099989</v>
      </c>
      <c r="Y838" s="1019"/>
      <c r="Z838" s="969"/>
      <c r="AA838" s="967"/>
      <c r="AB838" s="967"/>
      <c r="AC838" s="967"/>
      <c r="AD838" s="967"/>
      <c r="AE838" s="967"/>
      <c r="AF838" s="967"/>
      <c r="AG838" s="967"/>
      <c r="AH838" s="967"/>
      <c r="AI838" s="967"/>
      <c r="AJ838" s="967"/>
      <c r="AK838" s="967"/>
      <c r="AL838" s="967"/>
      <c r="AM838" s="967"/>
      <c r="AN838" s="967"/>
      <c r="AO838" s="967"/>
      <c r="AP838" s="967"/>
      <c r="AQ838" s="967"/>
      <c r="AR838" s="967"/>
      <c r="AS838" s="967"/>
      <c r="AT838" s="967"/>
      <c r="AU838" s="967"/>
      <c r="AV838" s="967"/>
      <c r="AW838" s="967"/>
      <c r="AX838" s="967"/>
      <c r="AY838" s="967"/>
      <c r="AZ838" s="967"/>
      <c r="BA838" s="967"/>
      <c r="BB838" s="967"/>
      <c r="BC838" s="967"/>
      <c r="BD838" s="967"/>
      <c r="BE838" s="967"/>
      <c r="BF838" s="967"/>
      <c r="BG838" s="967"/>
      <c r="BH838" s="967"/>
      <c r="BI838" s="967"/>
      <c r="BJ838" s="967"/>
      <c r="BK838" s="967"/>
      <c r="BL838" s="967"/>
      <c r="BM838" s="967"/>
      <c r="BN838" s="967"/>
      <c r="BO838" s="967"/>
      <c r="BP838" s="967"/>
      <c r="BQ838" s="967"/>
      <c r="BR838" s="967"/>
      <c r="BS838" s="967"/>
    </row>
    <row r="839" spans="1:71" s="656" customFormat="1" ht="15.65" customHeight="1" outlineLevel="2" x14ac:dyDescent="0.25">
      <c r="A839" s="934"/>
      <c r="B839" s="778"/>
      <c r="C839" s="791"/>
      <c r="D839" s="784" t="s">
        <v>159</v>
      </c>
      <c r="E839" s="678">
        <f>E833/2.5*2.1</f>
        <v>76.691999999999993</v>
      </c>
      <c r="F839" s="679" t="s">
        <v>71</v>
      </c>
      <c r="G839" s="680">
        <v>0</v>
      </c>
      <c r="H839" s="680">
        <f t="shared" si="238"/>
        <v>0</v>
      </c>
      <c r="I839" s="899">
        <v>2.39</v>
      </c>
      <c r="J839" s="899">
        <f t="shared" si="239"/>
        <v>183.29388</v>
      </c>
      <c r="K839" s="899"/>
      <c r="L839" s="899">
        <f>+K839*E839</f>
        <v>0</v>
      </c>
      <c r="M839" s="900">
        <f>J839+H839*Tabellen!$K$2+L839</f>
        <v>183.29388</v>
      </c>
      <c r="N839" s="796"/>
      <c r="O839" s="1018">
        <f t="shared" si="240"/>
        <v>221.78559479999998</v>
      </c>
      <c r="P839" s="1031"/>
      <c r="Q839" s="1023" t="s">
        <v>1025</v>
      </c>
      <c r="R839" s="1018">
        <f>H839*Tabellen!$K$2*Tabellen!$F$2</f>
        <v>0</v>
      </c>
      <c r="S839" s="1024" t="s">
        <v>1116</v>
      </c>
      <c r="T839" s="1018">
        <f>J839*Tabellen!$F$2</f>
        <v>221.78559479999998</v>
      </c>
      <c r="U839" s="1018">
        <f>R839*Tabellen!$G$2</f>
        <v>0</v>
      </c>
      <c r="V839" s="1018">
        <f>T839*Tabellen!$H$2</f>
        <v>46.574974907999994</v>
      </c>
      <c r="W839" s="1018">
        <f t="shared" si="241"/>
        <v>46.574974907999994</v>
      </c>
      <c r="X839" s="1018">
        <f t="shared" si="242"/>
        <v>268.36056970799996</v>
      </c>
      <c r="Y839" s="1019"/>
      <c r="Z839" s="969"/>
      <c r="AA839" s="967"/>
      <c r="AB839" s="967"/>
      <c r="AC839" s="967"/>
      <c r="AD839" s="967"/>
      <c r="AE839" s="967"/>
      <c r="AF839" s="967"/>
      <c r="AG839" s="967"/>
      <c r="AH839" s="967"/>
      <c r="AI839" s="967"/>
      <c r="AJ839" s="967"/>
      <c r="AK839" s="967"/>
      <c r="AL839" s="967"/>
      <c r="AM839" s="967"/>
      <c r="AN839" s="967"/>
      <c r="AO839" s="967"/>
      <c r="AP839" s="967"/>
      <c r="AQ839" s="967"/>
      <c r="AR839" s="967"/>
      <c r="AS839" s="967"/>
      <c r="AT839" s="967"/>
      <c r="AU839" s="967"/>
      <c r="AV839" s="967"/>
      <c r="AW839" s="967"/>
      <c r="AX839" s="967"/>
      <c r="AY839" s="967"/>
      <c r="AZ839" s="967"/>
      <c r="BA839" s="967"/>
      <c r="BB839" s="967"/>
      <c r="BC839" s="967"/>
      <c r="BD839" s="967"/>
      <c r="BE839" s="967"/>
      <c r="BF839" s="967"/>
      <c r="BG839" s="967"/>
      <c r="BH839" s="967"/>
      <c r="BI839" s="967"/>
      <c r="BJ839" s="967"/>
      <c r="BK839" s="967"/>
      <c r="BL839" s="967"/>
      <c r="BM839" s="967"/>
      <c r="BN839" s="967"/>
      <c r="BO839" s="967"/>
      <c r="BP839" s="967"/>
      <c r="BQ839" s="967"/>
      <c r="BR839" s="967"/>
      <c r="BS839" s="967"/>
    </row>
    <row r="840" spans="1:71" s="656" customFormat="1" ht="15.65" customHeight="1" outlineLevel="2" x14ac:dyDescent="0.25">
      <c r="A840" s="934"/>
      <c r="B840" s="659"/>
      <c r="C840" s="786"/>
      <c r="D840" s="657" t="s">
        <v>1503</v>
      </c>
      <c r="E840" s="660">
        <f>E833*1.05</f>
        <v>95.864999999999995</v>
      </c>
      <c r="F840" s="657" t="s">
        <v>74</v>
      </c>
      <c r="G840" s="661">
        <v>0</v>
      </c>
      <c r="H840" s="661">
        <f t="shared" si="238"/>
        <v>0</v>
      </c>
      <c r="I840" s="891">
        <v>7</v>
      </c>
      <c r="J840" s="891">
        <f t="shared" si="239"/>
        <v>671.05499999999995</v>
      </c>
      <c r="K840" s="891"/>
      <c r="L840" s="891">
        <f>E840*K840</f>
        <v>0</v>
      </c>
      <c r="M840" s="891">
        <f>J840+H840*Tabellen!$K$2+L840</f>
        <v>671.05499999999995</v>
      </c>
      <c r="N840" s="796"/>
      <c r="O840" s="1018">
        <f t="shared" si="240"/>
        <v>811.97654999999986</v>
      </c>
      <c r="P840" s="1031"/>
      <c r="Q840" s="1023" t="s">
        <v>1025</v>
      </c>
      <c r="R840" s="1018">
        <f>H840*Tabellen!$K$2*Tabellen!$F$2</f>
        <v>0</v>
      </c>
      <c r="S840" s="1024" t="s">
        <v>1116</v>
      </c>
      <c r="T840" s="1018">
        <f>J840*Tabellen!$F$2</f>
        <v>811.97654999999986</v>
      </c>
      <c r="U840" s="1018">
        <f>R840*Tabellen!$G$2</f>
        <v>0</v>
      </c>
      <c r="V840" s="1018">
        <f>T840*Tabellen!$H$2</f>
        <v>170.51507549999997</v>
      </c>
      <c r="W840" s="1018">
        <f t="shared" si="241"/>
        <v>170.51507549999997</v>
      </c>
      <c r="X840" s="1018">
        <f t="shared" si="242"/>
        <v>982.49162549999983</v>
      </c>
      <c r="Y840" s="1017"/>
      <c r="Z840" s="967"/>
      <c r="AA840" s="967"/>
      <c r="AB840" s="967"/>
      <c r="AC840" s="967"/>
      <c r="AD840" s="967"/>
      <c r="AE840" s="967"/>
      <c r="AF840" s="967"/>
      <c r="AG840" s="967"/>
      <c r="AH840" s="967"/>
      <c r="AI840" s="967"/>
      <c r="AJ840" s="967"/>
      <c r="AK840" s="967"/>
      <c r="AL840" s="967"/>
      <c r="AM840" s="967"/>
      <c r="AN840" s="967"/>
      <c r="AO840" s="967"/>
      <c r="AP840" s="967"/>
      <c r="AQ840" s="967"/>
      <c r="AR840" s="967"/>
      <c r="AS840" s="967"/>
      <c r="AT840" s="967"/>
      <c r="AU840" s="967"/>
      <c r="AV840" s="967"/>
      <c r="AW840" s="967"/>
      <c r="AX840" s="967"/>
      <c r="AY840" s="967"/>
      <c r="AZ840" s="967"/>
      <c r="BA840" s="967"/>
      <c r="BB840" s="967"/>
      <c r="BC840" s="967"/>
      <c r="BD840" s="967"/>
      <c r="BE840" s="967"/>
      <c r="BF840" s="967"/>
      <c r="BG840" s="967"/>
      <c r="BH840" s="967"/>
      <c r="BI840" s="967"/>
      <c r="BJ840" s="967"/>
      <c r="BK840" s="967"/>
      <c r="BL840" s="967"/>
      <c r="BM840" s="967"/>
      <c r="BN840" s="967"/>
      <c r="BO840" s="967"/>
      <c r="BP840" s="967"/>
      <c r="BQ840" s="967"/>
      <c r="BR840" s="967"/>
      <c r="BS840" s="967"/>
    </row>
    <row r="841" spans="1:71" s="656" customFormat="1" ht="15.65" customHeight="1" outlineLevel="2" x14ac:dyDescent="0.25">
      <c r="A841" s="934"/>
      <c r="B841" s="659"/>
      <c r="C841" s="786"/>
      <c r="D841" s="657" t="s">
        <v>1596</v>
      </c>
      <c r="E841" s="660">
        <f>E833*1.05</f>
        <v>95.864999999999995</v>
      </c>
      <c r="F841" s="659" t="s">
        <v>74</v>
      </c>
      <c r="G841" s="660">
        <v>0</v>
      </c>
      <c r="H841" s="661">
        <f t="shared" si="238"/>
        <v>0</v>
      </c>
      <c r="I841" s="904">
        <v>1.85</v>
      </c>
      <c r="J841" s="891">
        <f t="shared" si="239"/>
        <v>177.35024999999999</v>
      </c>
      <c r="K841" s="891"/>
      <c r="L841" s="891">
        <f>E841*K841</f>
        <v>0</v>
      </c>
      <c r="M841" s="891">
        <f>J841+H841*Tabellen!$K$2+L841</f>
        <v>177.35024999999999</v>
      </c>
      <c r="N841" s="796"/>
      <c r="O841" s="1018">
        <f t="shared" si="240"/>
        <v>214.59380249999998</v>
      </c>
      <c r="P841" s="1031"/>
      <c r="Q841" s="1023" t="s">
        <v>1025</v>
      </c>
      <c r="R841" s="1018">
        <f>H841*Tabellen!$K$2*Tabellen!$F$2</f>
        <v>0</v>
      </c>
      <c r="S841" s="1024" t="s">
        <v>1116</v>
      </c>
      <c r="T841" s="1018">
        <f>J841*Tabellen!$F$2</f>
        <v>214.59380249999998</v>
      </c>
      <c r="U841" s="1018">
        <f>R841*Tabellen!$G$2</f>
        <v>0</v>
      </c>
      <c r="V841" s="1018">
        <f>T841*Tabellen!$H$2</f>
        <v>45.064698524999997</v>
      </c>
      <c r="W841" s="1018">
        <f t="shared" si="241"/>
        <v>45.064698524999997</v>
      </c>
      <c r="X841" s="1018">
        <f t="shared" si="242"/>
        <v>259.65850102499996</v>
      </c>
      <c r="Y841" s="1026"/>
      <c r="Z841" s="967"/>
      <c r="AA841" s="967"/>
      <c r="AB841" s="967"/>
      <c r="AC841" s="967"/>
      <c r="AD841" s="967"/>
      <c r="AE841" s="967"/>
      <c r="AF841" s="967"/>
      <c r="AG841" s="967"/>
      <c r="AH841" s="967"/>
      <c r="AI841" s="967"/>
      <c r="AJ841" s="967"/>
      <c r="AK841" s="967"/>
      <c r="AL841" s="967"/>
      <c r="AM841" s="967"/>
      <c r="AN841" s="967"/>
      <c r="AO841" s="967"/>
      <c r="AP841" s="967"/>
      <c r="AQ841" s="967"/>
      <c r="AR841" s="967"/>
      <c r="AS841" s="967"/>
      <c r="AT841" s="967"/>
      <c r="AU841" s="967"/>
      <c r="AV841" s="967"/>
      <c r="AW841" s="967"/>
      <c r="AX841" s="967"/>
      <c r="AY841" s="967"/>
      <c r="AZ841" s="967"/>
      <c r="BA841" s="967"/>
      <c r="BB841" s="967"/>
      <c r="BC841" s="967"/>
      <c r="BD841" s="967"/>
      <c r="BE841" s="967"/>
      <c r="BF841" s="967"/>
      <c r="BG841" s="967"/>
      <c r="BH841" s="967"/>
      <c r="BI841" s="967"/>
      <c r="BJ841" s="967"/>
      <c r="BK841" s="967"/>
      <c r="BL841" s="967"/>
      <c r="BM841" s="967"/>
      <c r="BN841" s="967"/>
      <c r="BO841" s="967"/>
      <c r="BP841" s="967"/>
      <c r="BQ841" s="967"/>
      <c r="BR841" s="967"/>
      <c r="BS841" s="967"/>
    </row>
    <row r="842" spans="1:71" s="656" customFormat="1" ht="15.65" customHeight="1" outlineLevel="2" x14ac:dyDescent="0.25">
      <c r="A842" s="934"/>
      <c r="B842" s="659"/>
      <c r="C842" s="786"/>
      <c r="D842" s="657" t="s">
        <v>1490</v>
      </c>
      <c r="E842" s="660">
        <f>E833*1.1</f>
        <v>100.43</v>
      </c>
      <c r="F842" s="659" t="s">
        <v>74</v>
      </c>
      <c r="G842" s="660"/>
      <c r="H842" s="661">
        <f t="shared" si="238"/>
        <v>0</v>
      </c>
      <c r="I842" s="904">
        <v>2.1754249999999997</v>
      </c>
      <c r="J842" s="891">
        <f t="shared" si="239"/>
        <v>218.47793274999998</v>
      </c>
      <c r="K842" s="891"/>
      <c r="L842" s="891">
        <f>E842*K842</f>
        <v>0</v>
      </c>
      <c r="M842" s="891">
        <f>J842+H842*Tabellen!$K$2+L842</f>
        <v>218.47793274999998</v>
      </c>
      <c r="N842" s="796"/>
      <c r="O842" s="1018">
        <f t="shared" si="240"/>
        <v>264.35829862749995</v>
      </c>
      <c r="P842" s="1031"/>
      <c r="Q842" s="1023" t="s">
        <v>1025</v>
      </c>
      <c r="R842" s="1018">
        <f>H842*Tabellen!$K$2*Tabellen!$F$2</f>
        <v>0</v>
      </c>
      <c r="S842" s="1024" t="s">
        <v>1116</v>
      </c>
      <c r="T842" s="1018">
        <f>J842*Tabellen!$F$2</f>
        <v>264.35829862749995</v>
      </c>
      <c r="U842" s="1018">
        <f>R842*Tabellen!$G$2</f>
        <v>0</v>
      </c>
      <c r="V842" s="1018">
        <f>T842*Tabellen!$H$2</f>
        <v>55.515242711774988</v>
      </c>
      <c r="W842" s="1018">
        <f t="shared" si="241"/>
        <v>55.515242711774988</v>
      </c>
      <c r="X842" s="1018">
        <f t="shared" si="242"/>
        <v>319.87354133927494</v>
      </c>
      <c r="Y842" s="1026"/>
      <c r="Z842" s="967"/>
      <c r="AA842" s="967"/>
      <c r="AB842" s="967"/>
      <c r="AC842" s="967"/>
      <c r="AD842" s="967"/>
      <c r="AE842" s="967"/>
      <c r="AF842" s="967"/>
      <c r="AG842" s="967"/>
      <c r="AH842" s="967"/>
      <c r="AI842" s="967"/>
      <c r="AJ842" s="967"/>
      <c r="AK842" s="967"/>
      <c r="AL842" s="967"/>
      <c r="AM842" s="967"/>
      <c r="AN842" s="967"/>
      <c r="AO842" s="967"/>
      <c r="AP842" s="967"/>
      <c r="AQ842" s="967"/>
      <c r="AR842" s="967"/>
      <c r="AS842" s="967"/>
      <c r="AT842" s="967"/>
      <c r="AU842" s="967"/>
      <c r="AV842" s="967"/>
      <c r="AW842" s="967"/>
      <c r="AX842" s="967"/>
      <c r="AY842" s="967"/>
      <c r="AZ842" s="967"/>
      <c r="BA842" s="967"/>
      <c r="BB842" s="967"/>
      <c r="BC842" s="967"/>
      <c r="BD842" s="967"/>
      <c r="BE842" s="967"/>
      <c r="BF842" s="967"/>
      <c r="BG842" s="967"/>
      <c r="BH842" s="967"/>
      <c r="BI842" s="967"/>
      <c r="BJ842" s="967"/>
      <c r="BK842" s="967"/>
      <c r="BL842" s="967"/>
      <c r="BM842" s="967"/>
      <c r="BN842" s="967"/>
      <c r="BO842" s="967"/>
      <c r="BP842" s="967"/>
      <c r="BQ842" s="967"/>
      <c r="BR842" s="967"/>
      <c r="BS842" s="967"/>
    </row>
    <row r="843" spans="1:71" s="656" customFormat="1" ht="15.65" customHeight="1" outlineLevel="2" x14ac:dyDescent="0.25">
      <c r="A843" s="934"/>
      <c r="B843" s="659"/>
      <c r="C843" s="786"/>
      <c r="D843" s="657" t="s">
        <v>1491</v>
      </c>
      <c r="E843" s="660">
        <f>E833*1.1</f>
        <v>100.43</v>
      </c>
      <c r="F843" s="659" t="s">
        <v>74</v>
      </c>
      <c r="G843" s="660"/>
      <c r="H843" s="661">
        <f t="shared" si="238"/>
        <v>0</v>
      </c>
      <c r="I843" s="904">
        <v>1.79</v>
      </c>
      <c r="J843" s="891">
        <f t="shared" si="239"/>
        <v>179.76970000000003</v>
      </c>
      <c r="K843" s="891"/>
      <c r="L843" s="891">
        <f>E843*K843</f>
        <v>0</v>
      </c>
      <c r="M843" s="891">
        <f>J843+H843*Tabellen!$K$2+L843</f>
        <v>179.76970000000003</v>
      </c>
      <c r="N843" s="796"/>
      <c r="O843" s="1018">
        <f t="shared" si="240"/>
        <v>217.52133700000002</v>
      </c>
      <c r="P843" s="1031"/>
      <c r="Q843" s="1023" t="s">
        <v>1025</v>
      </c>
      <c r="R843" s="1018">
        <f>H843*Tabellen!$K$2*Tabellen!$F$2</f>
        <v>0</v>
      </c>
      <c r="S843" s="1024" t="s">
        <v>1116</v>
      </c>
      <c r="T843" s="1018">
        <f>J843*Tabellen!$F$2</f>
        <v>217.52133700000002</v>
      </c>
      <c r="U843" s="1018">
        <f>R843*Tabellen!$G$2</f>
        <v>0</v>
      </c>
      <c r="V843" s="1018">
        <f>T843*Tabellen!$H$2</f>
        <v>45.679480770000005</v>
      </c>
      <c r="W843" s="1018">
        <f t="shared" si="241"/>
        <v>45.679480770000005</v>
      </c>
      <c r="X843" s="1018">
        <f t="shared" si="242"/>
        <v>263.20081777000001</v>
      </c>
      <c r="Y843" s="1026"/>
      <c r="Z843" s="967"/>
      <c r="AA843" s="967"/>
      <c r="AB843" s="967"/>
      <c r="AC843" s="967"/>
      <c r="AD843" s="967"/>
      <c r="AE843" s="967"/>
      <c r="AF843" s="967"/>
      <c r="AG843" s="967"/>
      <c r="AH843" s="967"/>
      <c r="AI843" s="967"/>
      <c r="AJ843" s="967"/>
      <c r="AK843" s="967"/>
      <c r="AL843" s="967"/>
      <c r="AM843" s="967"/>
      <c r="AN843" s="967"/>
      <c r="AO843" s="967"/>
      <c r="AP843" s="967"/>
      <c r="AQ843" s="967"/>
      <c r="AR843" s="967"/>
      <c r="AS843" s="967"/>
      <c r="AT843" s="967"/>
      <c r="AU843" s="967"/>
      <c r="AV843" s="967"/>
      <c r="AW843" s="967"/>
      <c r="AX843" s="967"/>
      <c r="AY843" s="967"/>
      <c r="AZ843" s="967"/>
      <c r="BA843" s="967"/>
      <c r="BB843" s="967"/>
      <c r="BC843" s="967"/>
      <c r="BD843" s="967"/>
      <c r="BE843" s="967"/>
      <c r="BF843" s="967"/>
      <c r="BG843" s="967"/>
      <c r="BH843" s="967"/>
      <c r="BI843" s="967"/>
      <c r="BJ843" s="967"/>
      <c r="BK843" s="967"/>
      <c r="BL843" s="967"/>
      <c r="BM843" s="967"/>
      <c r="BN843" s="967"/>
      <c r="BO843" s="967"/>
      <c r="BP843" s="967"/>
      <c r="BQ843" s="967"/>
      <c r="BR843" s="967"/>
      <c r="BS843" s="967"/>
    </row>
    <row r="844" spans="1:71" s="656" customFormat="1" ht="15.65" customHeight="1" outlineLevel="2" x14ac:dyDescent="0.25">
      <c r="A844" s="934"/>
      <c r="B844" s="659"/>
      <c r="C844" s="786"/>
      <c r="D844" s="657" t="s">
        <v>1492</v>
      </c>
      <c r="E844" s="660">
        <f>E833*1.1</f>
        <v>100.43</v>
      </c>
      <c r="F844" s="657" t="s">
        <v>74</v>
      </c>
      <c r="G844" s="661"/>
      <c r="H844" s="661">
        <f t="shared" si="238"/>
        <v>0</v>
      </c>
      <c r="I844" s="891">
        <v>3.97</v>
      </c>
      <c r="J844" s="891">
        <f t="shared" si="239"/>
        <v>398.70710000000003</v>
      </c>
      <c r="K844" s="891"/>
      <c r="L844" s="891">
        <f>E844*K844</f>
        <v>0</v>
      </c>
      <c r="M844" s="891">
        <f>J844+H844*Tabellen!$K$2+L844</f>
        <v>398.70710000000003</v>
      </c>
      <c r="N844" s="796"/>
      <c r="O844" s="1018">
        <f t="shared" si="240"/>
        <v>482.43559100000004</v>
      </c>
      <c r="P844" s="1031"/>
      <c r="Q844" s="1023" t="s">
        <v>1025</v>
      </c>
      <c r="R844" s="1018">
        <f>H844*Tabellen!$K$2*Tabellen!$F$2</f>
        <v>0</v>
      </c>
      <c r="S844" s="1024" t="s">
        <v>1116</v>
      </c>
      <c r="T844" s="1018">
        <f>J844*Tabellen!$F$2</f>
        <v>482.43559100000004</v>
      </c>
      <c r="U844" s="1018">
        <f>R844*Tabellen!$G$2</f>
        <v>0</v>
      </c>
      <c r="V844" s="1018">
        <f>T844*Tabellen!$H$2</f>
        <v>101.31147411000001</v>
      </c>
      <c r="W844" s="1018">
        <f t="shared" si="241"/>
        <v>101.31147411000001</v>
      </c>
      <c r="X844" s="1018">
        <f t="shared" si="242"/>
        <v>583.74706510999999</v>
      </c>
      <c r="Y844" s="1034"/>
      <c r="Z844" s="967"/>
      <c r="AA844" s="967"/>
      <c r="AB844" s="967"/>
      <c r="AC844" s="967"/>
      <c r="AD844" s="967"/>
      <c r="AE844" s="967"/>
      <c r="AF844" s="967"/>
      <c r="AG844" s="967"/>
      <c r="AH844" s="967"/>
      <c r="AI844" s="967"/>
      <c r="AJ844" s="967"/>
      <c r="AK844" s="967"/>
      <c r="AL844" s="967"/>
      <c r="AM844" s="967"/>
      <c r="AN844" s="967"/>
      <c r="AO844" s="967"/>
      <c r="AP844" s="967"/>
      <c r="AQ844" s="967"/>
      <c r="AR844" s="967"/>
      <c r="AS844" s="967"/>
      <c r="AT844" s="967"/>
      <c r="AU844" s="967"/>
      <c r="AV844" s="967"/>
      <c r="AW844" s="967"/>
      <c r="AX844" s="967"/>
      <c r="AY844" s="967"/>
      <c r="AZ844" s="967"/>
      <c r="BA844" s="967"/>
      <c r="BB844" s="967"/>
      <c r="BC844" s="967"/>
      <c r="BD844" s="967"/>
      <c r="BE844" s="967"/>
      <c r="BF844" s="967"/>
      <c r="BG844" s="967"/>
      <c r="BH844" s="967"/>
      <c r="BI844" s="967"/>
      <c r="BJ844" s="967"/>
      <c r="BK844" s="967"/>
      <c r="BL844" s="967"/>
      <c r="BM844" s="967"/>
      <c r="BN844" s="967"/>
      <c r="BO844" s="967"/>
      <c r="BP844" s="967"/>
      <c r="BQ844" s="967"/>
      <c r="BR844" s="967"/>
      <c r="BS844" s="967"/>
    </row>
    <row r="845" spans="1:71" s="656" customFormat="1" ht="15.65" customHeight="1" outlineLevel="2" x14ac:dyDescent="0.25">
      <c r="A845" s="934"/>
      <c r="B845" s="778"/>
      <c r="C845" s="791"/>
      <c r="D845" s="784" t="s">
        <v>1499</v>
      </c>
      <c r="E845" s="678">
        <f>E833</f>
        <v>91.3</v>
      </c>
      <c r="F845" s="679" t="s">
        <v>74</v>
      </c>
      <c r="G845" s="680">
        <v>1.05</v>
      </c>
      <c r="H845" s="680">
        <f t="shared" si="238"/>
        <v>95.864999999999995</v>
      </c>
      <c r="I845" s="899">
        <v>0</v>
      </c>
      <c r="J845" s="899">
        <f t="shared" si="239"/>
        <v>0</v>
      </c>
      <c r="K845" s="899"/>
      <c r="L845" s="899">
        <f>+K845*E845</f>
        <v>0</v>
      </c>
      <c r="M845" s="900">
        <f>J845+H845*Tabellen!$K$2+L845</f>
        <v>5751.9</v>
      </c>
      <c r="N845" s="796"/>
      <c r="O845" s="1018">
        <f t="shared" si="240"/>
        <v>6959.7989999999991</v>
      </c>
      <c r="P845" s="1031"/>
      <c r="Q845" s="1023" t="s">
        <v>1025</v>
      </c>
      <c r="R845" s="1018">
        <f>H845*Tabellen!$K$2*Tabellen!$F$2</f>
        <v>6959.7989999999991</v>
      </c>
      <c r="S845" s="1024" t="s">
        <v>1116</v>
      </c>
      <c r="T845" s="1018">
        <f>J845*Tabellen!$F$2</f>
        <v>0</v>
      </c>
      <c r="U845" s="1018">
        <f>R845*Tabellen!$G$2</f>
        <v>626.38190999999995</v>
      </c>
      <c r="V845" s="1018">
        <f>T845*Tabellen!$H$2</f>
        <v>0</v>
      </c>
      <c r="W845" s="1018">
        <f t="shared" si="241"/>
        <v>626.38190999999995</v>
      </c>
      <c r="X845" s="1018">
        <f t="shared" si="242"/>
        <v>7586.1809099999991</v>
      </c>
      <c r="Y845" s="1019"/>
      <c r="Z845" s="969"/>
      <c r="AA845" s="967"/>
      <c r="AB845" s="967"/>
      <c r="AC845" s="967"/>
      <c r="AD845" s="967"/>
      <c r="AE845" s="967"/>
      <c r="AF845" s="967"/>
      <c r="AG845" s="967"/>
      <c r="AH845" s="967"/>
      <c r="AI845" s="967"/>
      <c r="AJ845" s="967"/>
      <c r="AK845" s="967"/>
      <c r="AL845" s="967"/>
      <c r="AM845" s="967"/>
      <c r="AN845" s="967"/>
      <c r="AO845" s="967"/>
      <c r="AP845" s="967"/>
      <c r="AQ845" s="967"/>
      <c r="AR845" s="967"/>
      <c r="AS845" s="967"/>
      <c r="AT845" s="967"/>
      <c r="AU845" s="967"/>
      <c r="AV845" s="967"/>
      <c r="AW845" s="967"/>
      <c r="AX845" s="967"/>
      <c r="AY845" s="967"/>
      <c r="AZ845" s="967"/>
      <c r="BA845" s="967"/>
      <c r="BB845" s="967"/>
      <c r="BC845" s="967"/>
      <c r="BD845" s="967"/>
      <c r="BE845" s="967"/>
      <c r="BF845" s="967"/>
      <c r="BG845" s="967"/>
      <c r="BH845" s="967"/>
      <c r="BI845" s="967"/>
      <c r="BJ845" s="967"/>
      <c r="BK845" s="967"/>
      <c r="BL845" s="967"/>
      <c r="BM845" s="967"/>
      <c r="BN845" s="967"/>
      <c r="BO845" s="967"/>
      <c r="BP845" s="967"/>
      <c r="BQ845" s="967"/>
      <c r="BR845" s="967"/>
      <c r="BS845" s="967"/>
    </row>
    <row r="846" spans="1:71" s="656" customFormat="1" ht="15.65" customHeight="1" outlineLevel="2" x14ac:dyDescent="0.25">
      <c r="A846" s="934"/>
      <c r="B846" s="659"/>
      <c r="C846" s="786"/>
      <c r="D846" s="659" t="s">
        <v>1493</v>
      </c>
      <c r="E846" s="660">
        <f>E833</f>
        <v>91.3</v>
      </c>
      <c r="F846" s="657" t="s">
        <v>74</v>
      </c>
      <c r="G846" s="660"/>
      <c r="H846" s="661">
        <f t="shared" si="238"/>
        <v>0</v>
      </c>
      <c r="I846" s="891">
        <v>10</v>
      </c>
      <c r="J846" s="891">
        <f t="shared" si="239"/>
        <v>913</v>
      </c>
      <c r="K846" s="891"/>
      <c r="L846" s="891">
        <f>E846*K846</f>
        <v>0</v>
      </c>
      <c r="M846" s="891">
        <f>J846+H846*Tabellen!$K$2+L846</f>
        <v>913</v>
      </c>
      <c r="N846" s="796"/>
      <c r="O846" s="1018">
        <f t="shared" si="240"/>
        <v>1104.73</v>
      </c>
      <c r="P846" s="1031"/>
      <c r="Q846" s="1023" t="s">
        <v>1025</v>
      </c>
      <c r="R846" s="1018">
        <f>H846*Tabellen!$K$2*Tabellen!$F$2</f>
        <v>0</v>
      </c>
      <c r="S846" s="1024" t="s">
        <v>1116</v>
      </c>
      <c r="T846" s="1018">
        <f>J846*Tabellen!$F$2</f>
        <v>1104.73</v>
      </c>
      <c r="U846" s="1018">
        <f>R846*Tabellen!$G$2</f>
        <v>0</v>
      </c>
      <c r="V846" s="1018">
        <f>T846*Tabellen!$H$2</f>
        <v>231.9933</v>
      </c>
      <c r="W846" s="1018">
        <f t="shared" si="241"/>
        <v>231.9933</v>
      </c>
      <c r="X846" s="1018">
        <f t="shared" si="242"/>
        <v>1336.7233000000001</v>
      </c>
      <c r="Y846" s="1017"/>
      <c r="Z846" s="967"/>
      <c r="AA846" s="967"/>
      <c r="AB846" s="967"/>
      <c r="AC846" s="967"/>
      <c r="AD846" s="967"/>
      <c r="AE846" s="967"/>
      <c r="AF846" s="967"/>
      <c r="AG846" s="967"/>
      <c r="AH846" s="967"/>
      <c r="AI846" s="967"/>
      <c r="AJ846" s="967"/>
      <c r="AK846" s="967"/>
      <c r="AL846" s="967"/>
      <c r="AM846" s="967"/>
      <c r="AN846" s="967"/>
      <c r="AO846" s="967"/>
      <c r="AP846" s="967"/>
      <c r="AQ846" s="967"/>
      <c r="AR846" s="967"/>
      <c r="AS846" s="967"/>
      <c r="AT846" s="967"/>
      <c r="AU846" s="967"/>
      <c r="AV846" s="967"/>
      <c r="AW846" s="967"/>
      <c r="AX846" s="967"/>
      <c r="AY846" s="967"/>
      <c r="AZ846" s="967"/>
      <c r="BA846" s="967"/>
      <c r="BB846" s="967"/>
      <c r="BC846" s="967"/>
      <c r="BD846" s="967"/>
      <c r="BE846" s="967"/>
      <c r="BF846" s="967"/>
      <c r="BG846" s="967"/>
      <c r="BH846" s="967"/>
      <c r="BI846" s="967"/>
      <c r="BJ846" s="967"/>
      <c r="BK846" s="967"/>
      <c r="BL846" s="967"/>
      <c r="BM846" s="967"/>
      <c r="BN846" s="967"/>
      <c r="BO846" s="967"/>
      <c r="BP846" s="967"/>
      <c r="BQ846" s="967"/>
      <c r="BR846" s="967"/>
      <c r="BS846" s="967"/>
    </row>
    <row r="847" spans="1:71" s="656" customFormat="1" ht="15.65" customHeight="1" outlineLevel="2" x14ac:dyDescent="0.25">
      <c r="A847" s="934"/>
      <c r="B847" s="659"/>
      <c r="C847" s="786"/>
      <c r="D847" s="659" t="s">
        <v>1483</v>
      </c>
      <c r="E847" s="660">
        <v>1</v>
      </c>
      <c r="F847" s="657" t="s">
        <v>846</v>
      </c>
      <c r="G847" s="660">
        <v>4</v>
      </c>
      <c r="H847" s="661">
        <f t="shared" si="238"/>
        <v>4</v>
      </c>
      <c r="I847" s="891"/>
      <c r="J847" s="891">
        <f t="shared" si="239"/>
        <v>0</v>
      </c>
      <c r="K847" s="891"/>
      <c r="L847" s="891">
        <f>E847*K847</f>
        <v>0</v>
      </c>
      <c r="M847" s="891">
        <f>J847+H847*Tabellen!$K$2+L847</f>
        <v>240</v>
      </c>
      <c r="N847" s="796"/>
      <c r="O847" s="1018">
        <f t="shared" si="240"/>
        <v>290.39999999999998</v>
      </c>
      <c r="P847" s="1031"/>
      <c r="Q847" s="1023" t="s">
        <v>1025</v>
      </c>
      <c r="R847" s="1018">
        <f>H847*Tabellen!$K$2*Tabellen!$F$2</f>
        <v>290.39999999999998</v>
      </c>
      <c r="S847" s="1024" t="s">
        <v>1116</v>
      </c>
      <c r="T847" s="1018">
        <f>J847*Tabellen!$F$2</f>
        <v>0</v>
      </c>
      <c r="U847" s="1018">
        <f>R847*Tabellen!$G$2</f>
        <v>26.135999999999996</v>
      </c>
      <c r="V847" s="1018">
        <f>T847*Tabellen!$H$2</f>
        <v>0</v>
      </c>
      <c r="W847" s="1018">
        <f t="shared" si="241"/>
        <v>26.135999999999996</v>
      </c>
      <c r="X847" s="1018">
        <f t="shared" si="242"/>
        <v>316.53599999999994</v>
      </c>
      <c r="Y847" s="1017"/>
      <c r="Z847" s="967"/>
      <c r="AA847" s="967"/>
      <c r="AB847" s="967"/>
      <c r="AC847" s="967"/>
      <c r="AD847" s="967"/>
      <c r="AE847" s="967"/>
      <c r="AF847" s="967"/>
      <c r="AG847" s="967"/>
      <c r="AH847" s="967"/>
      <c r="AI847" s="967"/>
      <c r="AJ847" s="967"/>
      <c r="AK847" s="967"/>
      <c r="AL847" s="967"/>
      <c r="AM847" s="967"/>
      <c r="AN847" s="967"/>
      <c r="AO847" s="967"/>
      <c r="AP847" s="967"/>
      <c r="AQ847" s="967"/>
      <c r="AR847" s="967"/>
      <c r="AS847" s="967"/>
      <c r="AT847" s="967"/>
      <c r="AU847" s="967"/>
      <c r="AV847" s="967"/>
      <c r="AW847" s="967"/>
      <c r="AX847" s="967"/>
      <c r="AY847" s="967"/>
      <c r="AZ847" s="967"/>
      <c r="BA847" s="967"/>
      <c r="BB847" s="967"/>
      <c r="BC847" s="967"/>
      <c r="BD847" s="967"/>
      <c r="BE847" s="967"/>
      <c r="BF847" s="967"/>
      <c r="BG847" s="967"/>
      <c r="BH847" s="967"/>
      <c r="BI847" s="967"/>
      <c r="BJ847" s="967"/>
      <c r="BK847" s="967"/>
      <c r="BL847" s="967"/>
      <c r="BM847" s="967"/>
      <c r="BN847" s="967"/>
      <c r="BO847" s="967"/>
      <c r="BP847" s="967"/>
      <c r="BQ847" s="967"/>
      <c r="BR847" s="967"/>
      <c r="BS847" s="967"/>
    </row>
    <row r="848" spans="1:71" s="830" customFormat="1" ht="15.65" customHeight="1" outlineLevel="2" x14ac:dyDescent="0.25">
      <c r="A848" s="936"/>
      <c r="B848" s="659" t="s">
        <v>1223</v>
      </c>
      <c r="C848" s="786" t="s">
        <v>1074</v>
      </c>
      <c r="D848" s="657" t="s">
        <v>1226</v>
      </c>
      <c r="E848" s="660"/>
      <c r="F848" s="657"/>
      <c r="G848" s="661"/>
      <c r="H848" s="661"/>
      <c r="I848" s="891"/>
      <c r="J848" s="891"/>
      <c r="K848" s="891"/>
      <c r="L848" s="891"/>
      <c r="M848" s="891"/>
      <c r="N848" s="833"/>
      <c r="O848" s="1018">
        <f t="shared" si="240"/>
        <v>0</v>
      </c>
      <c r="P848" s="1031"/>
      <c r="Q848" s="1023" t="s">
        <v>1025</v>
      </c>
      <c r="R848" s="1018">
        <f>H848*Tabellen!$K$2*Tabellen!$F$2</f>
        <v>0</v>
      </c>
      <c r="S848" s="1024" t="s">
        <v>1116</v>
      </c>
      <c r="T848" s="1018">
        <f>J848*Tabellen!$F$2</f>
        <v>0</v>
      </c>
      <c r="U848" s="1018">
        <f>R848*Tabellen!$G$2</f>
        <v>0</v>
      </c>
      <c r="V848" s="1018">
        <f>T848*Tabellen!$H$2</f>
        <v>0</v>
      </c>
      <c r="W848" s="1018">
        <f t="shared" si="241"/>
        <v>0</v>
      </c>
      <c r="X848" s="1018">
        <f t="shared" si="242"/>
        <v>0</v>
      </c>
      <c r="Y848" s="1034"/>
      <c r="Z848" s="970"/>
      <c r="AA848" s="970"/>
      <c r="AB848" s="970"/>
      <c r="AC848" s="970"/>
      <c r="AD848" s="970"/>
      <c r="AE848" s="970"/>
      <c r="AF848" s="970"/>
      <c r="AG848" s="970"/>
      <c r="AH848" s="970"/>
      <c r="AI848" s="970"/>
      <c r="AJ848" s="970"/>
      <c r="AK848" s="970"/>
      <c r="AL848" s="970"/>
      <c r="AM848" s="970"/>
      <c r="AN848" s="970"/>
      <c r="AO848" s="970"/>
      <c r="AP848" s="970"/>
      <c r="AQ848" s="970"/>
      <c r="AR848" s="970"/>
      <c r="AS848" s="970"/>
      <c r="AT848" s="970"/>
      <c r="AU848" s="970"/>
      <c r="AV848" s="970"/>
      <c r="AW848" s="970"/>
      <c r="AX848" s="970"/>
      <c r="AY848" s="970"/>
      <c r="AZ848" s="970"/>
      <c r="BA848" s="970"/>
      <c r="BB848" s="970"/>
      <c r="BC848" s="970"/>
      <c r="BD848" s="970"/>
      <c r="BE848" s="970"/>
      <c r="BF848" s="970"/>
      <c r="BG848" s="970"/>
      <c r="BH848" s="970"/>
      <c r="BI848" s="970"/>
      <c r="BJ848" s="970"/>
      <c r="BK848" s="970"/>
      <c r="BL848" s="970"/>
      <c r="BM848" s="970"/>
      <c r="BN848" s="970"/>
      <c r="BO848" s="970"/>
      <c r="BP848" s="970"/>
      <c r="BQ848" s="970"/>
      <c r="BR848" s="970"/>
      <c r="BS848" s="970"/>
    </row>
    <row r="849" spans="1:71" ht="15.65" customHeight="1" outlineLevel="2" x14ac:dyDescent="0.25">
      <c r="B849" s="659"/>
      <c r="E849" s="660"/>
      <c r="G849" s="661"/>
      <c r="H849" s="661"/>
      <c r="K849" s="906"/>
      <c r="N849" s="795"/>
      <c r="O849" s="1017"/>
      <c r="P849" s="1017"/>
      <c r="Q849" s="1017"/>
    </row>
    <row r="850" spans="1:71" ht="9" customHeight="1" outlineLevel="1" x14ac:dyDescent="0.25">
      <c r="B850" s="663"/>
      <c r="D850" s="664"/>
      <c r="E850" s="666"/>
      <c r="F850" s="664"/>
      <c r="G850" s="665"/>
      <c r="H850" s="665"/>
      <c r="I850" s="892"/>
      <c r="J850" s="892"/>
      <c r="K850" s="892"/>
      <c r="L850" s="892"/>
      <c r="M850" s="892"/>
      <c r="N850" s="786"/>
      <c r="O850" s="1021"/>
      <c r="P850" s="1021"/>
      <c r="Q850" s="1021"/>
      <c r="R850" s="1022"/>
      <c r="S850" s="1022"/>
      <c r="T850" s="1022"/>
      <c r="U850" s="1022"/>
      <c r="V850" s="1022"/>
      <c r="W850" s="1022"/>
      <c r="X850" s="1022"/>
      <c r="Y850" s="1021"/>
      <c r="Z850" s="965"/>
      <c r="AA850" s="966"/>
      <c r="AG850" s="963"/>
      <c r="AH850" s="963"/>
    </row>
    <row r="851" spans="1:71" s="912" customFormat="1" ht="15.65" customHeight="1" outlineLevel="1" x14ac:dyDescent="0.25">
      <c r="B851" s="650" t="s">
        <v>1021</v>
      </c>
      <c r="C851" s="937"/>
      <c r="D851" s="651" t="s">
        <v>1701</v>
      </c>
      <c r="E851" s="658">
        <v>91.3</v>
      </c>
      <c r="F851" s="651" t="s">
        <v>74</v>
      </c>
      <c r="G851" s="652"/>
      <c r="H851" s="652">
        <f>SUM(H852:H867)/E851</f>
        <v>1.2342349336335239</v>
      </c>
      <c r="I851" s="890"/>
      <c r="J851" s="890">
        <f>SUM(J852:J867)/E851</f>
        <v>38.728419500000001</v>
      </c>
      <c r="K851" s="890"/>
      <c r="L851" s="890">
        <f>SUM(L852:L867)/E851</f>
        <v>0</v>
      </c>
      <c r="M851" s="890">
        <f>SUM(M852:M867)/E851</f>
        <v>112.78251551801145</v>
      </c>
      <c r="N851" s="937"/>
      <c r="O851" s="1015">
        <f>SUM(O852:O867)/E851</f>
        <v>136.46684377679384</v>
      </c>
      <c r="P851" s="1014" t="str">
        <f>B851</f>
        <v>V1-3-L2</v>
      </c>
      <c r="Q851" s="1014"/>
      <c r="R851" s="1015"/>
      <c r="S851" s="1015"/>
      <c r="T851" s="1015"/>
      <c r="U851" s="1028"/>
      <c r="V851" s="1015"/>
      <c r="W851" s="1015"/>
      <c r="X851" s="1015">
        <f>SUM(X852:X867)/E851</f>
        <v>154.37222622810526</v>
      </c>
      <c r="Y851" s="1016"/>
      <c r="Z851" s="960"/>
      <c r="AA851" s="960"/>
      <c r="AB851" s="960"/>
      <c r="AC851" s="960"/>
      <c r="AD851" s="960"/>
      <c r="AE851" s="960"/>
      <c r="AF851" s="960"/>
      <c r="AG851" s="960"/>
      <c r="AH851" s="960"/>
      <c r="AI851" s="960"/>
      <c r="AJ851" s="960"/>
      <c r="AK851" s="960"/>
      <c r="AL851" s="960"/>
      <c r="AM851" s="960"/>
      <c r="AN851" s="960"/>
      <c r="AO851" s="960"/>
      <c r="AP851" s="960"/>
      <c r="AQ851" s="960"/>
      <c r="AR851" s="960"/>
      <c r="AS851" s="960"/>
      <c r="AT851" s="960"/>
      <c r="AU851" s="960"/>
      <c r="AV851" s="960"/>
      <c r="AW851" s="960"/>
      <c r="AX851" s="960"/>
      <c r="AY851" s="960"/>
      <c r="AZ851" s="960"/>
      <c r="BA851" s="960"/>
      <c r="BB851" s="960"/>
      <c r="BC851" s="960"/>
      <c r="BD851" s="960"/>
      <c r="BE851" s="960"/>
      <c r="BF851" s="960"/>
      <c r="BG851" s="960"/>
      <c r="BH851" s="960"/>
      <c r="BI851" s="960"/>
      <c r="BJ851" s="960"/>
      <c r="BK851" s="960"/>
      <c r="BL851" s="960"/>
      <c r="BM851" s="960"/>
      <c r="BN851" s="960"/>
      <c r="BO851" s="960"/>
      <c r="BP851" s="960"/>
      <c r="BQ851" s="960"/>
      <c r="BR851" s="960"/>
      <c r="BS851" s="960"/>
    </row>
    <row r="852" spans="1:71" ht="15.65" customHeight="1" outlineLevel="2" x14ac:dyDescent="0.25">
      <c r="B852" s="659"/>
      <c r="D852" s="668" t="s">
        <v>1303</v>
      </c>
      <c r="E852" s="660"/>
      <c r="G852" s="661"/>
      <c r="H852" s="661"/>
      <c r="K852" s="906"/>
      <c r="N852" s="795"/>
      <c r="O852" s="1017" t="str">
        <f>R852</f>
        <v>incl. opslagen</v>
      </c>
      <c r="P852" s="1017"/>
      <c r="Q852" s="1023"/>
      <c r="R852" s="1030" t="str">
        <f>Tabellen!$C$2</f>
        <v>incl. opslagen</v>
      </c>
      <c r="S852" s="1024"/>
      <c r="T852" s="1030" t="str">
        <f>Tabellen!$C$2</f>
        <v>incl. opslagen</v>
      </c>
    </row>
    <row r="853" spans="1:71" s="656" customFormat="1" ht="15.65" customHeight="1" outlineLevel="2" x14ac:dyDescent="0.25">
      <c r="A853" s="934"/>
      <c r="B853" s="659"/>
      <c r="C853" s="786"/>
      <c r="D853" s="657" t="s">
        <v>1433</v>
      </c>
      <c r="E853" s="660">
        <v>1</v>
      </c>
      <c r="F853" s="657" t="s">
        <v>846</v>
      </c>
      <c r="G853" s="661">
        <v>2</v>
      </c>
      <c r="H853" s="661">
        <f t="shared" ref="H853:H865" si="243">E853*G853</f>
        <v>2</v>
      </c>
      <c r="I853" s="891"/>
      <c r="J853" s="891">
        <f t="shared" ref="J853:J865" si="244">E853*I853</f>
        <v>0</v>
      </c>
      <c r="K853" s="891"/>
      <c r="L853" s="891">
        <f>E853*K853</f>
        <v>0</v>
      </c>
      <c r="M853" s="891">
        <f>J853+H853*Tabellen!$K$2+L853</f>
        <v>120</v>
      </c>
      <c r="N853" s="796"/>
      <c r="O853" s="1018">
        <f t="shared" ref="O853:O866" si="245">R853+T853</f>
        <v>145.19999999999999</v>
      </c>
      <c r="P853" s="1031"/>
      <c r="Q853" s="1023" t="s">
        <v>1025</v>
      </c>
      <c r="R853" s="1018">
        <f>H853*Tabellen!$K$2*Tabellen!$F$2</f>
        <v>145.19999999999999</v>
      </c>
      <c r="S853" s="1024" t="s">
        <v>1116</v>
      </c>
      <c r="T853" s="1018">
        <f>J853*Tabellen!$F$2</f>
        <v>0</v>
      </c>
      <c r="U853" s="1018">
        <f>R853*Tabellen!$G$2</f>
        <v>13.067999999999998</v>
      </c>
      <c r="V853" s="1018">
        <f>T853*Tabellen!$H$2</f>
        <v>0</v>
      </c>
      <c r="W853" s="1018">
        <f t="shared" ref="W853:W866" si="246">U853+V853</f>
        <v>13.067999999999998</v>
      </c>
      <c r="X853" s="1018">
        <f t="shared" ref="X853:X866" si="247">O853+W853</f>
        <v>158.26799999999997</v>
      </c>
      <c r="Y853" s="1019"/>
      <c r="Z853" s="967"/>
      <c r="AA853" s="967"/>
      <c r="AB853" s="967"/>
      <c r="AC853" s="967"/>
      <c r="AD853" s="967"/>
      <c r="AE853" s="967"/>
      <c r="AF853" s="967"/>
      <c r="AG853" s="967"/>
      <c r="AH853" s="967"/>
      <c r="AI853" s="967"/>
      <c r="AJ853" s="967"/>
      <c r="AK853" s="967"/>
      <c r="AL853" s="967"/>
      <c r="AM853" s="967"/>
      <c r="AN853" s="967"/>
      <c r="AO853" s="967"/>
      <c r="AP853" s="967"/>
      <c r="AQ853" s="967"/>
      <c r="AR853" s="967"/>
      <c r="AS853" s="967"/>
      <c r="AT853" s="967"/>
      <c r="AU853" s="967"/>
      <c r="AV853" s="967"/>
      <c r="AW853" s="967"/>
      <c r="AX853" s="967"/>
      <c r="AY853" s="967"/>
      <c r="AZ853" s="967"/>
      <c r="BA853" s="967"/>
      <c r="BB853" s="967"/>
      <c r="BC853" s="967"/>
      <c r="BD853" s="967"/>
      <c r="BE853" s="967"/>
      <c r="BF853" s="967"/>
      <c r="BG853" s="967"/>
      <c r="BH853" s="967"/>
      <c r="BI853" s="967"/>
      <c r="BJ853" s="967"/>
      <c r="BK853" s="967"/>
      <c r="BL853" s="967"/>
      <c r="BM853" s="967"/>
      <c r="BN853" s="967"/>
      <c r="BO853" s="967"/>
      <c r="BP853" s="967"/>
      <c r="BQ853" s="967"/>
      <c r="BR853" s="967"/>
      <c r="BS853" s="967"/>
    </row>
    <row r="854" spans="1:71" s="656" customFormat="1" ht="15.65" customHeight="1" outlineLevel="2" x14ac:dyDescent="0.25">
      <c r="A854" s="934"/>
      <c r="B854" s="659"/>
      <c r="C854" s="786"/>
      <c r="D854" s="657" t="s">
        <v>1484</v>
      </c>
      <c r="E854" s="660">
        <f>91.3/2.7</f>
        <v>33.81481481481481</v>
      </c>
      <c r="F854" s="657" t="s">
        <v>71</v>
      </c>
      <c r="G854" s="661">
        <v>0.05</v>
      </c>
      <c r="H854" s="661">
        <f t="shared" si="243"/>
        <v>1.6907407407407407</v>
      </c>
      <c r="I854" s="891"/>
      <c r="J854" s="891">
        <f t="shared" si="244"/>
        <v>0</v>
      </c>
      <c r="K854" s="891"/>
      <c r="L854" s="891">
        <f>E854*K854</f>
        <v>0</v>
      </c>
      <c r="M854" s="891">
        <f>J854+H854*Tabellen!$K$2+L854</f>
        <v>101.44444444444444</v>
      </c>
      <c r="N854" s="796"/>
      <c r="O854" s="1018">
        <f t="shared" si="245"/>
        <v>122.74777777777777</v>
      </c>
      <c r="P854" s="1031"/>
      <c r="Q854" s="1023" t="s">
        <v>1025</v>
      </c>
      <c r="R854" s="1018">
        <f>H854*Tabellen!$K$2*Tabellen!$F$2</f>
        <v>122.74777777777777</v>
      </c>
      <c r="S854" s="1024" t="s">
        <v>1116</v>
      </c>
      <c r="T854" s="1018">
        <f>J854*Tabellen!$F$2</f>
        <v>0</v>
      </c>
      <c r="U854" s="1018">
        <f>R854*Tabellen!$G$2</f>
        <v>11.047299999999998</v>
      </c>
      <c r="V854" s="1018">
        <f>T854*Tabellen!$H$2</f>
        <v>0</v>
      </c>
      <c r="W854" s="1018">
        <f t="shared" si="246"/>
        <v>11.047299999999998</v>
      </c>
      <c r="X854" s="1018">
        <f t="shared" si="247"/>
        <v>133.79507777777778</v>
      </c>
      <c r="Y854" s="1019"/>
      <c r="Z854" s="967"/>
      <c r="AA854" s="967"/>
      <c r="AB854" s="967"/>
      <c r="AC854" s="967"/>
      <c r="AD854" s="967"/>
      <c r="AE854" s="967"/>
      <c r="AF854" s="967"/>
      <c r="AG854" s="967"/>
      <c r="AH854" s="967"/>
      <c r="AI854" s="967"/>
      <c r="AJ854" s="967"/>
      <c r="AK854" s="967"/>
      <c r="AL854" s="967"/>
      <c r="AM854" s="967"/>
      <c r="AN854" s="967"/>
      <c r="AO854" s="967"/>
      <c r="AP854" s="967"/>
      <c r="AQ854" s="967"/>
      <c r="AR854" s="967"/>
      <c r="AS854" s="967"/>
      <c r="AT854" s="967"/>
      <c r="AU854" s="967"/>
      <c r="AV854" s="967"/>
      <c r="AW854" s="967"/>
      <c r="AX854" s="967"/>
      <c r="AY854" s="967"/>
      <c r="AZ854" s="967"/>
      <c r="BA854" s="967"/>
      <c r="BB854" s="967"/>
      <c r="BC854" s="967"/>
      <c r="BD854" s="967"/>
      <c r="BE854" s="967"/>
      <c r="BF854" s="967"/>
      <c r="BG854" s="967"/>
      <c r="BH854" s="967"/>
      <c r="BI854" s="967"/>
      <c r="BJ854" s="967"/>
      <c r="BK854" s="967"/>
      <c r="BL854" s="967"/>
      <c r="BM854" s="967"/>
      <c r="BN854" s="967"/>
      <c r="BO854" s="967"/>
      <c r="BP854" s="967"/>
      <c r="BQ854" s="967"/>
      <c r="BR854" s="967"/>
      <c r="BS854" s="967"/>
    </row>
    <row r="855" spans="1:71" s="656" customFormat="1" ht="15.65" customHeight="1" outlineLevel="2" x14ac:dyDescent="0.25">
      <c r="A855" s="934"/>
      <c r="B855" s="659"/>
      <c r="C855" s="786"/>
      <c r="D855" s="657" t="s">
        <v>1497</v>
      </c>
      <c r="E855" s="660">
        <f>E851*3.3333</f>
        <v>304.33028999999999</v>
      </c>
      <c r="F855" s="657" t="s">
        <v>71</v>
      </c>
      <c r="G855" s="661">
        <v>0.03</v>
      </c>
      <c r="H855" s="661">
        <f t="shared" si="243"/>
        <v>9.1299086999999997</v>
      </c>
      <c r="I855" s="891">
        <v>0.44</v>
      </c>
      <c r="J855" s="891">
        <f t="shared" si="244"/>
        <v>133.90532759999999</v>
      </c>
      <c r="K855" s="891"/>
      <c r="L855" s="891">
        <f>E855*K855</f>
        <v>0</v>
      </c>
      <c r="M855" s="891">
        <f>J855+H855*Tabellen!$K$2+L855</f>
        <v>681.69984959999999</v>
      </c>
      <c r="N855" s="796"/>
      <c r="O855" s="1018">
        <f t="shared" si="245"/>
        <v>824.85681801600003</v>
      </c>
      <c r="P855" s="1031"/>
      <c r="Q855" s="1023" t="s">
        <v>1025</v>
      </c>
      <c r="R855" s="1018">
        <f>H855*Tabellen!$K$2*Tabellen!$F$2</f>
        <v>662.83137162000003</v>
      </c>
      <c r="S855" s="1024" t="s">
        <v>1116</v>
      </c>
      <c r="T855" s="1018">
        <f>J855*Tabellen!$F$2</f>
        <v>162.02544639599998</v>
      </c>
      <c r="U855" s="1018">
        <f>R855*Tabellen!$G$2</f>
        <v>59.654823445799998</v>
      </c>
      <c r="V855" s="1018">
        <f>T855*Tabellen!$H$2</f>
        <v>34.025343743159993</v>
      </c>
      <c r="W855" s="1018">
        <f t="shared" si="246"/>
        <v>93.680167188959985</v>
      </c>
      <c r="X855" s="1018">
        <f t="shared" si="247"/>
        <v>918.53698520496005</v>
      </c>
      <c r="Y855" s="1019"/>
      <c r="Z855" s="967"/>
      <c r="AA855" s="967"/>
      <c r="AB855" s="967"/>
      <c r="AC855" s="967"/>
      <c r="AD855" s="967"/>
      <c r="AE855" s="967"/>
      <c r="AF855" s="967"/>
      <c r="AG855" s="967"/>
      <c r="AH855" s="967"/>
      <c r="AI855" s="967"/>
      <c r="AJ855" s="967"/>
      <c r="AK855" s="967"/>
      <c r="AL855" s="967"/>
      <c r="AM855" s="967"/>
      <c r="AN855" s="967"/>
      <c r="AO855" s="967"/>
      <c r="AP855" s="967"/>
      <c r="AQ855" s="967"/>
      <c r="AR855" s="967"/>
      <c r="AS855" s="967"/>
      <c r="AT855" s="967"/>
      <c r="AU855" s="967"/>
      <c r="AV855" s="967"/>
      <c r="AW855" s="967"/>
      <c r="AX855" s="967"/>
      <c r="AY855" s="967"/>
      <c r="AZ855" s="967"/>
      <c r="BA855" s="967"/>
      <c r="BB855" s="967"/>
      <c r="BC855" s="967"/>
      <c r="BD855" s="967"/>
      <c r="BE855" s="967"/>
      <c r="BF855" s="967"/>
      <c r="BG855" s="967"/>
      <c r="BH855" s="967"/>
      <c r="BI855" s="967"/>
      <c r="BJ855" s="967"/>
      <c r="BK855" s="967"/>
      <c r="BL855" s="967"/>
      <c r="BM855" s="967"/>
      <c r="BN855" s="967"/>
      <c r="BO855" s="967"/>
      <c r="BP855" s="967"/>
      <c r="BQ855" s="967"/>
      <c r="BR855" s="967"/>
      <c r="BS855" s="967"/>
    </row>
    <row r="856" spans="1:71" s="656" customFormat="1" ht="15.65" customHeight="1" outlineLevel="2" x14ac:dyDescent="0.25">
      <c r="A856" s="934"/>
      <c r="B856" s="778"/>
      <c r="C856" s="791"/>
      <c r="D856" s="784" t="s">
        <v>158</v>
      </c>
      <c r="E856" s="678">
        <f>E851*1.7*1.1</f>
        <v>170.73099999999999</v>
      </c>
      <c r="F856" s="679" t="s">
        <v>71</v>
      </c>
      <c r="G856" s="680">
        <v>0</v>
      </c>
      <c r="H856" s="680">
        <f t="shared" si="243"/>
        <v>0</v>
      </c>
      <c r="I856" s="899">
        <v>2.61</v>
      </c>
      <c r="J856" s="899">
        <f t="shared" si="244"/>
        <v>445.60790999999995</v>
      </c>
      <c r="K856" s="899"/>
      <c r="L856" s="899">
        <f>+K856*E856</f>
        <v>0</v>
      </c>
      <c r="M856" s="900">
        <f>J856+H856*Tabellen!$K$2+L856</f>
        <v>445.60790999999995</v>
      </c>
      <c r="N856" s="796"/>
      <c r="O856" s="1018">
        <f t="shared" si="245"/>
        <v>539.18557109999995</v>
      </c>
      <c r="P856" s="1031"/>
      <c r="Q856" s="1023" t="s">
        <v>1025</v>
      </c>
      <c r="R856" s="1018">
        <f>H856*Tabellen!$K$2*Tabellen!$F$2</f>
        <v>0</v>
      </c>
      <c r="S856" s="1024" t="s">
        <v>1116</v>
      </c>
      <c r="T856" s="1018">
        <f>J856*Tabellen!$F$2</f>
        <v>539.18557109999995</v>
      </c>
      <c r="U856" s="1018">
        <f>R856*Tabellen!$G$2</f>
        <v>0</v>
      </c>
      <c r="V856" s="1018">
        <f>T856*Tabellen!$H$2</f>
        <v>113.22896993099998</v>
      </c>
      <c r="W856" s="1018">
        <f t="shared" si="246"/>
        <v>113.22896993099998</v>
      </c>
      <c r="X856" s="1018">
        <f t="shared" si="247"/>
        <v>652.41454103099989</v>
      </c>
      <c r="Y856" s="1019"/>
      <c r="Z856" s="969"/>
      <c r="AA856" s="967"/>
      <c r="AB856" s="967"/>
      <c r="AC856" s="967"/>
      <c r="AD856" s="967"/>
      <c r="AE856" s="967"/>
      <c r="AF856" s="967"/>
      <c r="AG856" s="967"/>
      <c r="AH856" s="967"/>
      <c r="AI856" s="967"/>
      <c r="AJ856" s="967"/>
      <c r="AK856" s="967"/>
      <c r="AL856" s="967"/>
      <c r="AM856" s="967"/>
      <c r="AN856" s="967"/>
      <c r="AO856" s="967"/>
      <c r="AP856" s="967"/>
      <c r="AQ856" s="967"/>
      <c r="AR856" s="967"/>
      <c r="AS856" s="967"/>
      <c r="AT856" s="967"/>
      <c r="AU856" s="967"/>
      <c r="AV856" s="967"/>
      <c r="AW856" s="967"/>
      <c r="AX856" s="967"/>
      <c r="AY856" s="967"/>
      <c r="AZ856" s="967"/>
      <c r="BA856" s="967"/>
      <c r="BB856" s="967"/>
      <c r="BC856" s="967"/>
      <c r="BD856" s="967"/>
      <c r="BE856" s="967"/>
      <c r="BF856" s="967"/>
      <c r="BG856" s="967"/>
      <c r="BH856" s="967"/>
      <c r="BI856" s="967"/>
      <c r="BJ856" s="967"/>
      <c r="BK856" s="967"/>
      <c r="BL856" s="967"/>
      <c r="BM856" s="967"/>
      <c r="BN856" s="967"/>
      <c r="BO856" s="967"/>
      <c r="BP856" s="967"/>
      <c r="BQ856" s="967"/>
      <c r="BR856" s="967"/>
      <c r="BS856" s="967"/>
    </row>
    <row r="857" spans="1:71" s="656" customFormat="1" ht="15.65" customHeight="1" outlineLevel="2" x14ac:dyDescent="0.25">
      <c r="A857" s="934"/>
      <c r="B857" s="778"/>
      <c r="C857" s="791"/>
      <c r="D857" s="784" t="s">
        <v>159</v>
      </c>
      <c r="E857" s="678">
        <f>E851/2.5*2.1</f>
        <v>76.691999999999993</v>
      </c>
      <c r="F857" s="679" t="s">
        <v>71</v>
      </c>
      <c r="G857" s="680">
        <v>0</v>
      </c>
      <c r="H857" s="680">
        <f t="shared" si="243"/>
        <v>0</v>
      </c>
      <c r="I857" s="899">
        <v>2.39</v>
      </c>
      <c r="J857" s="899">
        <f t="shared" si="244"/>
        <v>183.29388</v>
      </c>
      <c r="K857" s="899"/>
      <c r="L857" s="899">
        <f>+K857*E857</f>
        <v>0</v>
      </c>
      <c r="M857" s="900">
        <f>J857+H857*Tabellen!$K$2+L857</f>
        <v>183.29388</v>
      </c>
      <c r="N857" s="796"/>
      <c r="O857" s="1018">
        <f t="shared" si="245"/>
        <v>221.78559479999998</v>
      </c>
      <c r="P857" s="1031"/>
      <c r="Q857" s="1023" t="s">
        <v>1025</v>
      </c>
      <c r="R857" s="1018">
        <f>H857*Tabellen!$K$2*Tabellen!$F$2</f>
        <v>0</v>
      </c>
      <c r="S857" s="1024" t="s">
        <v>1116</v>
      </c>
      <c r="T857" s="1018">
        <f>J857*Tabellen!$F$2</f>
        <v>221.78559479999998</v>
      </c>
      <c r="U857" s="1018">
        <f>R857*Tabellen!$G$2</f>
        <v>0</v>
      </c>
      <c r="V857" s="1018">
        <f>T857*Tabellen!$H$2</f>
        <v>46.574974907999994</v>
      </c>
      <c r="W857" s="1018">
        <f t="shared" si="246"/>
        <v>46.574974907999994</v>
      </c>
      <c r="X857" s="1018">
        <f t="shared" si="247"/>
        <v>268.36056970799996</v>
      </c>
      <c r="Y857" s="1019"/>
      <c r="Z857" s="969"/>
      <c r="AA857" s="967"/>
      <c r="AB857" s="967"/>
      <c r="AC857" s="967"/>
      <c r="AD857" s="967"/>
      <c r="AE857" s="967"/>
      <c r="AF857" s="967"/>
      <c r="AG857" s="967"/>
      <c r="AH857" s="967"/>
      <c r="AI857" s="967"/>
      <c r="AJ857" s="967"/>
      <c r="AK857" s="967"/>
      <c r="AL857" s="967"/>
      <c r="AM857" s="967"/>
      <c r="AN857" s="967"/>
      <c r="AO857" s="967"/>
      <c r="AP857" s="967"/>
      <c r="AQ857" s="967"/>
      <c r="AR857" s="967"/>
      <c r="AS857" s="967"/>
      <c r="AT857" s="967"/>
      <c r="AU857" s="967"/>
      <c r="AV857" s="967"/>
      <c r="AW857" s="967"/>
      <c r="AX857" s="967"/>
      <c r="AY857" s="967"/>
      <c r="AZ857" s="967"/>
      <c r="BA857" s="967"/>
      <c r="BB857" s="967"/>
      <c r="BC857" s="967"/>
      <c r="BD857" s="967"/>
      <c r="BE857" s="967"/>
      <c r="BF857" s="967"/>
      <c r="BG857" s="967"/>
      <c r="BH857" s="967"/>
      <c r="BI857" s="967"/>
      <c r="BJ857" s="967"/>
      <c r="BK857" s="967"/>
      <c r="BL857" s="967"/>
      <c r="BM857" s="967"/>
      <c r="BN857" s="967"/>
      <c r="BO857" s="967"/>
      <c r="BP857" s="967"/>
      <c r="BQ857" s="967"/>
      <c r="BR857" s="967"/>
      <c r="BS857" s="967"/>
    </row>
    <row r="858" spans="1:71" s="656" customFormat="1" ht="15.65" customHeight="1" outlineLevel="2" x14ac:dyDescent="0.25">
      <c r="A858" s="934"/>
      <c r="B858" s="659"/>
      <c r="C858" s="786"/>
      <c r="D858" s="657" t="s">
        <v>1504</v>
      </c>
      <c r="E858" s="660">
        <f>E851*1.05</f>
        <v>95.864999999999995</v>
      </c>
      <c r="F858" s="657" t="s">
        <v>74</v>
      </c>
      <c r="G858" s="661">
        <v>0</v>
      </c>
      <c r="H858" s="661">
        <f t="shared" si="243"/>
        <v>0</v>
      </c>
      <c r="I858" s="891">
        <v>9.24</v>
      </c>
      <c r="J858" s="891">
        <f t="shared" si="244"/>
        <v>885.79259999999999</v>
      </c>
      <c r="K858" s="891"/>
      <c r="L858" s="891">
        <f>E858*K858</f>
        <v>0</v>
      </c>
      <c r="M858" s="891">
        <f>J858+H858*Tabellen!$K$2+L858</f>
        <v>885.79259999999999</v>
      </c>
      <c r="N858" s="796"/>
      <c r="O858" s="1018">
        <f t="shared" si="245"/>
        <v>1071.8090459999999</v>
      </c>
      <c r="P858" s="1031"/>
      <c r="Q858" s="1023" t="s">
        <v>1025</v>
      </c>
      <c r="R858" s="1018">
        <f>H858*Tabellen!$K$2*Tabellen!$F$2</f>
        <v>0</v>
      </c>
      <c r="S858" s="1024" t="s">
        <v>1116</v>
      </c>
      <c r="T858" s="1018">
        <f>J858*Tabellen!$F$2</f>
        <v>1071.8090459999999</v>
      </c>
      <c r="U858" s="1018">
        <f>R858*Tabellen!$G$2</f>
        <v>0</v>
      </c>
      <c r="V858" s="1018">
        <f>T858*Tabellen!$H$2</f>
        <v>225.07989965999997</v>
      </c>
      <c r="W858" s="1018">
        <f t="shared" si="246"/>
        <v>225.07989965999997</v>
      </c>
      <c r="X858" s="1018">
        <f t="shared" si="247"/>
        <v>1296.8889456599998</v>
      </c>
      <c r="Y858" s="1017"/>
      <c r="Z858" s="967"/>
      <c r="AA858" s="967"/>
      <c r="AB858" s="967"/>
      <c r="AC858" s="967"/>
      <c r="AD858" s="967"/>
      <c r="AE858" s="967"/>
      <c r="AF858" s="967"/>
      <c r="AG858" s="967"/>
      <c r="AH858" s="967"/>
      <c r="AI858" s="967"/>
      <c r="AJ858" s="967"/>
      <c r="AK858" s="967"/>
      <c r="AL858" s="967"/>
      <c r="AM858" s="967"/>
      <c r="AN858" s="967"/>
      <c r="AO858" s="967"/>
      <c r="AP858" s="967"/>
      <c r="AQ858" s="967"/>
      <c r="AR858" s="967"/>
      <c r="AS858" s="967"/>
      <c r="AT858" s="967"/>
      <c r="AU858" s="967"/>
      <c r="AV858" s="967"/>
      <c r="AW858" s="967"/>
      <c r="AX858" s="967"/>
      <c r="AY858" s="967"/>
      <c r="AZ858" s="967"/>
      <c r="BA858" s="967"/>
      <c r="BB858" s="967"/>
      <c r="BC858" s="967"/>
      <c r="BD858" s="967"/>
      <c r="BE858" s="967"/>
      <c r="BF858" s="967"/>
      <c r="BG858" s="967"/>
      <c r="BH858" s="967"/>
      <c r="BI858" s="967"/>
      <c r="BJ858" s="967"/>
      <c r="BK858" s="967"/>
      <c r="BL858" s="967"/>
      <c r="BM858" s="967"/>
      <c r="BN858" s="967"/>
      <c r="BO858" s="967"/>
      <c r="BP858" s="967"/>
      <c r="BQ858" s="967"/>
      <c r="BR858" s="967"/>
      <c r="BS858" s="967"/>
    </row>
    <row r="859" spans="1:71" s="656" customFormat="1" ht="15.65" customHeight="1" outlineLevel="2" x14ac:dyDescent="0.25">
      <c r="A859" s="934"/>
      <c r="B859" s="659"/>
      <c r="C859" s="786"/>
      <c r="D859" s="657" t="s">
        <v>1596</v>
      </c>
      <c r="E859" s="660">
        <f>E851*1.05</f>
        <v>95.864999999999995</v>
      </c>
      <c r="F859" s="659" t="s">
        <v>74</v>
      </c>
      <c r="G859" s="660">
        <v>0</v>
      </c>
      <c r="H859" s="661">
        <f t="shared" si="243"/>
        <v>0</v>
      </c>
      <c r="I859" s="904">
        <v>1.85</v>
      </c>
      <c r="J859" s="891">
        <f t="shared" si="244"/>
        <v>177.35024999999999</v>
      </c>
      <c r="K859" s="891"/>
      <c r="L859" s="891">
        <f>E859*K859</f>
        <v>0</v>
      </c>
      <c r="M859" s="891">
        <f>J859+H859*Tabellen!$K$2+L859</f>
        <v>177.35024999999999</v>
      </c>
      <c r="N859" s="796"/>
      <c r="O859" s="1018">
        <f t="shared" si="245"/>
        <v>214.59380249999998</v>
      </c>
      <c r="P859" s="1031"/>
      <c r="Q859" s="1023" t="s">
        <v>1025</v>
      </c>
      <c r="R859" s="1018">
        <f>H859*Tabellen!$K$2*Tabellen!$F$2</f>
        <v>0</v>
      </c>
      <c r="S859" s="1024" t="s">
        <v>1116</v>
      </c>
      <c r="T859" s="1018">
        <f>J859*Tabellen!$F$2</f>
        <v>214.59380249999998</v>
      </c>
      <c r="U859" s="1018">
        <f>R859*Tabellen!$G$2</f>
        <v>0</v>
      </c>
      <c r="V859" s="1018">
        <f>T859*Tabellen!$H$2</f>
        <v>45.064698524999997</v>
      </c>
      <c r="W859" s="1018">
        <f t="shared" si="246"/>
        <v>45.064698524999997</v>
      </c>
      <c r="X859" s="1018">
        <f t="shared" si="247"/>
        <v>259.65850102499996</v>
      </c>
      <c r="Y859" s="1026"/>
      <c r="Z859" s="967"/>
      <c r="AA859" s="967"/>
      <c r="AB859" s="967"/>
      <c r="AC859" s="967"/>
      <c r="AD859" s="967"/>
      <c r="AE859" s="967"/>
      <c r="AF859" s="967"/>
      <c r="AG859" s="967"/>
      <c r="AH859" s="967"/>
      <c r="AI859" s="967"/>
      <c r="AJ859" s="967"/>
      <c r="AK859" s="967"/>
      <c r="AL859" s="967"/>
      <c r="AM859" s="967"/>
      <c r="AN859" s="967"/>
      <c r="AO859" s="967"/>
      <c r="AP859" s="967"/>
      <c r="AQ859" s="967"/>
      <c r="AR859" s="967"/>
      <c r="AS859" s="967"/>
      <c r="AT859" s="967"/>
      <c r="AU859" s="967"/>
      <c r="AV859" s="967"/>
      <c r="AW859" s="967"/>
      <c r="AX859" s="967"/>
      <c r="AY859" s="967"/>
      <c r="AZ859" s="967"/>
      <c r="BA859" s="967"/>
      <c r="BB859" s="967"/>
      <c r="BC859" s="967"/>
      <c r="BD859" s="967"/>
      <c r="BE859" s="967"/>
      <c r="BF859" s="967"/>
      <c r="BG859" s="967"/>
      <c r="BH859" s="967"/>
      <c r="BI859" s="967"/>
      <c r="BJ859" s="967"/>
      <c r="BK859" s="967"/>
      <c r="BL859" s="967"/>
      <c r="BM859" s="967"/>
      <c r="BN859" s="967"/>
      <c r="BO859" s="967"/>
      <c r="BP859" s="967"/>
      <c r="BQ859" s="967"/>
      <c r="BR859" s="967"/>
      <c r="BS859" s="967"/>
    </row>
    <row r="860" spans="1:71" s="656" customFormat="1" ht="15.65" customHeight="1" outlineLevel="2" x14ac:dyDescent="0.25">
      <c r="A860" s="934"/>
      <c r="B860" s="659"/>
      <c r="C860" s="786"/>
      <c r="D860" s="657" t="s">
        <v>1490</v>
      </c>
      <c r="E860" s="660">
        <f>E851*1.1</f>
        <v>100.43</v>
      </c>
      <c r="F860" s="659" t="s">
        <v>74</v>
      </c>
      <c r="G860" s="660"/>
      <c r="H860" s="661">
        <f t="shared" si="243"/>
        <v>0</v>
      </c>
      <c r="I860" s="904">
        <v>2.1754249999999997</v>
      </c>
      <c r="J860" s="891">
        <f t="shared" si="244"/>
        <v>218.47793274999998</v>
      </c>
      <c r="K860" s="891"/>
      <c r="L860" s="891">
        <f>E860*K860</f>
        <v>0</v>
      </c>
      <c r="M860" s="891">
        <f>J860+H860*Tabellen!$K$2+L860</f>
        <v>218.47793274999998</v>
      </c>
      <c r="N860" s="796"/>
      <c r="O860" s="1018">
        <f t="shared" si="245"/>
        <v>264.35829862749995</v>
      </c>
      <c r="P860" s="1031"/>
      <c r="Q860" s="1023" t="s">
        <v>1025</v>
      </c>
      <c r="R860" s="1018">
        <f>H860*Tabellen!$K$2*Tabellen!$F$2</f>
        <v>0</v>
      </c>
      <c r="S860" s="1024" t="s">
        <v>1116</v>
      </c>
      <c r="T860" s="1018">
        <f>J860*Tabellen!$F$2</f>
        <v>264.35829862749995</v>
      </c>
      <c r="U860" s="1018">
        <f>R860*Tabellen!$G$2</f>
        <v>0</v>
      </c>
      <c r="V860" s="1018">
        <f>T860*Tabellen!$H$2</f>
        <v>55.515242711774988</v>
      </c>
      <c r="W860" s="1018">
        <f t="shared" si="246"/>
        <v>55.515242711774988</v>
      </c>
      <c r="X860" s="1018">
        <f t="shared" si="247"/>
        <v>319.87354133927494</v>
      </c>
      <c r="Y860" s="1026"/>
      <c r="Z860" s="967"/>
      <c r="AA860" s="967"/>
      <c r="AB860" s="967"/>
      <c r="AC860" s="967"/>
      <c r="AD860" s="967"/>
      <c r="AE860" s="967"/>
      <c r="AF860" s="967"/>
      <c r="AG860" s="967"/>
      <c r="AH860" s="967"/>
      <c r="AI860" s="967"/>
      <c r="AJ860" s="967"/>
      <c r="AK860" s="967"/>
      <c r="AL860" s="967"/>
      <c r="AM860" s="967"/>
      <c r="AN860" s="967"/>
      <c r="AO860" s="967"/>
      <c r="AP860" s="967"/>
      <c r="AQ860" s="967"/>
      <c r="AR860" s="967"/>
      <c r="AS860" s="967"/>
      <c r="AT860" s="967"/>
      <c r="AU860" s="967"/>
      <c r="AV860" s="967"/>
      <c r="AW860" s="967"/>
      <c r="AX860" s="967"/>
      <c r="AY860" s="967"/>
      <c r="AZ860" s="967"/>
      <c r="BA860" s="967"/>
      <c r="BB860" s="967"/>
      <c r="BC860" s="967"/>
      <c r="BD860" s="967"/>
      <c r="BE860" s="967"/>
      <c r="BF860" s="967"/>
      <c r="BG860" s="967"/>
      <c r="BH860" s="967"/>
      <c r="BI860" s="967"/>
      <c r="BJ860" s="967"/>
      <c r="BK860" s="967"/>
      <c r="BL860" s="967"/>
      <c r="BM860" s="967"/>
      <c r="BN860" s="967"/>
      <c r="BO860" s="967"/>
      <c r="BP860" s="967"/>
      <c r="BQ860" s="967"/>
      <c r="BR860" s="967"/>
      <c r="BS860" s="967"/>
    </row>
    <row r="861" spans="1:71" s="656" customFormat="1" ht="15.65" customHeight="1" outlineLevel="2" x14ac:dyDescent="0.25">
      <c r="A861" s="934"/>
      <c r="B861" s="659"/>
      <c r="C861" s="786"/>
      <c r="D861" s="657" t="s">
        <v>1491</v>
      </c>
      <c r="E861" s="660">
        <f>E851*1.1</f>
        <v>100.43</v>
      </c>
      <c r="F861" s="659" t="s">
        <v>74</v>
      </c>
      <c r="G861" s="660"/>
      <c r="H861" s="661">
        <f t="shared" si="243"/>
        <v>0</v>
      </c>
      <c r="I861" s="904">
        <v>1.79</v>
      </c>
      <c r="J861" s="891">
        <f t="shared" si="244"/>
        <v>179.76970000000003</v>
      </c>
      <c r="K861" s="891"/>
      <c r="L861" s="891">
        <f>E861*K861</f>
        <v>0</v>
      </c>
      <c r="M861" s="891">
        <f>J861+H861*Tabellen!$K$2+L861</f>
        <v>179.76970000000003</v>
      </c>
      <c r="N861" s="796"/>
      <c r="O861" s="1018">
        <f t="shared" si="245"/>
        <v>217.52133700000002</v>
      </c>
      <c r="P861" s="1031"/>
      <c r="Q861" s="1023" t="s">
        <v>1025</v>
      </c>
      <c r="R861" s="1018">
        <f>H861*Tabellen!$K$2*Tabellen!$F$2</f>
        <v>0</v>
      </c>
      <c r="S861" s="1024" t="s">
        <v>1116</v>
      </c>
      <c r="T861" s="1018">
        <f>J861*Tabellen!$F$2</f>
        <v>217.52133700000002</v>
      </c>
      <c r="U861" s="1018">
        <f>R861*Tabellen!$G$2</f>
        <v>0</v>
      </c>
      <c r="V861" s="1018">
        <f>T861*Tabellen!$H$2</f>
        <v>45.679480770000005</v>
      </c>
      <c r="W861" s="1018">
        <f t="shared" si="246"/>
        <v>45.679480770000005</v>
      </c>
      <c r="X861" s="1018">
        <f t="shared" si="247"/>
        <v>263.20081777000001</v>
      </c>
      <c r="Y861" s="1026"/>
      <c r="Z861" s="967"/>
      <c r="AA861" s="967"/>
      <c r="AB861" s="967"/>
      <c r="AC861" s="967"/>
      <c r="AD861" s="967"/>
      <c r="AE861" s="967"/>
      <c r="AF861" s="967"/>
      <c r="AG861" s="967"/>
      <c r="AH861" s="967"/>
      <c r="AI861" s="967"/>
      <c r="AJ861" s="967"/>
      <c r="AK861" s="967"/>
      <c r="AL861" s="967"/>
      <c r="AM861" s="967"/>
      <c r="AN861" s="967"/>
      <c r="AO861" s="967"/>
      <c r="AP861" s="967"/>
      <c r="AQ861" s="967"/>
      <c r="AR861" s="967"/>
      <c r="AS861" s="967"/>
      <c r="AT861" s="967"/>
      <c r="AU861" s="967"/>
      <c r="AV861" s="967"/>
      <c r="AW861" s="967"/>
      <c r="AX861" s="967"/>
      <c r="AY861" s="967"/>
      <c r="AZ861" s="967"/>
      <c r="BA861" s="967"/>
      <c r="BB861" s="967"/>
      <c r="BC861" s="967"/>
      <c r="BD861" s="967"/>
      <c r="BE861" s="967"/>
      <c r="BF861" s="967"/>
      <c r="BG861" s="967"/>
      <c r="BH861" s="967"/>
      <c r="BI861" s="967"/>
      <c r="BJ861" s="967"/>
      <c r="BK861" s="967"/>
      <c r="BL861" s="967"/>
      <c r="BM861" s="967"/>
      <c r="BN861" s="967"/>
      <c r="BO861" s="967"/>
      <c r="BP861" s="967"/>
      <c r="BQ861" s="967"/>
      <c r="BR861" s="967"/>
      <c r="BS861" s="967"/>
    </row>
    <row r="862" spans="1:71" s="656" customFormat="1" ht="15.65" customHeight="1" outlineLevel="2" x14ac:dyDescent="0.25">
      <c r="A862" s="934"/>
      <c r="B862" s="659"/>
      <c r="C862" s="786"/>
      <c r="D862" s="657" t="s">
        <v>1492</v>
      </c>
      <c r="E862" s="660">
        <f>E851*1.1</f>
        <v>100.43</v>
      </c>
      <c r="F862" s="657" t="s">
        <v>74</v>
      </c>
      <c r="G862" s="661"/>
      <c r="H862" s="661">
        <f t="shared" si="243"/>
        <v>0</v>
      </c>
      <c r="I862" s="891">
        <v>3.97</v>
      </c>
      <c r="J862" s="891">
        <f t="shared" si="244"/>
        <v>398.70710000000003</v>
      </c>
      <c r="K862" s="891"/>
      <c r="L862" s="891">
        <f>E862*K862</f>
        <v>0</v>
      </c>
      <c r="M862" s="891">
        <f>J862+H862*Tabellen!$K$2+L862</f>
        <v>398.70710000000003</v>
      </c>
      <c r="N862" s="796"/>
      <c r="O862" s="1018">
        <f t="shared" si="245"/>
        <v>482.43559100000004</v>
      </c>
      <c r="P862" s="1031"/>
      <c r="Q862" s="1023" t="s">
        <v>1025</v>
      </c>
      <c r="R862" s="1018">
        <f>H862*Tabellen!$K$2*Tabellen!$F$2</f>
        <v>0</v>
      </c>
      <c r="S862" s="1024" t="s">
        <v>1116</v>
      </c>
      <c r="T862" s="1018">
        <f>J862*Tabellen!$F$2</f>
        <v>482.43559100000004</v>
      </c>
      <c r="U862" s="1018">
        <f>R862*Tabellen!$G$2</f>
        <v>0</v>
      </c>
      <c r="V862" s="1018">
        <f>T862*Tabellen!$H$2</f>
        <v>101.31147411000001</v>
      </c>
      <c r="W862" s="1018">
        <f t="shared" si="246"/>
        <v>101.31147411000001</v>
      </c>
      <c r="X862" s="1018">
        <f t="shared" si="247"/>
        <v>583.74706510999999</v>
      </c>
      <c r="Y862" s="1034"/>
      <c r="Z862" s="967"/>
      <c r="AA862" s="967"/>
      <c r="AB862" s="967"/>
      <c r="AC862" s="967"/>
      <c r="AD862" s="967"/>
      <c r="AE862" s="967"/>
      <c r="AF862" s="967"/>
      <c r="AG862" s="967"/>
      <c r="AH862" s="967"/>
      <c r="AI862" s="967"/>
      <c r="AJ862" s="967"/>
      <c r="AK862" s="967"/>
      <c r="AL862" s="967"/>
      <c r="AM862" s="967"/>
      <c r="AN862" s="967"/>
      <c r="AO862" s="967"/>
      <c r="AP862" s="967"/>
      <c r="AQ862" s="967"/>
      <c r="AR862" s="967"/>
      <c r="AS862" s="967"/>
      <c r="AT862" s="967"/>
      <c r="AU862" s="967"/>
      <c r="AV862" s="967"/>
      <c r="AW862" s="967"/>
      <c r="AX862" s="967"/>
      <c r="AY862" s="967"/>
      <c r="AZ862" s="967"/>
      <c r="BA862" s="967"/>
      <c r="BB862" s="967"/>
      <c r="BC862" s="967"/>
      <c r="BD862" s="967"/>
      <c r="BE862" s="967"/>
      <c r="BF862" s="967"/>
      <c r="BG862" s="967"/>
      <c r="BH862" s="967"/>
      <c r="BI862" s="967"/>
      <c r="BJ862" s="967"/>
      <c r="BK862" s="967"/>
      <c r="BL862" s="967"/>
      <c r="BM862" s="967"/>
      <c r="BN862" s="967"/>
      <c r="BO862" s="967"/>
      <c r="BP862" s="967"/>
      <c r="BQ862" s="967"/>
      <c r="BR862" s="967"/>
      <c r="BS862" s="967"/>
    </row>
    <row r="863" spans="1:71" s="656" customFormat="1" ht="15.65" customHeight="1" outlineLevel="2" x14ac:dyDescent="0.25">
      <c r="A863" s="934"/>
      <c r="B863" s="778"/>
      <c r="C863" s="791"/>
      <c r="D863" s="784" t="s">
        <v>1499</v>
      </c>
      <c r="E863" s="678">
        <f>E851</f>
        <v>91.3</v>
      </c>
      <c r="F863" s="679" t="s">
        <v>74</v>
      </c>
      <c r="G863" s="680">
        <v>1.05</v>
      </c>
      <c r="H863" s="680">
        <f t="shared" si="243"/>
        <v>95.864999999999995</v>
      </c>
      <c r="I863" s="899">
        <v>0</v>
      </c>
      <c r="J863" s="899">
        <f t="shared" si="244"/>
        <v>0</v>
      </c>
      <c r="K863" s="899"/>
      <c r="L863" s="899">
        <f>+K863*E863</f>
        <v>0</v>
      </c>
      <c r="M863" s="900">
        <f>J863+H863*Tabellen!$K$2+L863</f>
        <v>5751.9</v>
      </c>
      <c r="N863" s="796"/>
      <c r="O863" s="1018">
        <f t="shared" si="245"/>
        <v>6959.7989999999991</v>
      </c>
      <c r="P863" s="1031"/>
      <c r="Q863" s="1023" t="s">
        <v>1025</v>
      </c>
      <c r="R863" s="1018">
        <f>H863*Tabellen!$K$2*Tabellen!$F$2</f>
        <v>6959.7989999999991</v>
      </c>
      <c r="S863" s="1024" t="s">
        <v>1116</v>
      </c>
      <c r="T863" s="1018">
        <f>J863*Tabellen!$F$2</f>
        <v>0</v>
      </c>
      <c r="U863" s="1018">
        <f>R863*Tabellen!$G$2</f>
        <v>626.38190999999995</v>
      </c>
      <c r="V863" s="1018">
        <f>T863*Tabellen!$H$2</f>
        <v>0</v>
      </c>
      <c r="W863" s="1018">
        <f t="shared" si="246"/>
        <v>626.38190999999995</v>
      </c>
      <c r="X863" s="1018">
        <f t="shared" si="247"/>
        <v>7586.1809099999991</v>
      </c>
      <c r="Y863" s="1019"/>
      <c r="Z863" s="969"/>
      <c r="AA863" s="967"/>
      <c r="AB863" s="967"/>
      <c r="AC863" s="967"/>
      <c r="AD863" s="967"/>
      <c r="AE863" s="967"/>
      <c r="AF863" s="967"/>
      <c r="AG863" s="967"/>
      <c r="AH863" s="967"/>
      <c r="AI863" s="967"/>
      <c r="AJ863" s="967"/>
      <c r="AK863" s="967"/>
      <c r="AL863" s="967"/>
      <c r="AM863" s="967"/>
      <c r="AN863" s="967"/>
      <c r="AO863" s="967"/>
      <c r="AP863" s="967"/>
      <c r="AQ863" s="967"/>
      <c r="AR863" s="967"/>
      <c r="AS863" s="967"/>
      <c r="AT863" s="967"/>
      <c r="AU863" s="967"/>
      <c r="AV863" s="967"/>
      <c r="AW863" s="967"/>
      <c r="AX863" s="967"/>
      <c r="AY863" s="967"/>
      <c r="AZ863" s="967"/>
      <c r="BA863" s="967"/>
      <c r="BB863" s="967"/>
      <c r="BC863" s="967"/>
      <c r="BD863" s="967"/>
      <c r="BE863" s="967"/>
      <c r="BF863" s="967"/>
      <c r="BG863" s="967"/>
      <c r="BH863" s="967"/>
      <c r="BI863" s="967"/>
      <c r="BJ863" s="967"/>
      <c r="BK863" s="967"/>
      <c r="BL863" s="967"/>
      <c r="BM863" s="967"/>
      <c r="BN863" s="967"/>
      <c r="BO863" s="967"/>
      <c r="BP863" s="967"/>
      <c r="BQ863" s="967"/>
      <c r="BR863" s="967"/>
      <c r="BS863" s="967"/>
    </row>
    <row r="864" spans="1:71" s="656" customFormat="1" ht="15.65" customHeight="1" outlineLevel="2" x14ac:dyDescent="0.25">
      <c r="A864" s="934"/>
      <c r="B864" s="659"/>
      <c r="C864" s="786"/>
      <c r="D864" s="659" t="s">
        <v>1493</v>
      </c>
      <c r="E864" s="660">
        <f>E851</f>
        <v>91.3</v>
      </c>
      <c r="F864" s="657" t="s">
        <v>74</v>
      </c>
      <c r="G864" s="660"/>
      <c r="H864" s="661">
        <f t="shared" si="243"/>
        <v>0</v>
      </c>
      <c r="I864" s="891">
        <v>10</v>
      </c>
      <c r="J864" s="891">
        <f t="shared" si="244"/>
        <v>913</v>
      </c>
      <c r="K864" s="891"/>
      <c r="L864" s="891">
        <f>E864*K864</f>
        <v>0</v>
      </c>
      <c r="M864" s="891">
        <f>J864+H864*Tabellen!$K$2+L864</f>
        <v>913</v>
      </c>
      <c r="N864" s="796"/>
      <c r="O864" s="1018">
        <f t="shared" si="245"/>
        <v>1104.73</v>
      </c>
      <c r="P864" s="1031"/>
      <c r="Q864" s="1023" t="s">
        <v>1025</v>
      </c>
      <c r="R864" s="1018">
        <f>H864*Tabellen!$K$2*Tabellen!$F$2</f>
        <v>0</v>
      </c>
      <c r="S864" s="1024" t="s">
        <v>1116</v>
      </c>
      <c r="T864" s="1018">
        <f>J864*Tabellen!$F$2</f>
        <v>1104.73</v>
      </c>
      <c r="U864" s="1018">
        <f>R864*Tabellen!$G$2</f>
        <v>0</v>
      </c>
      <c r="V864" s="1018">
        <f>T864*Tabellen!$H$2</f>
        <v>231.9933</v>
      </c>
      <c r="W864" s="1018">
        <f t="shared" si="246"/>
        <v>231.9933</v>
      </c>
      <c r="X864" s="1018">
        <f t="shared" si="247"/>
        <v>1336.7233000000001</v>
      </c>
      <c r="Y864" s="1017"/>
      <c r="Z864" s="967"/>
      <c r="AA864" s="967"/>
      <c r="AB864" s="967"/>
      <c r="AC864" s="967"/>
      <c r="AD864" s="967"/>
      <c r="AE864" s="967"/>
      <c r="AF864" s="967"/>
      <c r="AG864" s="967"/>
      <c r="AH864" s="967"/>
      <c r="AI864" s="967"/>
      <c r="AJ864" s="967"/>
      <c r="AK864" s="967"/>
      <c r="AL864" s="967"/>
      <c r="AM864" s="967"/>
      <c r="AN864" s="967"/>
      <c r="AO864" s="967"/>
      <c r="AP864" s="967"/>
      <c r="AQ864" s="967"/>
      <c r="AR864" s="967"/>
      <c r="AS864" s="967"/>
      <c r="AT864" s="967"/>
      <c r="AU864" s="967"/>
      <c r="AV864" s="967"/>
      <c r="AW864" s="967"/>
      <c r="AX864" s="967"/>
      <c r="AY864" s="967"/>
      <c r="AZ864" s="967"/>
      <c r="BA864" s="967"/>
      <c r="BB864" s="967"/>
      <c r="BC864" s="967"/>
      <c r="BD864" s="967"/>
      <c r="BE864" s="967"/>
      <c r="BF864" s="967"/>
      <c r="BG864" s="967"/>
      <c r="BH864" s="967"/>
      <c r="BI864" s="967"/>
      <c r="BJ864" s="967"/>
      <c r="BK864" s="967"/>
      <c r="BL864" s="967"/>
      <c r="BM864" s="967"/>
      <c r="BN864" s="967"/>
      <c r="BO864" s="967"/>
      <c r="BP864" s="967"/>
      <c r="BQ864" s="967"/>
      <c r="BR864" s="967"/>
      <c r="BS864" s="967"/>
    </row>
    <row r="865" spans="1:71" s="656" customFormat="1" ht="15.65" customHeight="1" outlineLevel="2" x14ac:dyDescent="0.25">
      <c r="A865" s="934"/>
      <c r="B865" s="659"/>
      <c r="C865" s="786"/>
      <c r="D865" s="659" t="s">
        <v>1483</v>
      </c>
      <c r="E865" s="660">
        <v>1</v>
      </c>
      <c r="F865" s="657" t="s">
        <v>846</v>
      </c>
      <c r="G865" s="660">
        <v>4</v>
      </c>
      <c r="H865" s="661">
        <f t="shared" si="243"/>
        <v>4</v>
      </c>
      <c r="I865" s="891"/>
      <c r="J865" s="891">
        <f t="shared" si="244"/>
        <v>0</v>
      </c>
      <c r="K865" s="891"/>
      <c r="L865" s="891">
        <f>E865*K865</f>
        <v>0</v>
      </c>
      <c r="M865" s="891">
        <f>J865+H865*Tabellen!$K$2+L865</f>
        <v>240</v>
      </c>
      <c r="N865" s="796"/>
      <c r="O865" s="1018">
        <f t="shared" si="245"/>
        <v>290.39999999999998</v>
      </c>
      <c r="P865" s="1031"/>
      <c r="Q865" s="1023" t="s">
        <v>1025</v>
      </c>
      <c r="R865" s="1018">
        <f>H865*Tabellen!$K$2*Tabellen!$F$2</f>
        <v>290.39999999999998</v>
      </c>
      <c r="S865" s="1024" t="s">
        <v>1116</v>
      </c>
      <c r="T865" s="1018">
        <f>J865*Tabellen!$F$2</f>
        <v>0</v>
      </c>
      <c r="U865" s="1018">
        <f>R865*Tabellen!$G$2</f>
        <v>26.135999999999996</v>
      </c>
      <c r="V865" s="1018">
        <f>T865*Tabellen!$H$2</f>
        <v>0</v>
      </c>
      <c r="W865" s="1018">
        <f t="shared" si="246"/>
        <v>26.135999999999996</v>
      </c>
      <c r="X865" s="1018">
        <f t="shared" si="247"/>
        <v>316.53599999999994</v>
      </c>
      <c r="Y865" s="1017"/>
      <c r="Z865" s="967"/>
      <c r="AA865" s="967"/>
      <c r="AB865" s="967"/>
      <c r="AC865" s="967"/>
      <c r="AD865" s="967"/>
      <c r="AE865" s="967"/>
      <c r="AF865" s="967"/>
      <c r="AG865" s="967"/>
      <c r="AH865" s="967"/>
      <c r="AI865" s="967"/>
      <c r="AJ865" s="967"/>
      <c r="AK865" s="967"/>
      <c r="AL865" s="967"/>
      <c r="AM865" s="967"/>
      <c r="AN865" s="967"/>
      <c r="AO865" s="967"/>
      <c r="AP865" s="967"/>
      <c r="AQ865" s="967"/>
      <c r="AR865" s="967"/>
      <c r="AS865" s="967"/>
      <c r="AT865" s="967"/>
      <c r="AU865" s="967"/>
      <c r="AV865" s="967"/>
      <c r="AW865" s="967"/>
      <c r="AX865" s="967"/>
      <c r="AY865" s="967"/>
      <c r="AZ865" s="967"/>
      <c r="BA865" s="967"/>
      <c r="BB865" s="967"/>
      <c r="BC865" s="967"/>
      <c r="BD865" s="967"/>
      <c r="BE865" s="967"/>
      <c r="BF865" s="967"/>
      <c r="BG865" s="967"/>
      <c r="BH865" s="967"/>
      <c r="BI865" s="967"/>
      <c r="BJ865" s="967"/>
      <c r="BK865" s="967"/>
      <c r="BL865" s="967"/>
      <c r="BM865" s="967"/>
      <c r="BN865" s="967"/>
      <c r="BO865" s="967"/>
      <c r="BP865" s="967"/>
      <c r="BQ865" s="967"/>
      <c r="BR865" s="967"/>
      <c r="BS865" s="967"/>
    </row>
    <row r="866" spans="1:71" s="830" customFormat="1" ht="15.65" customHeight="1" outlineLevel="2" x14ac:dyDescent="0.25">
      <c r="A866" s="936"/>
      <c r="B866" s="659" t="s">
        <v>1223</v>
      </c>
      <c r="C866" s="786" t="s">
        <v>1074</v>
      </c>
      <c r="D866" s="657" t="s">
        <v>1226</v>
      </c>
      <c r="E866" s="660"/>
      <c r="F866" s="657"/>
      <c r="G866" s="661"/>
      <c r="H866" s="661"/>
      <c r="I866" s="891"/>
      <c r="J866" s="891"/>
      <c r="K866" s="891"/>
      <c r="L866" s="891"/>
      <c r="M866" s="891"/>
      <c r="N866" s="833"/>
      <c r="O866" s="1018">
        <f t="shared" si="245"/>
        <v>0</v>
      </c>
      <c r="P866" s="1031"/>
      <c r="Q866" s="1023" t="s">
        <v>1025</v>
      </c>
      <c r="R866" s="1018">
        <f>H866*Tabellen!$K$2*Tabellen!$F$2</f>
        <v>0</v>
      </c>
      <c r="S866" s="1024" t="s">
        <v>1116</v>
      </c>
      <c r="T866" s="1018">
        <f>J866*Tabellen!$F$2</f>
        <v>0</v>
      </c>
      <c r="U866" s="1018">
        <f>R866*Tabellen!$G$2</f>
        <v>0</v>
      </c>
      <c r="V866" s="1018">
        <f>T866*Tabellen!$H$2</f>
        <v>0</v>
      </c>
      <c r="W866" s="1018">
        <f t="shared" si="246"/>
        <v>0</v>
      </c>
      <c r="X866" s="1018">
        <f t="shared" si="247"/>
        <v>0</v>
      </c>
      <c r="Y866" s="1034"/>
      <c r="Z866" s="970"/>
      <c r="AA866" s="970"/>
      <c r="AB866" s="970"/>
      <c r="AC866" s="970"/>
      <c r="AD866" s="970"/>
      <c r="AE866" s="970"/>
      <c r="AF866" s="970"/>
      <c r="AG866" s="970"/>
      <c r="AH866" s="970"/>
      <c r="AI866" s="970"/>
      <c r="AJ866" s="970"/>
      <c r="AK866" s="970"/>
      <c r="AL866" s="970"/>
      <c r="AM866" s="970"/>
      <c r="AN866" s="970"/>
      <c r="AO866" s="970"/>
      <c r="AP866" s="970"/>
      <c r="AQ866" s="970"/>
      <c r="AR866" s="970"/>
      <c r="AS866" s="970"/>
      <c r="AT866" s="970"/>
      <c r="AU866" s="970"/>
      <c r="AV866" s="970"/>
      <c r="AW866" s="970"/>
      <c r="AX866" s="970"/>
      <c r="AY866" s="970"/>
      <c r="AZ866" s="970"/>
      <c r="BA866" s="970"/>
      <c r="BB866" s="970"/>
      <c r="BC866" s="970"/>
      <c r="BD866" s="970"/>
      <c r="BE866" s="970"/>
      <c r="BF866" s="970"/>
      <c r="BG866" s="970"/>
      <c r="BH866" s="970"/>
      <c r="BI866" s="970"/>
      <c r="BJ866" s="970"/>
      <c r="BK866" s="970"/>
      <c r="BL866" s="970"/>
      <c r="BM866" s="970"/>
      <c r="BN866" s="970"/>
      <c r="BO866" s="970"/>
      <c r="BP866" s="970"/>
      <c r="BQ866" s="970"/>
      <c r="BR866" s="970"/>
      <c r="BS866" s="970"/>
    </row>
    <row r="867" spans="1:71" ht="15.65" customHeight="1" outlineLevel="2" x14ac:dyDescent="0.25">
      <c r="B867" s="659"/>
      <c r="E867" s="660"/>
      <c r="G867" s="661"/>
      <c r="H867" s="661"/>
      <c r="K867" s="906"/>
      <c r="N867" s="795"/>
      <c r="O867" s="1017"/>
      <c r="P867" s="1017"/>
      <c r="Q867" s="1017"/>
      <c r="Y867" s="1017"/>
      <c r="Z867" s="964"/>
    </row>
    <row r="868" spans="1:71" ht="9" customHeight="1" outlineLevel="1" x14ac:dyDescent="0.25">
      <c r="B868" s="663"/>
      <c r="D868" s="664"/>
      <c r="E868" s="666"/>
      <c r="F868" s="664"/>
      <c r="G868" s="665"/>
      <c r="H868" s="665"/>
      <c r="I868" s="892"/>
      <c r="J868" s="892"/>
      <c r="K868" s="892"/>
      <c r="L868" s="892"/>
      <c r="M868" s="892"/>
      <c r="N868" s="786"/>
      <c r="O868" s="1021"/>
      <c r="P868" s="1021"/>
      <c r="Q868" s="1021"/>
      <c r="R868" s="1022"/>
      <c r="S868" s="1022"/>
      <c r="T868" s="1022"/>
      <c r="U868" s="1022"/>
      <c r="V868" s="1022"/>
      <c r="W868" s="1022"/>
      <c r="X868" s="1022"/>
      <c r="Y868" s="1021"/>
      <c r="Z868" s="965"/>
      <c r="AA868" s="966"/>
      <c r="AG868" s="963"/>
      <c r="AH868" s="963"/>
    </row>
    <row r="869" spans="1:71" s="912" customFormat="1" ht="15.65" customHeight="1" outlineLevel="1" x14ac:dyDescent="0.25">
      <c r="B869" s="650" t="s">
        <v>1022</v>
      </c>
      <c r="C869" s="937"/>
      <c r="D869" s="651" t="s">
        <v>1702</v>
      </c>
      <c r="E869" s="658">
        <v>91.3</v>
      </c>
      <c r="F869" s="651" t="s">
        <v>74</v>
      </c>
      <c r="G869" s="652"/>
      <c r="H869" s="652">
        <f>SUM(H870:H885)/E869</f>
        <v>1.334234933633524</v>
      </c>
      <c r="I869" s="890"/>
      <c r="J869" s="890">
        <f>SUM(J870:J885)/E869</f>
        <v>43.547919499999999</v>
      </c>
      <c r="K869" s="890"/>
      <c r="L869" s="890">
        <f>SUM(L870:L885)/E869</f>
        <v>0</v>
      </c>
      <c r="M869" s="890">
        <f>SUM(M870:M885)/E869</f>
        <v>123.60201551801143</v>
      </c>
      <c r="N869" s="937"/>
      <c r="O869" s="1015">
        <f>SUM(O870:O885)/E869</f>
        <v>149.55843877679382</v>
      </c>
      <c r="P869" s="1014" t="str">
        <f>B869</f>
        <v>V1-3-L3</v>
      </c>
      <c r="Q869" s="1014"/>
      <c r="R869" s="1015"/>
      <c r="S869" s="1015"/>
      <c r="T869" s="1015"/>
      <c r="U869" s="1028"/>
      <c r="V869" s="1015"/>
      <c r="W869" s="1015"/>
      <c r="X869" s="1015">
        <f>SUM(X870:X885)/E869</f>
        <v>169.3418561781053</v>
      </c>
      <c r="Y869" s="1016"/>
      <c r="Z869" s="960"/>
      <c r="AA869" s="960"/>
      <c r="AB869" s="960"/>
      <c r="AC869" s="960"/>
      <c r="AD869" s="960"/>
      <c r="AE869" s="960"/>
      <c r="AF869" s="960"/>
      <c r="AG869" s="960"/>
      <c r="AH869" s="960"/>
      <c r="AI869" s="960"/>
      <c r="AJ869" s="960"/>
      <c r="AK869" s="960"/>
      <c r="AL869" s="960"/>
      <c r="AM869" s="960"/>
      <c r="AN869" s="960"/>
      <c r="AO869" s="960"/>
      <c r="AP869" s="960"/>
      <c r="AQ869" s="960"/>
      <c r="AR869" s="960"/>
      <c r="AS869" s="960"/>
      <c r="AT869" s="960"/>
      <c r="AU869" s="960"/>
      <c r="AV869" s="960"/>
      <c r="AW869" s="960"/>
      <c r="AX869" s="960"/>
      <c r="AY869" s="960"/>
      <c r="AZ869" s="960"/>
      <c r="BA869" s="960"/>
      <c r="BB869" s="960"/>
      <c r="BC869" s="960"/>
      <c r="BD869" s="960"/>
      <c r="BE869" s="960"/>
      <c r="BF869" s="960"/>
      <c r="BG869" s="960"/>
      <c r="BH869" s="960"/>
      <c r="BI869" s="960"/>
      <c r="BJ869" s="960"/>
      <c r="BK869" s="960"/>
      <c r="BL869" s="960"/>
      <c r="BM869" s="960"/>
      <c r="BN869" s="960"/>
      <c r="BO869" s="960"/>
      <c r="BP869" s="960"/>
      <c r="BQ869" s="960"/>
      <c r="BR869" s="960"/>
      <c r="BS869" s="960"/>
    </row>
    <row r="870" spans="1:71" ht="15.65" customHeight="1" outlineLevel="2" x14ac:dyDescent="0.25">
      <c r="B870" s="659"/>
      <c r="D870" s="668" t="s">
        <v>1302</v>
      </c>
      <c r="E870" s="660"/>
      <c r="G870" s="661"/>
      <c r="H870" s="661"/>
      <c r="K870" s="906"/>
      <c r="N870" s="795"/>
      <c r="O870" s="1017" t="str">
        <f>R870</f>
        <v>incl. opslagen</v>
      </c>
      <c r="P870" s="1017"/>
      <c r="Q870" s="1023"/>
      <c r="R870" s="1030" t="str">
        <f>Tabellen!$C$2</f>
        <v>incl. opslagen</v>
      </c>
      <c r="S870" s="1024"/>
      <c r="T870" s="1030" t="str">
        <f>Tabellen!$C$2</f>
        <v>incl. opslagen</v>
      </c>
    </row>
    <row r="871" spans="1:71" s="656" customFormat="1" ht="15.65" customHeight="1" outlineLevel="2" x14ac:dyDescent="0.25">
      <c r="A871" s="934"/>
      <c r="B871" s="659"/>
      <c r="C871" s="786"/>
      <c r="D871" s="657" t="s">
        <v>1433</v>
      </c>
      <c r="E871" s="660">
        <v>1</v>
      </c>
      <c r="F871" s="657" t="s">
        <v>846</v>
      </c>
      <c r="G871" s="661">
        <v>2</v>
      </c>
      <c r="H871" s="661">
        <f t="shared" ref="H871:H883" si="248">E871*G871</f>
        <v>2</v>
      </c>
      <c r="I871" s="891"/>
      <c r="J871" s="891">
        <f t="shared" ref="J871:J883" si="249">E871*I871</f>
        <v>0</v>
      </c>
      <c r="K871" s="891"/>
      <c r="L871" s="891">
        <f>E871*K871</f>
        <v>0</v>
      </c>
      <c r="M871" s="891">
        <f>J871+H871*Tabellen!$K$2+L871</f>
        <v>120</v>
      </c>
      <c r="N871" s="796"/>
      <c r="O871" s="1018">
        <f t="shared" ref="O871:O884" si="250">R871+T871</f>
        <v>145.19999999999999</v>
      </c>
      <c r="P871" s="1031"/>
      <c r="Q871" s="1023" t="s">
        <v>1025</v>
      </c>
      <c r="R871" s="1018">
        <f>H871*Tabellen!$K$2*Tabellen!$F$2</f>
        <v>145.19999999999999</v>
      </c>
      <c r="S871" s="1024" t="s">
        <v>1116</v>
      </c>
      <c r="T871" s="1018">
        <f>J871*Tabellen!$F$2</f>
        <v>0</v>
      </c>
      <c r="U871" s="1018">
        <f>R871*Tabellen!$G$2</f>
        <v>13.067999999999998</v>
      </c>
      <c r="V871" s="1018">
        <f>T871*Tabellen!$H$2</f>
        <v>0</v>
      </c>
      <c r="W871" s="1018">
        <f t="shared" ref="W871:W884" si="251">U871+V871</f>
        <v>13.067999999999998</v>
      </c>
      <c r="X871" s="1018">
        <f t="shared" ref="X871:X884" si="252">O871+W871</f>
        <v>158.26799999999997</v>
      </c>
      <c r="Y871" s="1019"/>
      <c r="Z871" s="967"/>
      <c r="AA871" s="967"/>
      <c r="AB871" s="967"/>
      <c r="AC871" s="967"/>
      <c r="AD871" s="967"/>
      <c r="AE871" s="967"/>
      <c r="AF871" s="967"/>
      <c r="AG871" s="967"/>
      <c r="AH871" s="967"/>
      <c r="AI871" s="967"/>
      <c r="AJ871" s="967"/>
      <c r="AK871" s="967"/>
      <c r="AL871" s="967"/>
      <c r="AM871" s="967"/>
      <c r="AN871" s="967"/>
      <c r="AO871" s="967"/>
      <c r="AP871" s="967"/>
      <c r="AQ871" s="967"/>
      <c r="AR871" s="967"/>
      <c r="AS871" s="967"/>
      <c r="AT871" s="967"/>
      <c r="AU871" s="967"/>
      <c r="AV871" s="967"/>
      <c r="AW871" s="967"/>
      <c r="AX871" s="967"/>
      <c r="AY871" s="967"/>
      <c r="AZ871" s="967"/>
      <c r="BA871" s="967"/>
      <c r="BB871" s="967"/>
      <c r="BC871" s="967"/>
      <c r="BD871" s="967"/>
      <c r="BE871" s="967"/>
      <c r="BF871" s="967"/>
      <c r="BG871" s="967"/>
      <c r="BH871" s="967"/>
      <c r="BI871" s="967"/>
      <c r="BJ871" s="967"/>
      <c r="BK871" s="967"/>
      <c r="BL871" s="967"/>
      <c r="BM871" s="967"/>
      <c r="BN871" s="967"/>
      <c r="BO871" s="967"/>
      <c r="BP871" s="967"/>
      <c r="BQ871" s="967"/>
      <c r="BR871" s="967"/>
      <c r="BS871" s="967"/>
    </row>
    <row r="872" spans="1:71" s="656" customFormat="1" ht="15.65" customHeight="1" outlineLevel="2" x14ac:dyDescent="0.25">
      <c r="A872" s="934"/>
      <c r="B872" s="659"/>
      <c r="C872" s="786"/>
      <c r="D872" s="657" t="s">
        <v>1484</v>
      </c>
      <c r="E872" s="660">
        <f>91.3/2.7</f>
        <v>33.81481481481481</v>
      </c>
      <c r="F872" s="657" t="s">
        <v>71</v>
      </c>
      <c r="G872" s="661">
        <v>0.05</v>
      </c>
      <c r="H872" s="661">
        <f t="shared" si="248"/>
        <v>1.6907407407407407</v>
      </c>
      <c r="I872" s="891"/>
      <c r="J872" s="891">
        <f t="shared" si="249"/>
        <v>0</v>
      </c>
      <c r="K872" s="891"/>
      <c r="L872" s="891">
        <f>E872*K872</f>
        <v>0</v>
      </c>
      <c r="M872" s="891">
        <f>J872+H872*Tabellen!$K$2+L872</f>
        <v>101.44444444444444</v>
      </c>
      <c r="N872" s="796"/>
      <c r="O872" s="1018">
        <f t="shared" si="250"/>
        <v>122.74777777777777</v>
      </c>
      <c r="P872" s="1031"/>
      <c r="Q872" s="1023" t="s">
        <v>1025</v>
      </c>
      <c r="R872" s="1018">
        <f>H872*Tabellen!$K$2*Tabellen!$F$2</f>
        <v>122.74777777777777</v>
      </c>
      <c r="S872" s="1024" t="s">
        <v>1116</v>
      </c>
      <c r="T872" s="1018">
        <f>J872*Tabellen!$F$2</f>
        <v>0</v>
      </c>
      <c r="U872" s="1018">
        <f>R872*Tabellen!$G$2</f>
        <v>11.047299999999998</v>
      </c>
      <c r="V872" s="1018">
        <f>T872*Tabellen!$H$2</f>
        <v>0</v>
      </c>
      <c r="W872" s="1018">
        <f t="shared" si="251"/>
        <v>11.047299999999998</v>
      </c>
      <c r="X872" s="1018">
        <f t="shared" si="252"/>
        <v>133.79507777777778</v>
      </c>
      <c r="Y872" s="1019"/>
      <c r="Z872" s="967"/>
      <c r="AA872" s="967"/>
      <c r="AB872" s="967"/>
      <c r="AC872" s="967"/>
      <c r="AD872" s="967"/>
      <c r="AE872" s="967"/>
      <c r="AF872" s="967"/>
      <c r="AG872" s="967"/>
      <c r="AH872" s="967"/>
      <c r="AI872" s="967"/>
      <c r="AJ872" s="967"/>
      <c r="AK872" s="967"/>
      <c r="AL872" s="967"/>
      <c r="AM872" s="967"/>
      <c r="AN872" s="967"/>
      <c r="AO872" s="967"/>
      <c r="AP872" s="967"/>
      <c r="AQ872" s="967"/>
      <c r="AR872" s="967"/>
      <c r="AS872" s="967"/>
      <c r="AT872" s="967"/>
      <c r="AU872" s="967"/>
      <c r="AV872" s="967"/>
      <c r="AW872" s="967"/>
      <c r="AX872" s="967"/>
      <c r="AY872" s="967"/>
      <c r="AZ872" s="967"/>
      <c r="BA872" s="967"/>
      <c r="BB872" s="967"/>
      <c r="BC872" s="967"/>
      <c r="BD872" s="967"/>
      <c r="BE872" s="967"/>
      <c r="BF872" s="967"/>
      <c r="BG872" s="967"/>
      <c r="BH872" s="967"/>
      <c r="BI872" s="967"/>
      <c r="BJ872" s="967"/>
      <c r="BK872" s="967"/>
      <c r="BL872" s="967"/>
      <c r="BM872" s="967"/>
      <c r="BN872" s="967"/>
      <c r="BO872" s="967"/>
      <c r="BP872" s="967"/>
      <c r="BQ872" s="967"/>
      <c r="BR872" s="967"/>
      <c r="BS872" s="967"/>
    </row>
    <row r="873" spans="1:71" s="656" customFormat="1" ht="15.65" customHeight="1" outlineLevel="2" x14ac:dyDescent="0.25">
      <c r="A873" s="934"/>
      <c r="B873" s="659"/>
      <c r="C873" s="786"/>
      <c r="D873" s="657" t="s">
        <v>1497</v>
      </c>
      <c r="E873" s="660">
        <f>E869*3.3333</f>
        <v>304.33028999999999</v>
      </c>
      <c r="F873" s="657" t="s">
        <v>71</v>
      </c>
      <c r="G873" s="661">
        <v>0.03</v>
      </c>
      <c r="H873" s="661">
        <f t="shared" si="248"/>
        <v>9.1299086999999997</v>
      </c>
      <c r="I873" s="891">
        <v>0.44</v>
      </c>
      <c r="J873" s="891">
        <f t="shared" si="249"/>
        <v>133.90532759999999</v>
      </c>
      <c r="K873" s="891"/>
      <c r="L873" s="891">
        <f>E873*K873</f>
        <v>0</v>
      </c>
      <c r="M873" s="891">
        <f>J873+H873*Tabellen!$K$2+L873</f>
        <v>681.69984959999999</v>
      </c>
      <c r="N873" s="796"/>
      <c r="O873" s="1018">
        <f t="shared" si="250"/>
        <v>824.85681801600003</v>
      </c>
      <c r="P873" s="1031"/>
      <c r="Q873" s="1023" t="s">
        <v>1025</v>
      </c>
      <c r="R873" s="1018">
        <f>H873*Tabellen!$K$2*Tabellen!$F$2</f>
        <v>662.83137162000003</v>
      </c>
      <c r="S873" s="1024" t="s">
        <v>1116</v>
      </c>
      <c r="T873" s="1018">
        <f>J873*Tabellen!$F$2</f>
        <v>162.02544639599998</v>
      </c>
      <c r="U873" s="1018">
        <f>R873*Tabellen!$G$2</f>
        <v>59.654823445799998</v>
      </c>
      <c r="V873" s="1018">
        <f>T873*Tabellen!$H$2</f>
        <v>34.025343743159993</v>
      </c>
      <c r="W873" s="1018">
        <f t="shared" si="251"/>
        <v>93.680167188959985</v>
      </c>
      <c r="X873" s="1018">
        <f t="shared" si="252"/>
        <v>918.53698520496005</v>
      </c>
      <c r="Y873" s="1019"/>
      <c r="Z873" s="967"/>
      <c r="AA873" s="967"/>
      <c r="AB873" s="967"/>
      <c r="AC873" s="967"/>
      <c r="AD873" s="967"/>
      <c r="AE873" s="967"/>
      <c r="AF873" s="967"/>
      <c r="AG873" s="967"/>
      <c r="AH873" s="967"/>
      <c r="AI873" s="967"/>
      <c r="AJ873" s="967"/>
      <c r="AK873" s="967"/>
      <c r="AL873" s="967"/>
      <c r="AM873" s="967"/>
      <c r="AN873" s="967"/>
      <c r="AO873" s="967"/>
      <c r="AP873" s="967"/>
      <c r="AQ873" s="967"/>
      <c r="AR873" s="967"/>
      <c r="AS873" s="967"/>
      <c r="AT873" s="967"/>
      <c r="AU873" s="967"/>
      <c r="AV873" s="967"/>
      <c r="AW873" s="967"/>
      <c r="AX873" s="967"/>
      <c r="AY873" s="967"/>
      <c r="AZ873" s="967"/>
      <c r="BA873" s="967"/>
      <c r="BB873" s="967"/>
      <c r="BC873" s="967"/>
      <c r="BD873" s="967"/>
      <c r="BE873" s="967"/>
      <c r="BF873" s="967"/>
      <c r="BG873" s="967"/>
      <c r="BH873" s="967"/>
      <c r="BI873" s="967"/>
      <c r="BJ873" s="967"/>
      <c r="BK873" s="967"/>
      <c r="BL873" s="967"/>
      <c r="BM873" s="967"/>
      <c r="BN873" s="967"/>
      <c r="BO873" s="967"/>
      <c r="BP873" s="967"/>
      <c r="BQ873" s="967"/>
      <c r="BR873" s="967"/>
      <c r="BS873" s="967"/>
    </row>
    <row r="874" spans="1:71" s="656" customFormat="1" ht="15.65" customHeight="1" outlineLevel="2" x14ac:dyDescent="0.25">
      <c r="A874" s="934"/>
      <c r="B874" s="778"/>
      <c r="C874" s="791"/>
      <c r="D874" s="784" t="s">
        <v>158</v>
      </c>
      <c r="E874" s="678">
        <f>E869*1.7*1.1</f>
        <v>170.73099999999999</v>
      </c>
      <c r="F874" s="679" t="s">
        <v>71</v>
      </c>
      <c r="G874" s="680">
        <v>0</v>
      </c>
      <c r="H874" s="680">
        <f t="shared" si="248"/>
        <v>0</v>
      </c>
      <c r="I874" s="899">
        <v>2.61</v>
      </c>
      <c r="J874" s="899">
        <f t="shared" si="249"/>
        <v>445.60790999999995</v>
      </c>
      <c r="K874" s="899"/>
      <c r="L874" s="899">
        <f>+K874*E874</f>
        <v>0</v>
      </c>
      <c r="M874" s="900">
        <f>J874+H874*Tabellen!$K$2+L874</f>
        <v>445.60790999999995</v>
      </c>
      <c r="N874" s="796"/>
      <c r="O874" s="1018">
        <f t="shared" si="250"/>
        <v>539.18557109999995</v>
      </c>
      <c r="P874" s="1031"/>
      <c r="Q874" s="1023" t="s">
        <v>1025</v>
      </c>
      <c r="R874" s="1018">
        <f>H874*Tabellen!$K$2*Tabellen!$F$2</f>
        <v>0</v>
      </c>
      <c r="S874" s="1024" t="s">
        <v>1116</v>
      </c>
      <c r="T874" s="1018">
        <f>J874*Tabellen!$F$2</f>
        <v>539.18557109999995</v>
      </c>
      <c r="U874" s="1018">
        <f>R874*Tabellen!$G$2</f>
        <v>0</v>
      </c>
      <c r="V874" s="1018">
        <f>T874*Tabellen!$H$2</f>
        <v>113.22896993099998</v>
      </c>
      <c r="W874" s="1018">
        <f t="shared" si="251"/>
        <v>113.22896993099998</v>
      </c>
      <c r="X874" s="1018">
        <f t="shared" si="252"/>
        <v>652.41454103099989</v>
      </c>
      <c r="Y874" s="1019"/>
      <c r="Z874" s="969"/>
      <c r="AA874" s="967"/>
      <c r="AB874" s="967"/>
      <c r="AC874" s="967"/>
      <c r="AD874" s="967"/>
      <c r="AE874" s="967"/>
      <c r="AF874" s="967"/>
      <c r="AG874" s="967"/>
      <c r="AH874" s="967"/>
      <c r="AI874" s="967"/>
      <c r="AJ874" s="967"/>
      <c r="AK874" s="967"/>
      <c r="AL874" s="967"/>
      <c r="AM874" s="967"/>
      <c r="AN874" s="967"/>
      <c r="AO874" s="967"/>
      <c r="AP874" s="967"/>
      <c r="AQ874" s="967"/>
      <c r="AR874" s="967"/>
      <c r="AS874" s="967"/>
      <c r="AT874" s="967"/>
      <c r="AU874" s="967"/>
      <c r="AV874" s="967"/>
      <c r="AW874" s="967"/>
      <c r="AX874" s="967"/>
      <c r="AY874" s="967"/>
      <c r="AZ874" s="967"/>
      <c r="BA874" s="967"/>
      <c r="BB874" s="967"/>
      <c r="BC874" s="967"/>
      <c r="BD874" s="967"/>
      <c r="BE874" s="967"/>
      <c r="BF874" s="967"/>
      <c r="BG874" s="967"/>
      <c r="BH874" s="967"/>
      <c r="BI874" s="967"/>
      <c r="BJ874" s="967"/>
      <c r="BK874" s="967"/>
      <c r="BL874" s="967"/>
      <c r="BM874" s="967"/>
      <c r="BN874" s="967"/>
      <c r="BO874" s="967"/>
      <c r="BP874" s="967"/>
      <c r="BQ874" s="967"/>
      <c r="BR874" s="967"/>
      <c r="BS874" s="967"/>
    </row>
    <row r="875" spans="1:71" s="656" customFormat="1" ht="15.65" customHeight="1" outlineLevel="2" x14ac:dyDescent="0.25">
      <c r="A875" s="934"/>
      <c r="B875" s="778"/>
      <c r="C875" s="791"/>
      <c r="D875" s="784" t="s">
        <v>159</v>
      </c>
      <c r="E875" s="678">
        <f>E869/2.5*2.1</f>
        <v>76.691999999999993</v>
      </c>
      <c r="F875" s="679" t="s">
        <v>71</v>
      </c>
      <c r="G875" s="680">
        <v>0</v>
      </c>
      <c r="H875" s="680">
        <f t="shared" si="248"/>
        <v>0</v>
      </c>
      <c r="I875" s="899">
        <v>2.39</v>
      </c>
      <c r="J875" s="899">
        <f t="shared" si="249"/>
        <v>183.29388</v>
      </c>
      <c r="K875" s="899"/>
      <c r="L875" s="899">
        <f>+K875*E875</f>
        <v>0</v>
      </c>
      <c r="M875" s="900">
        <f>J875+H875*Tabellen!$K$2+L875</f>
        <v>183.29388</v>
      </c>
      <c r="N875" s="796"/>
      <c r="O875" s="1018">
        <f t="shared" si="250"/>
        <v>221.78559479999998</v>
      </c>
      <c r="P875" s="1031"/>
      <c r="Q875" s="1023" t="s">
        <v>1025</v>
      </c>
      <c r="R875" s="1018">
        <f>H875*Tabellen!$K$2*Tabellen!$F$2</f>
        <v>0</v>
      </c>
      <c r="S875" s="1024" t="s">
        <v>1116</v>
      </c>
      <c r="T875" s="1018">
        <f>J875*Tabellen!$F$2</f>
        <v>221.78559479999998</v>
      </c>
      <c r="U875" s="1018">
        <f>R875*Tabellen!$G$2</f>
        <v>0</v>
      </c>
      <c r="V875" s="1018">
        <f>T875*Tabellen!$H$2</f>
        <v>46.574974907999994</v>
      </c>
      <c r="W875" s="1018">
        <f t="shared" si="251"/>
        <v>46.574974907999994</v>
      </c>
      <c r="X875" s="1018">
        <f t="shared" si="252"/>
        <v>268.36056970799996</v>
      </c>
      <c r="Y875" s="1019"/>
      <c r="Z875" s="969"/>
      <c r="AA875" s="967"/>
      <c r="AB875" s="967"/>
      <c r="AC875" s="967"/>
      <c r="AD875" s="967"/>
      <c r="AE875" s="967"/>
      <c r="AF875" s="967"/>
      <c r="AG875" s="967"/>
      <c r="AH875" s="967"/>
      <c r="AI875" s="967"/>
      <c r="AJ875" s="967"/>
      <c r="AK875" s="967"/>
      <c r="AL875" s="967"/>
      <c r="AM875" s="967"/>
      <c r="AN875" s="967"/>
      <c r="AO875" s="967"/>
      <c r="AP875" s="967"/>
      <c r="AQ875" s="967"/>
      <c r="AR875" s="967"/>
      <c r="AS875" s="967"/>
      <c r="AT875" s="967"/>
      <c r="AU875" s="967"/>
      <c r="AV875" s="967"/>
      <c r="AW875" s="967"/>
      <c r="AX875" s="967"/>
      <c r="AY875" s="967"/>
      <c r="AZ875" s="967"/>
      <c r="BA875" s="967"/>
      <c r="BB875" s="967"/>
      <c r="BC875" s="967"/>
      <c r="BD875" s="967"/>
      <c r="BE875" s="967"/>
      <c r="BF875" s="967"/>
      <c r="BG875" s="967"/>
      <c r="BH875" s="967"/>
      <c r="BI875" s="967"/>
      <c r="BJ875" s="967"/>
      <c r="BK875" s="967"/>
      <c r="BL875" s="967"/>
      <c r="BM875" s="967"/>
      <c r="BN875" s="967"/>
      <c r="BO875" s="967"/>
      <c r="BP875" s="967"/>
      <c r="BQ875" s="967"/>
      <c r="BR875" s="967"/>
      <c r="BS875" s="967"/>
    </row>
    <row r="876" spans="1:71" s="656" customFormat="1" ht="15.65" customHeight="1" outlineLevel="2" x14ac:dyDescent="0.25">
      <c r="A876" s="934"/>
      <c r="B876" s="659"/>
      <c r="C876" s="786"/>
      <c r="D876" s="657" t="s">
        <v>1501</v>
      </c>
      <c r="E876" s="660">
        <f>E869*1.05</f>
        <v>95.864999999999995</v>
      </c>
      <c r="F876" s="657" t="s">
        <v>74</v>
      </c>
      <c r="G876" s="661">
        <v>0</v>
      </c>
      <c r="H876" s="661">
        <f t="shared" si="248"/>
        <v>0</v>
      </c>
      <c r="I876" s="891">
        <v>13.83</v>
      </c>
      <c r="J876" s="891">
        <f t="shared" si="249"/>
        <v>1325.81295</v>
      </c>
      <c r="K876" s="891"/>
      <c r="L876" s="891">
        <f>E876*K876</f>
        <v>0</v>
      </c>
      <c r="M876" s="891">
        <f>J876+H876*Tabellen!$K$2+L876</f>
        <v>1325.81295</v>
      </c>
      <c r="N876" s="796"/>
      <c r="O876" s="1018">
        <f t="shared" si="250"/>
        <v>1604.2336694999999</v>
      </c>
      <c r="P876" s="1031"/>
      <c r="Q876" s="1023" t="s">
        <v>1025</v>
      </c>
      <c r="R876" s="1018">
        <f>H876*Tabellen!$K$2*Tabellen!$F$2</f>
        <v>0</v>
      </c>
      <c r="S876" s="1024" t="s">
        <v>1116</v>
      </c>
      <c r="T876" s="1018">
        <f>J876*Tabellen!$F$2</f>
        <v>1604.2336694999999</v>
      </c>
      <c r="U876" s="1018">
        <f>R876*Tabellen!$G$2</f>
        <v>0</v>
      </c>
      <c r="V876" s="1018">
        <f>T876*Tabellen!$H$2</f>
        <v>336.88907059499996</v>
      </c>
      <c r="W876" s="1018">
        <f t="shared" si="251"/>
        <v>336.88907059499996</v>
      </c>
      <c r="X876" s="1018">
        <f t="shared" si="252"/>
        <v>1941.1227400949999</v>
      </c>
      <c r="Y876" s="1017"/>
      <c r="Z876" s="967"/>
      <c r="AA876" s="967"/>
      <c r="AB876" s="967"/>
      <c r="AC876" s="967"/>
      <c r="AD876" s="967"/>
      <c r="AE876" s="967"/>
      <c r="AF876" s="967"/>
      <c r="AG876" s="967"/>
      <c r="AH876" s="967"/>
      <c r="AI876" s="967"/>
      <c r="AJ876" s="967"/>
      <c r="AK876" s="967"/>
      <c r="AL876" s="967"/>
      <c r="AM876" s="967"/>
      <c r="AN876" s="967"/>
      <c r="AO876" s="967"/>
      <c r="AP876" s="967"/>
      <c r="AQ876" s="967"/>
      <c r="AR876" s="967"/>
      <c r="AS876" s="967"/>
      <c r="AT876" s="967"/>
      <c r="AU876" s="967"/>
      <c r="AV876" s="967"/>
      <c r="AW876" s="967"/>
      <c r="AX876" s="967"/>
      <c r="AY876" s="967"/>
      <c r="AZ876" s="967"/>
      <c r="BA876" s="967"/>
      <c r="BB876" s="967"/>
      <c r="BC876" s="967"/>
      <c r="BD876" s="967"/>
      <c r="BE876" s="967"/>
      <c r="BF876" s="967"/>
      <c r="BG876" s="967"/>
      <c r="BH876" s="967"/>
      <c r="BI876" s="967"/>
      <c r="BJ876" s="967"/>
      <c r="BK876" s="967"/>
      <c r="BL876" s="967"/>
      <c r="BM876" s="967"/>
      <c r="BN876" s="967"/>
      <c r="BO876" s="967"/>
      <c r="BP876" s="967"/>
      <c r="BQ876" s="967"/>
      <c r="BR876" s="967"/>
      <c r="BS876" s="967"/>
    </row>
    <row r="877" spans="1:71" s="656" customFormat="1" ht="15.65" customHeight="1" outlineLevel="2" x14ac:dyDescent="0.25">
      <c r="A877" s="934"/>
      <c r="B877" s="659"/>
      <c r="C877" s="786"/>
      <c r="D877" s="657" t="s">
        <v>1596</v>
      </c>
      <c r="E877" s="660">
        <f>E869*1.05</f>
        <v>95.864999999999995</v>
      </c>
      <c r="F877" s="659" t="s">
        <v>74</v>
      </c>
      <c r="G877" s="660">
        <v>0</v>
      </c>
      <c r="H877" s="661">
        <f t="shared" si="248"/>
        <v>0</v>
      </c>
      <c r="I877" s="904">
        <v>1.85</v>
      </c>
      <c r="J877" s="891">
        <f t="shared" si="249"/>
        <v>177.35024999999999</v>
      </c>
      <c r="K877" s="891"/>
      <c r="L877" s="891">
        <f>E877*K877</f>
        <v>0</v>
      </c>
      <c r="M877" s="891">
        <f>J877+H877*Tabellen!$K$2+L877</f>
        <v>177.35024999999999</v>
      </c>
      <c r="N877" s="796"/>
      <c r="O877" s="1018">
        <f t="shared" si="250"/>
        <v>214.59380249999998</v>
      </c>
      <c r="P877" s="1031"/>
      <c r="Q877" s="1023" t="s">
        <v>1025</v>
      </c>
      <c r="R877" s="1018">
        <f>H877*Tabellen!$K$2*Tabellen!$F$2</f>
        <v>0</v>
      </c>
      <c r="S877" s="1024" t="s">
        <v>1116</v>
      </c>
      <c r="T877" s="1018">
        <f>J877*Tabellen!$F$2</f>
        <v>214.59380249999998</v>
      </c>
      <c r="U877" s="1018">
        <f>R877*Tabellen!$G$2</f>
        <v>0</v>
      </c>
      <c r="V877" s="1018">
        <f>T877*Tabellen!$H$2</f>
        <v>45.064698524999997</v>
      </c>
      <c r="W877" s="1018">
        <f t="shared" si="251"/>
        <v>45.064698524999997</v>
      </c>
      <c r="X877" s="1018">
        <f t="shared" si="252"/>
        <v>259.65850102499996</v>
      </c>
      <c r="Y877" s="1026"/>
      <c r="Z877" s="967"/>
      <c r="AA877" s="967"/>
      <c r="AB877" s="967"/>
      <c r="AC877" s="967"/>
      <c r="AD877" s="967"/>
      <c r="AE877" s="967"/>
      <c r="AF877" s="967"/>
      <c r="AG877" s="967"/>
      <c r="AH877" s="967"/>
      <c r="AI877" s="967"/>
      <c r="AJ877" s="967"/>
      <c r="AK877" s="967"/>
      <c r="AL877" s="967"/>
      <c r="AM877" s="967"/>
      <c r="AN877" s="967"/>
      <c r="AO877" s="967"/>
      <c r="AP877" s="967"/>
      <c r="AQ877" s="967"/>
      <c r="AR877" s="967"/>
      <c r="AS877" s="967"/>
      <c r="AT877" s="967"/>
      <c r="AU877" s="967"/>
      <c r="AV877" s="967"/>
      <c r="AW877" s="967"/>
      <c r="AX877" s="967"/>
      <c r="AY877" s="967"/>
      <c r="AZ877" s="967"/>
      <c r="BA877" s="967"/>
      <c r="BB877" s="967"/>
      <c r="BC877" s="967"/>
      <c r="BD877" s="967"/>
      <c r="BE877" s="967"/>
      <c r="BF877" s="967"/>
      <c r="BG877" s="967"/>
      <c r="BH877" s="967"/>
      <c r="BI877" s="967"/>
      <c r="BJ877" s="967"/>
      <c r="BK877" s="967"/>
      <c r="BL877" s="967"/>
      <c r="BM877" s="967"/>
      <c r="BN877" s="967"/>
      <c r="BO877" s="967"/>
      <c r="BP877" s="967"/>
      <c r="BQ877" s="967"/>
      <c r="BR877" s="967"/>
      <c r="BS877" s="967"/>
    </row>
    <row r="878" spans="1:71" s="656" customFormat="1" ht="15.65" customHeight="1" outlineLevel="2" x14ac:dyDescent="0.25">
      <c r="A878" s="934"/>
      <c r="B878" s="659"/>
      <c r="C878" s="786"/>
      <c r="D878" s="657" t="s">
        <v>1490</v>
      </c>
      <c r="E878" s="660">
        <f>E869*1.1</f>
        <v>100.43</v>
      </c>
      <c r="F878" s="659" t="s">
        <v>74</v>
      </c>
      <c r="G878" s="660"/>
      <c r="H878" s="661">
        <f t="shared" si="248"/>
        <v>0</v>
      </c>
      <c r="I878" s="904">
        <v>2.1754249999999997</v>
      </c>
      <c r="J878" s="891">
        <f t="shared" si="249"/>
        <v>218.47793274999998</v>
      </c>
      <c r="K878" s="891"/>
      <c r="L878" s="891">
        <f>E878*K878</f>
        <v>0</v>
      </c>
      <c r="M878" s="891">
        <f>J878+H878*Tabellen!$K$2+L878</f>
        <v>218.47793274999998</v>
      </c>
      <c r="N878" s="796"/>
      <c r="O878" s="1018">
        <f t="shared" si="250"/>
        <v>264.35829862749995</v>
      </c>
      <c r="P878" s="1031"/>
      <c r="Q878" s="1023" t="s">
        <v>1025</v>
      </c>
      <c r="R878" s="1018">
        <f>H878*Tabellen!$K$2*Tabellen!$F$2</f>
        <v>0</v>
      </c>
      <c r="S878" s="1024" t="s">
        <v>1116</v>
      </c>
      <c r="T878" s="1018">
        <f>J878*Tabellen!$F$2</f>
        <v>264.35829862749995</v>
      </c>
      <c r="U878" s="1018">
        <f>R878*Tabellen!$G$2</f>
        <v>0</v>
      </c>
      <c r="V878" s="1018">
        <f>T878*Tabellen!$H$2</f>
        <v>55.515242711774988</v>
      </c>
      <c r="W878" s="1018">
        <f t="shared" si="251"/>
        <v>55.515242711774988</v>
      </c>
      <c r="X878" s="1018">
        <f t="shared" si="252"/>
        <v>319.87354133927494</v>
      </c>
      <c r="Y878" s="1026"/>
      <c r="Z878" s="967"/>
      <c r="AA878" s="967"/>
      <c r="AB878" s="967"/>
      <c r="AC878" s="967"/>
      <c r="AD878" s="967"/>
      <c r="AE878" s="967"/>
      <c r="AF878" s="967"/>
      <c r="AG878" s="967"/>
      <c r="AH878" s="967"/>
      <c r="AI878" s="967"/>
      <c r="AJ878" s="967"/>
      <c r="AK878" s="967"/>
      <c r="AL878" s="967"/>
      <c r="AM878" s="967"/>
      <c r="AN878" s="967"/>
      <c r="AO878" s="967"/>
      <c r="AP878" s="967"/>
      <c r="AQ878" s="967"/>
      <c r="AR878" s="967"/>
      <c r="AS878" s="967"/>
      <c r="AT878" s="967"/>
      <c r="AU878" s="967"/>
      <c r="AV878" s="967"/>
      <c r="AW878" s="967"/>
      <c r="AX878" s="967"/>
      <c r="AY878" s="967"/>
      <c r="AZ878" s="967"/>
      <c r="BA878" s="967"/>
      <c r="BB878" s="967"/>
      <c r="BC878" s="967"/>
      <c r="BD878" s="967"/>
      <c r="BE878" s="967"/>
      <c r="BF878" s="967"/>
      <c r="BG878" s="967"/>
      <c r="BH878" s="967"/>
      <c r="BI878" s="967"/>
      <c r="BJ878" s="967"/>
      <c r="BK878" s="967"/>
      <c r="BL878" s="967"/>
      <c r="BM878" s="967"/>
      <c r="BN878" s="967"/>
      <c r="BO878" s="967"/>
      <c r="BP878" s="967"/>
      <c r="BQ878" s="967"/>
      <c r="BR878" s="967"/>
      <c r="BS878" s="967"/>
    </row>
    <row r="879" spans="1:71" s="656" customFormat="1" ht="15.65" customHeight="1" outlineLevel="2" x14ac:dyDescent="0.25">
      <c r="A879" s="934"/>
      <c r="B879" s="659"/>
      <c r="C879" s="786"/>
      <c r="D879" s="657" t="s">
        <v>1491</v>
      </c>
      <c r="E879" s="660">
        <f>E869*1.1</f>
        <v>100.43</v>
      </c>
      <c r="F879" s="659" t="s">
        <v>74</v>
      </c>
      <c r="G879" s="660"/>
      <c r="H879" s="661">
        <f t="shared" si="248"/>
        <v>0</v>
      </c>
      <c r="I879" s="904">
        <v>1.79</v>
      </c>
      <c r="J879" s="891">
        <f t="shared" si="249"/>
        <v>179.76970000000003</v>
      </c>
      <c r="K879" s="891"/>
      <c r="L879" s="891">
        <f>E879*K879</f>
        <v>0</v>
      </c>
      <c r="M879" s="891">
        <f>J879+H879*Tabellen!$K$2+L879</f>
        <v>179.76970000000003</v>
      </c>
      <c r="N879" s="796"/>
      <c r="O879" s="1018">
        <f t="shared" si="250"/>
        <v>217.52133700000002</v>
      </c>
      <c r="P879" s="1031"/>
      <c r="Q879" s="1023" t="s">
        <v>1025</v>
      </c>
      <c r="R879" s="1018">
        <f>H879*Tabellen!$K$2*Tabellen!$F$2</f>
        <v>0</v>
      </c>
      <c r="S879" s="1024" t="s">
        <v>1116</v>
      </c>
      <c r="T879" s="1018">
        <f>J879*Tabellen!$F$2</f>
        <v>217.52133700000002</v>
      </c>
      <c r="U879" s="1018">
        <f>R879*Tabellen!$G$2</f>
        <v>0</v>
      </c>
      <c r="V879" s="1018">
        <f>T879*Tabellen!$H$2</f>
        <v>45.679480770000005</v>
      </c>
      <c r="W879" s="1018">
        <f t="shared" si="251"/>
        <v>45.679480770000005</v>
      </c>
      <c r="X879" s="1018">
        <f t="shared" si="252"/>
        <v>263.20081777000001</v>
      </c>
      <c r="Y879" s="1026"/>
      <c r="Z879" s="967"/>
      <c r="AA879" s="967"/>
      <c r="AB879" s="967"/>
      <c r="AC879" s="967"/>
      <c r="AD879" s="967"/>
      <c r="AE879" s="967"/>
      <c r="AF879" s="967"/>
      <c r="AG879" s="967"/>
      <c r="AH879" s="967"/>
      <c r="AI879" s="967"/>
      <c r="AJ879" s="967"/>
      <c r="AK879" s="967"/>
      <c r="AL879" s="967"/>
      <c r="AM879" s="967"/>
      <c r="AN879" s="967"/>
      <c r="AO879" s="967"/>
      <c r="AP879" s="967"/>
      <c r="AQ879" s="967"/>
      <c r="AR879" s="967"/>
      <c r="AS879" s="967"/>
      <c r="AT879" s="967"/>
      <c r="AU879" s="967"/>
      <c r="AV879" s="967"/>
      <c r="AW879" s="967"/>
      <c r="AX879" s="967"/>
      <c r="AY879" s="967"/>
      <c r="AZ879" s="967"/>
      <c r="BA879" s="967"/>
      <c r="BB879" s="967"/>
      <c r="BC879" s="967"/>
      <c r="BD879" s="967"/>
      <c r="BE879" s="967"/>
      <c r="BF879" s="967"/>
      <c r="BG879" s="967"/>
      <c r="BH879" s="967"/>
      <c r="BI879" s="967"/>
      <c r="BJ879" s="967"/>
      <c r="BK879" s="967"/>
      <c r="BL879" s="967"/>
      <c r="BM879" s="967"/>
      <c r="BN879" s="967"/>
      <c r="BO879" s="967"/>
      <c r="BP879" s="967"/>
      <c r="BQ879" s="967"/>
      <c r="BR879" s="967"/>
      <c r="BS879" s="967"/>
    </row>
    <row r="880" spans="1:71" s="656" customFormat="1" ht="15.65" customHeight="1" outlineLevel="2" x14ac:dyDescent="0.25">
      <c r="A880" s="934"/>
      <c r="B880" s="659"/>
      <c r="C880" s="786"/>
      <c r="D880" s="657" t="s">
        <v>1492</v>
      </c>
      <c r="E880" s="660">
        <f>E869*1.1</f>
        <v>100.43</v>
      </c>
      <c r="F880" s="657" t="s">
        <v>74</v>
      </c>
      <c r="G880" s="661"/>
      <c r="H880" s="661">
        <f t="shared" si="248"/>
        <v>0</v>
      </c>
      <c r="I880" s="891">
        <v>3.97</v>
      </c>
      <c r="J880" s="891">
        <f t="shared" si="249"/>
        <v>398.70710000000003</v>
      </c>
      <c r="K880" s="891"/>
      <c r="L880" s="891">
        <f>E880*K880</f>
        <v>0</v>
      </c>
      <c r="M880" s="891">
        <f>J880+H880*Tabellen!$K$2+L880</f>
        <v>398.70710000000003</v>
      </c>
      <c r="N880" s="796"/>
      <c r="O880" s="1018">
        <f t="shared" si="250"/>
        <v>482.43559100000004</v>
      </c>
      <c r="P880" s="1031"/>
      <c r="Q880" s="1023" t="s">
        <v>1025</v>
      </c>
      <c r="R880" s="1018">
        <f>H880*Tabellen!$K$2*Tabellen!$F$2</f>
        <v>0</v>
      </c>
      <c r="S880" s="1024" t="s">
        <v>1116</v>
      </c>
      <c r="T880" s="1018">
        <f>J880*Tabellen!$F$2</f>
        <v>482.43559100000004</v>
      </c>
      <c r="U880" s="1018">
        <f>R880*Tabellen!$G$2</f>
        <v>0</v>
      </c>
      <c r="V880" s="1018">
        <f>T880*Tabellen!$H$2</f>
        <v>101.31147411000001</v>
      </c>
      <c r="W880" s="1018">
        <f t="shared" si="251"/>
        <v>101.31147411000001</v>
      </c>
      <c r="X880" s="1018">
        <f t="shared" si="252"/>
        <v>583.74706510999999</v>
      </c>
      <c r="Y880" s="1034"/>
      <c r="Z880" s="967"/>
      <c r="AA880" s="967"/>
      <c r="AB880" s="967"/>
      <c r="AC880" s="967"/>
      <c r="AD880" s="967"/>
      <c r="AE880" s="967"/>
      <c r="AF880" s="967"/>
      <c r="AG880" s="967"/>
      <c r="AH880" s="967"/>
      <c r="AI880" s="967"/>
      <c r="AJ880" s="967"/>
      <c r="AK880" s="967"/>
      <c r="AL880" s="967"/>
      <c r="AM880" s="967"/>
      <c r="AN880" s="967"/>
      <c r="AO880" s="967"/>
      <c r="AP880" s="967"/>
      <c r="AQ880" s="967"/>
      <c r="AR880" s="967"/>
      <c r="AS880" s="967"/>
      <c r="AT880" s="967"/>
      <c r="AU880" s="967"/>
      <c r="AV880" s="967"/>
      <c r="AW880" s="967"/>
      <c r="AX880" s="967"/>
      <c r="AY880" s="967"/>
      <c r="AZ880" s="967"/>
      <c r="BA880" s="967"/>
      <c r="BB880" s="967"/>
      <c r="BC880" s="967"/>
      <c r="BD880" s="967"/>
      <c r="BE880" s="967"/>
      <c r="BF880" s="967"/>
      <c r="BG880" s="967"/>
      <c r="BH880" s="967"/>
      <c r="BI880" s="967"/>
      <c r="BJ880" s="967"/>
      <c r="BK880" s="967"/>
      <c r="BL880" s="967"/>
      <c r="BM880" s="967"/>
      <c r="BN880" s="967"/>
      <c r="BO880" s="967"/>
      <c r="BP880" s="967"/>
      <c r="BQ880" s="967"/>
      <c r="BR880" s="967"/>
      <c r="BS880" s="967"/>
    </row>
    <row r="881" spans="1:71" s="656" customFormat="1" ht="15.65" customHeight="1" outlineLevel="2" x14ac:dyDescent="0.25">
      <c r="A881" s="934"/>
      <c r="B881" s="778"/>
      <c r="C881" s="791"/>
      <c r="D881" s="784" t="s">
        <v>1499</v>
      </c>
      <c r="E881" s="678">
        <f>E869</f>
        <v>91.3</v>
      </c>
      <c r="F881" s="679" t="s">
        <v>74</v>
      </c>
      <c r="G881" s="680">
        <v>1.1499999999999999</v>
      </c>
      <c r="H881" s="680">
        <f t="shared" si="248"/>
        <v>104.99499999999999</v>
      </c>
      <c r="I881" s="899">
        <v>0</v>
      </c>
      <c r="J881" s="899">
        <f t="shared" si="249"/>
        <v>0</v>
      </c>
      <c r="K881" s="899"/>
      <c r="L881" s="899">
        <f>+K881*E881</f>
        <v>0</v>
      </c>
      <c r="M881" s="900">
        <f>J881+H881*Tabellen!$K$2+L881</f>
        <v>6299.7</v>
      </c>
      <c r="N881" s="796"/>
      <c r="O881" s="1018">
        <f t="shared" si="250"/>
        <v>7622.6369999999997</v>
      </c>
      <c r="P881" s="1031"/>
      <c r="Q881" s="1023" t="s">
        <v>1025</v>
      </c>
      <c r="R881" s="1018">
        <f>H881*Tabellen!$K$2*Tabellen!$F$2</f>
        <v>7622.6369999999997</v>
      </c>
      <c r="S881" s="1024" t="s">
        <v>1116</v>
      </c>
      <c r="T881" s="1018">
        <f>J881*Tabellen!$F$2</f>
        <v>0</v>
      </c>
      <c r="U881" s="1018">
        <f>R881*Tabellen!$G$2</f>
        <v>686.03733</v>
      </c>
      <c r="V881" s="1018">
        <f>T881*Tabellen!$H$2</f>
        <v>0</v>
      </c>
      <c r="W881" s="1018">
        <f t="shared" si="251"/>
        <v>686.03733</v>
      </c>
      <c r="X881" s="1018">
        <f t="shared" si="252"/>
        <v>8308.6743299999998</v>
      </c>
      <c r="Y881" s="1019"/>
      <c r="Z881" s="969"/>
      <c r="AA881" s="967"/>
      <c r="AB881" s="967"/>
      <c r="AC881" s="967"/>
      <c r="AD881" s="967"/>
      <c r="AE881" s="967"/>
      <c r="AF881" s="967"/>
      <c r="AG881" s="967"/>
      <c r="AH881" s="967"/>
      <c r="AI881" s="967"/>
      <c r="AJ881" s="967"/>
      <c r="AK881" s="967"/>
      <c r="AL881" s="967"/>
      <c r="AM881" s="967"/>
      <c r="AN881" s="967"/>
      <c r="AO881" s="967"/>
      <c r="AP881" s="967"/>
      <c r="AQ881" s="967"/>
      <c r="AR881" s="967"/>
      <c r="AS881" s="967"/>
      <c r="AT881" s="967"/>
      <c r="AU881" s="967"/>
      <c r="AV881" s="967"/>
      <c r="AW881" s="967"/>
      <c r="AX881" s="967"/>
      <c r="AY881" s="967"/>
      <c r="AZ881" s="967"/>
      <c r="BA881" s="967"/>
      <c r="BB881" s="967"/>
      <c r="BC881" s="967"/>
      <c r="BD881" s="967"/>
      <c r="BE881" s="967"/>
      <c r="BF881" s="967"/>
      <c r="BG881" s="967"/>
      <c r="BH881" s="967"/>
      <c r="BI881" s="967"/>
      <c r="BJ881" s="967"/>
      <c r="BK881" s="967"/>
      <c r="BL881" s="967"/>
      <c r="BM881" s="967"/>
      <c r="BN881" s="967"/>
      <c r="BO881" s="967"/>
      <c r="BP881" s="967"/>
      <c r="BQ881" s="967"/>
      <c r="BR881" s="967"/>
      <c r="BS881" s="967"/>
    </row>
    <row r="882" spans="1:71" s="656" customFormat="1" ht="15.65" customHeight="1" outlineLevel="2" x14ac:dyDescent="0.25">
      <c r="A882" s="934"/>
      <c r="B882" s="659"/>
      <c r="C882" s="786"/>
      <c r="D882" s="659" t="s">
        <v>1493</v>
      </c>
      <c r="E882" s="660">
        <f>E869</f>
        <v>91.3</v>
      </c>
      <c r="F882" s="657" t="s">
        <v>74</v>
      </c>
      <c r="G882" s="660"/>
      <c r="H882" s="661">
        <f t="shared" si="248"/>
        <v>0</v>
      </c>
      <c r="I882" s="891">
        <v>10</v>
      </c>
      <c r="J882" s="891">
        <f t="shared" si="249"/>
        <v>913</v>
      </c>
      <c r="K882" s="891"/>
      <c r="L882" s="891">
        <f>E882*K882</f>
        <v>0</v>
      </c>
      <c r="M882" s="891">
        <f>J882+H882*Tabellen!$K$2+L882</f>
        <v>913</v>
      </c>
      <c r="N882" s="796"/>
      <c r="O882" s="1018">
        <f t="shared" si="250"/>
        <v>1104.73</v>
      </c>
      <c r="P882" s="1031"/>
      <c r="Q882" s="1023" t="s">
        <v>1025</v>
      </c>
      <c r="R882" s="1018">
        <f>H882*Tabellen!$K$2*Tabellen!$F$2</f>
        <v>0</v>
      </c>
      <c r="S882" s="1024" t="s">
        <v>1116</v>
      </c>
      <c r="T882" s="1018">
        <f>J882*Tabellen!$F$2</f>
        <v>1104.73</v>
      </c>
      <c r="U882" s="1018">
        <f>R882*Tabellen!$G$2</f>
        <v>0</v>
      </c>
      <c r="V882" s="1018">
        <f>T882*Tabellen!$H$2</f>
        <v>231.9933</v>
      </c>
      <c r="W882" s="1018">
        <f t="shared" si="251"/>
        <v>231.9933</v>
      </c>
      <c r="X882" s="1018">
        <f t="shared" si="252"/>
        <v>1336.7233000000001</v>
      </c>
      <c r="Y882" s="1017"/>
      <c r="Z882" s="967"/>
      <c r="AA882" s="967"/>
      <c r="AB882" s="967"/>
      <c r="AC882" s="967"/>
      <c r="AD882" s="967"/>
      <c r="AE882" s="967"/>
      <c r="AF882" s="967"/>
      <c r="AG882" s="967"/>
      <c r="AH882" s="967"/>
      <c r="AI882" s="967"/>
      <c r="AJ882" s="967"/>
      <c r="AK882" s="967"/>
      <c r="AL882" s="967"/>
      <c r="AM882" s="967"/>
      <c r="AN882" s="967"/>
      <c r="AO882" s="967"/>
      <c r="AP882" s="967"/>
      <c r="AQ882" s="967"/>
      <c r="AR882" s="967"/>
      <c r="AS882" s="967"/>
      <c r="AT882" s="967"/>
      <c r="AU882" s="967"/>
      <c r="AV882" s="967"/>
      <c r="AW882" s="967"/>
      <c r="AX882" s="967"/>
      <c r="AY882" s="967"/>
      <c r="AZ882" s="967"/>
      <c r="BA882" s="967"/>
      <c r="BB882" s="967"/>
      <c r="BC882" s="967"/>
      <c r="BD882" s="967"/>
      <c r="BE882" s="967"/>
      <c r="BF882" s="967"/>
      <c r="BG882" s="967"/>
      <c r="BH882" s="967"/>
      <c r="BI882" s="967"/>
      <c r="BJ882" s="967"/>
      <c r="BK882" s="967"/>
      <c r="BL882" s="967"/>
      <c r="BM882" s="967"/>
      <c r="BN882" s="967"/>
      <c r="BO882" s="967"/>
      <c r="BP882" s="967"/>
      <c r="BQ882" s="967"/>
      <c r="BR882" s="967"/>
      <c r="BS882" s="967"/>
    </row>
    <row r="883" spans="1:71" s="656" customFormat="1" ht="15.65" customHeight="1" outlineLevel="2" x14ac:dyDescent="0.25">
      <c r="A883" s="934"/>
      <c r="B883" s="659"/>
      <c r="C883" s="786"/>
      <c r="D883" s="659" t="s">
        <v>1483</v>
      </c>
      <c r="E883" s="660">
        <v>1</v>
      </c>
      <c r="F883" s="657" t="s">
        <v>846</v>
      </c>
      <c r="G883" s="660">
        <v>4</v>
      </c>
      <c r="H883" s="661">
        <f t="shared" si="248"/>
        <v>4</v>
      </c>
      <c r="I883" s="891"/>
      <c r="J883" s="891">
        <f t="shared" si="249"/>
        <v>0</v>
      </c>
      <c r="K883" s="891"/>
      <c r="L883" s="891">
        <f>E883*K883</f>
        <v>0</v>
      </c>
      <c r="M883" s="891">
        <f>J883+H883*Tabellen!$K$2+L883</f>
        <v>240</v>
      </c>
      <c r="N883" s="796"/>
      <c r="O883" s="1018">
        <f t="shared" si="250"/>
        <v>290.39999999999998</v>
      </c>
      <c r="P883" s="1031"/>
      <c r="Q883" s="1023" t="s">
        <v>1025</v>
      </c>
      <c r="R883" s="1018">
        <f>H883*Tabellen!$K$2*Tabellen!$F$2</f>
        <v>290.39999999999998</v>
      </c>
      <c r="S883" s="1024" t="s">
        <v>1116</v>
      </c>
      <c r="T883" s="1018">
        <f>J883*Tabellen!$F$2</f>
        <v>0</v>
      </c>
      <c r="U883" s="1018">
        <f>R883*Tabellen!$G$2</f>
        <v>26.135999999999996</v>
      </c>
      <c r="V883" s="1018">
        <f>T883*Tabellen!$H$2</f>
        <v>0</v>
      </c>
      <c r="W883" s="1018">
        <f t="shared" si="251"/>
        <v>26.135999999999996</v>
      </c>
      <c r="X883" s="1018">
        <f t="shared" si="252"/>
        <v>316.53599999999994</v>
      </c>
      <c r="Y883" s="1017"/>
      <c r="Z883" s="967"/>
      <c r="AA883" s="967"/>
      <c r="AB883" s="967"/>
      <c r="AC883" s="967"/>
      <c r="AD883" s="967"/>
      <c r="AE883" s="967"/>
      <c r="AF883" s="967"/>
      <c r="AG883" s="967"/>
      <c r="AH883" s="967"/>
      <c r="AI883" s="967"/>
      <c r="AJ883" s="967"/>
      <c r="AK883" s="967"/>
      <c r="AL883" s="967"/>
      <c r="AM883" s="967"/>
      <c r="AN883" s="967"/>
      <c r="AO883" s="967"/>
      <c r="AP883" s="967"/>
      <c r="AQ883" s="967"/>
      <c r="AR883" s="967"/>
      <c r="AS883" s="967"/>
      <c r="AT883" s="967"/>
      <c r="AU883" s="967"/>
      <c r="AV883" s="967"/>
      <c r="AW883" s="967"/>
      <c r="AX883" s="967"/>
      <c r="AY883" s="967"/>
      <c r="AZ883" s="967"/>
      <c r="BA883" s="967"/>
      <c r="BB883" s="967"/>
      <c r="BC883" s="967"/>
      <c r="BD883" s="967"/>
      <c r="BE883" s="967"/>
      <c r="BF883" s="967"/>
      <c r="BG883" s="967"/>
      <c r="BH883" s="967"/>
      <c r="BI883" s="967"/>
      <c r="BJ883" s="967"/>
      <c r="BK883" s="967"/>
      <c r="BL883" s="967"/>
      <c r="BM883" s="967"/>
      <c r="BN883" s="967"/>
      <c r="BO883" s="967"/>
      <c r="BP883" s="967"/>
      <c r="BQ883" s="967"/>
      <c r="BR883" s="967"/>
      <c r="BS883" s="967"/>
    </row>
    <row r="884" spans="1:71" s="830" customFormat="1" ht="15.65" customHeight="1" outlineLevel="2" x14ac:dyDescent="0.25">
      <c r="A884" s="936"/>
      <c r="B884" s="659" t="s">
        <v>1223</v>
      </c>
      <c r="C884" s="786" t="s">
        <v>1074</v>
      </c>
      <c r="D884" s="657" t="s">
        <v>1226</v>
      </c>
      <c r="E884" s="831"/>
      <c r="G884" s="832"/>
      <c r="H884" s="832"/>
      <c r="I884" s="905"/>
      <c r="J884" s="905"/>
      <c r="K884" s="905"/>
      <c r="L884" s="905"/>
      <c r="M884" s="905"/>
      <c r="N884" s="833"/>
      <c r="O884" s="1018">
        <f t="shared" si="250"/>
        <v>0</v>
      </c>
      <c r="P884" s="1031"/>
      <c r="Q884" s="1023" t="s">
        <v>1025</v>
      </c>
      <c r="R884" s="1018">
        <f>H884*Tabellen!$K$2*Tabellen!$F$2</f>
        <v>0</v>
      </c>
      <c r="S884" s="1024" t="s">
        <v>1116</v>
      </c>
      <c r="T884" s="1018">
        <f>J884*Tabellen!$F$2</f>
        <v>0</v>
      </c>
      <c r="U884" s="1018">
        <f>R884*Tabellen!$G$2</f>
        <v>0</v>
      </c>
      <c r="V884" s="1018">
        <f>T884*Tabellen!$H$2</f>
        <v>0</v>
      </c>
      <c r="W884" s="1018">
        <f t="shared" si="251"/>
        <v>0</v>
      </c>
      <c r="X884" s="1018">
        <f t="shared" si="252"/>
        <v>0</v>
      </c>
      <c r="Y884" s="1034"/>
      <c r="Z884" s="970"/>
      <c r="AA884" s="970"/>
      <c r="AB884" s="970"/>
      <c r="AC884" s="970"/>
      <c r="AD884" s="970"/>
      <c r="AE884" s="970"/>
      <c r="AF884" s="970"/>
      <c r="AG884" s="970"/>
      <c r="AH884" s="970"/>
      <c r="AI884" s="970"/>
      <c r="AJ884" s="970"/>
      <c r="AK884" s="970"/>
      <c r="AL884" s="970"/>
      <c r="AM884" s="970"/>
      <c r="AN884" s="970"/>
      <c r="AO884" s="970"/>
      <c r="AP884" s="970"/>
      <c r="AQ884" s="970"/>
      <c r="AR884" s="970"/>
      <c r="AS884" s="970"/>
      <c r="AT884" s="970"/>
      <c r="AU884" s="970"/>
      <c r="AV884" s="970"/>
      <c r="AW884" s="970"/>
      <c r="AX884" s="970"/>
      <c r="AY884" s="970"/>
      <c r="AZ884" s="970"/>
      <c r="BA884" s="970"/>
      <c r="BB884" s="970"/>
      <c r="BC884" s="970"/>
      <c r="BD884" s="970"/>
      <c r="BE884" s="970"/>
      <c r="BF884" s="970"/>
      <c r="BG884" s="970"/>
      <c r="BH884" s="970"/>
      <c r="BI884" s="970"/>
      <c r="BJ884" s="970"/>
      <c r="BK884" s="970"/>
      <c r="BL884" s="970"/>
      <c r="BM884" s="970"/>
      <c r="BN884" s="970"/>
      <c r="BO884" s="970"/>
      <c r="BP884" s="970"/>
      <c r="BQ884" s="970"/>
      <c r="BR884" s="970"/>
      <c r="BS884" s="970"/>
    </row>
    <row r="885" spans="1:71" ht="15.65" customHeight="1" outlineLevel="2" x14ac:dyDescent="0.25">
      <c r="B885" s="659"/>
      <c r="E885" s="660"/>
      <c r="G885" s="661"/>
      <c r="H885" s="661"/>
      <c r="K885" s="906"/>
      <c r="N885" s="795"/>
      <c r="O885" s="1017"/>
      <c r="P885" s="1017"/>
      <c r="Q885" s="1017"/>
      <c r="Y885" s="1017"/>
      <c r="Z885" s="964"/>
    </row>
    <row r="886" spans="1:71" ht="9" customHeight="1" outlineLevel="1" x14ac:dyDescent="0.25">
      <c r="B886" s="663"/>
      <c r="D886" s="664"/>
      <c r="E886" s="666"/>
      <c r="F886" s="664"/>
      <c r="G886" s="665"/>
      <c r="H886" s="665"/>
      <c r="I886" s="892"/>
      <c r="J886" s="892"/>
      <c r="K886" s="892"/>
      <c r="L886" s="892"/>
      <c r="M886" s="892"/>
      <c r="N886" s="786"/>
      <c r="O886" s="1021"/>
      <c r="P886" s="1021"/>
      <c r="Q886" s="1021"/>
      <c r="R886" s="1022"/>
      <c r="S886" s="1022"/>
      <c r="T886" s="1022"/>
      <c r="U886" s="1022"/>
      <c r="V886" s="1022"/>
      <c r="W886" s="1022"/>
      <c r="X886" s="1022"/>
      <c r="Y886" s="1021"/>
      <c r="Z886" s="965"/>
      <c r="AA886" s="966"/>
      <c r="AG886" s="963"/>
      <c r="AH886" s="963"/>
    </row>
    <row r="887" spans="1:71" s="912" customFormat="1" ht="15.65" customHeight="1" outlineLevel="1" x14ac:dyDescent="0.25">
      <c r="B887" s="650" t="s">
        <v>1299</v>
      </c>
      <c r="C887" s="937"/>
      <c r="D887" s="651" t="s">
        <v>1703</v>
      </c>
      <c r="E887" s="658">
        <v>91.3</v>
      </c>
      <c r="F887" s="651" t="s">
        <v>74</v>
      </c>
      <c r="G887" s="652"/>
      <c r="H887" s="652">
        <f>SUM(H888:H901)/E887</f>
        <v>1.2342349336335239</v>
      </c>
      <c r="I887" s="890"/>
      <c r="J887" s="890">
        <f>SUM(J888:J901)/E887</f>
        <v>36.172452</v>
      </c>
      <c r="K887" s="890"/>
      <c r="L887" s="890">
        <f>SUM(L888:L903)/E887</f>
        <v>0</v>
      </c>
      <c r="M887" s="890">
        <f>SUM(M888:M901)/E887</f>
        <v>110.22654801801144</v>
      </c>
      <c r="N887" s="937"/>
      <c r="O887" s="1015">
        <f>SUM(O888:O901)/E887</f>
        <v>133.37412310179383</v>
      </c>
      <c r="P887" s="1014" t="str">
        <f>B887</f>
        <v>V1-3-M1</v>
      </c>
      <c r="Q887" s="1014"/>
      <c r="R887" s="1015"/>
      <c r="S887" s="1015"/>
      <c r="T887" s="1015"/>
      <c r="U887" s="1028"/>
      <c r="V887" s="1015"/>
      <c r="W887" s="1015"/>
      <c r="X887" s="1015">
        <f>SUM(X888:X901)/E887</f>
        <v>150.63003421135528</v>
      </c>
      <c r="Y887" s="1016"/>
      <c r="Z887" s="960"/>
      <c r="AA887" s="960"/>
      <c r="AB887" s="960"/>
      <c r="AC887" s="960"/>
      <c r="AD887" s="960"/>
      <c r="AE887" s="960"/>
      <c r="AF887" s="960"/>
      <c r="AG887" s="960"/>
      <c r="AH887" s="960"/>
      <c r="AI887" s="960"/>
      <c r="AJ887" s="960"/>
      <c r="AK887" s="960"/>
      <c r="AL887" s="960"/>
      <c r="AM887" s="960"/>
      <c r="AN887" s="960"/>
      <c r="AO887" s="960"/>
      <c r="AP887" s="960"/>
      <c r="AQ887" s="960"/>
      <c r="AR887" s="960"/>
      <c r="AS887" s="960"/>
      <c r="AT887" s="960"/>
      <c r="AU887" s="960"/>
      <c r="AV887" s="960"/>
      <c r="AW887" s="960"/>
      <c r="AX887" s="960"/>
      <c r="AY887" s="960"/>
      <c r="AZ887" s="960"/>
      <c r="BA887" s="960"/>
      <c r="BB887" s="960"/>
      <c r="BC887" s="960"/>
      <c r="BD887" s="960"/>
      <c r="BE887" s="960"/>
      <c r="BF887" s="960"/>
      <c r="BG887" s="960"/>
      <c r="BH887" s="960"/>
      <c r="BI887" s="960"/>
      <c r="BJ887" s="960"/>
      <c r="BK887" s="960"/>
      <c r="BL887" s="960"/>
      <c r="BM887" s="960"/>
      <c r="BN887" s="960"/>
      <c r="BO887" s="960"/>
      <c r="BP887" s="960"/>
      <c r="BQ887" s="960"/>
      <c r="BR887" s="960"/>
      <c r="BS887" s="960"/>
    </row>
    <row r="888" spans="1:71" ht="15.65" customHeight="1" outlineLevel="2" x14ac:dyDescent="0.25">
      <c r="B888" s="659"/>
      <c r="D888" s="668" t="s">
        <v>1247</v>
      </c>
      <c r="E888" s="660"/>
      <c r="G888" s="661"/>
      <c r="H888" s="661"/>
      <c r="K888" s="906"/>
      <c r="N888" s="795"/>
      <c r="O888" s="1017" t="str">
        <f>R888</f>
        <v>incl. opslagen</v>
      </c>
      <c r="P888" s="1017"/>
      <c r="Q888" s="1023"/>
      <c r="R888" s="1030" t="str">
        <f>Tabellen!$C$2</f>
        <v>incl. opslagen</v>
      </c>
      <c r="S888" s="1024"/>
      <c r="T888" s="1030" t="str">
        <f>Tabellen!$C$2</f>
        <v>incl. opslagen</v>
      </c>
    </row>
    <row r="889" spans="1:71" s="656" customFormat="1" ht="15.65" customHeight="1" outlineLevel="2" x14ac:dyDescent="0.25">
      <c r="A889" s="934"/>
      <c r="B889" s="659"/>
      <c r="C889" s="786"/>
      <c r="D889" s="657" t="s">
        <v>1433</v>
      </c>
      <c r="E889" s="660">
        <v>1</v>
      </c>
      <c r="F889" s="657" t="s">
        <v>846</v>
      </c>
      <c r="G889" s="661">
        <v>2</v>
      </c>
      <c r="H889" s="661">
        <f t="shared" ref="H889:H899" si="253">E889*G889</f>
        <v>2</v>
      </c>
      <c r="I889" s="891"/>
      <c r="J889" s="891">
        <f t="shared" ref="J889:J899" si="254">E889*I889</f>
        <v>0</v>
      </c>
      <c r="K889" s="891"/>
      <c r="L889" s="891">
        <f>E889*K889</f>
        <v>0</v>
      </c>
      <c r="M889" s="891">
        <f>J889+H889*Tabellen!$K$2+L889</f>
        <v>120</v>
      </c>
      <c r="N889" s="796"/>
      <c r="O889" s="1018">
        <f t="shared" ref="O889:O900" si="255">R889+T889</f>
        <v>145.19999999999999</v>
      </c>
      <c r="P889" s="1031"/>
      <c r="Q889" s="1023" t="s">
        <v>1025</v>
      </c>
      <c r="R889" s="1018">
        <f>H889*Tabellen!$K$2*Tabellen!$F$2</f>
        <v>145.19999999999999</v>
      </c>
      <c r="S889" s="1024" t="s">
        <v>1116</v>
      </c>
      <c r="T889" s="1018">
        <f>J889*Tabellen!$F$2</f>
        <v>0</v>
      </c>
      <c r="U889" s="1018">
        <f>R889*Tabellen!$G$2</f>
        <v>13.067999999999998</v>
      </c>
      <c r="V889" s="1018">
        <f>T889*Tabellen!$H$2</f>
        <v>0</v>
      </c>
      <c r="W889" s="1018">
        <f t="shared" ref="W889:W900" si="256">U889+V889</f>
        <v>13.067999999999998</v>
      </c>
      <c r="X889" s="1018">
        <f t="shared" ref="X889:X900" si="257">O889+W889</f>
        <v>158.26799999999997</v>
      </c>
      <c r="Y889" s="1019"/>
      <c r="Z889" s="967"/>
      <c r="AA889" s="967"/>
      <c r="AB889" s="967"/>
      <c r="AC889" s="967"/>
      <c r="AD889" s="967"/>
      <c r="AE889" s="967"/>
      <c r="AF889" s="967"/>
      <c r="AG889" s="967"/>
      <c r="AH889" s="967"/>
      <c r="AI889" s="967"/>
      <c r="AJ889" s="967"/>
      <c r="AK889" s="967"/>
      <c r="AL889" s="967"/>
      <c r="AM889" s="967"/>
      <c r="AN889" s="967"/>
      <c r="AO889" s="967"/>
      <c r="AP889" s="967"/>
      <c r="AQ889" s="967"/>
      <c r="AR889" s="967"/>
      <c r="AS889" s="967"/>
      <c r="AT889" s="967"/>
      <c r="AU889" s="967"/>
      <c r="AV889" s="967"/>
      <c r="AW889" s="967"/>
      <c r="AX889" s="967"/>
      <c r="AY889" s="967"/>
      <c r="AZ889" s="967"/>
      <c r="BA889" s="967"/>
      <c r="BB889" s="967"/>
      <c r="BC889" s="967"/>
      <c r="BD889" s="967"/>
      <c r="BE889" s="967"/>
      <c r="BF889" s="967"/>
      <c r="BG889" s="967"/>
      <c r="BH889" s="967"/>
      <c r="BI889" s="967"/>
      <c r="BJ889" s="967"/>
      <c r="BK889" s="967"/>
      <c r="BL889" s="967"/>
      <c r="BM889" s="967"/>
      <c r="BN889" s="967"/>
      <c r="BO889" s="967"/>
      <c r="BP889" s="967"/>
      <c r="BQ889" s="967"/>
      <c r="BR889" s="967"/>
      <c r="BS889" s="967"/>
    </row>
    <row r="890" spans="1:71" s="656" customFormat="1" ht="15.65" customHeight="1" outlineLevel="2" x14ac:dyDescent="0.25">
      <c r="A890" s="934"/>
      <c r="B890" s="659"/>
      <c r="C890" s="786"/>
      <c r="D890" s="657" t="s">
        <v>1484</v>
      </c>
      <c r="E890" s="660">
        <f>91.3/2.7</f>
        <v>33.81481481481481</v>
      </c>
      <c r="F890" s="657" t="s">
        <v>71</v>
      </c>
      <c r="G890" s="661">
        <v>0.05</v>
      </c>
      <c r="H890" s="661">
        <f t="shared" si="253"/>
        <v>1.6907407407407407</v>
      </c>
      <c r="I890" s="891"/>
      <c r="J890" s="891">
        <f t="shared" si="254"/>
        <v>0</v>
      </c>
      <c r="K890" s="891"/>
      <c r="L890" s="891">
        <f>E890*K890</f>
        <v>0</v>
      </c>
      <c r="M890" s="891">
        <f>J890+H890*Tabellen!$K$2+L890</f>
        <v>101.44444444444444</v>
      </c>
      <c r="N890" s="796"/>
      <c r="O890" s="1018">
        <f t="shared" si="255"/>
        <v>122.74777777777777</v>
      </c>
      <c r="P890" s="1031"/>
      <c r="Q890" s="1023" t="s">
        <v>1025</v>
      </c>
      <c r="R890" s="1018">
        <f>H890*Tabellen!$K$2*Tabellen!$F$2</f>
        <v>122.74777777777777</v>
      </c>
      <c r="S890" s="1024" t="s">
        <v>1116</v>
      </c>
      <c r="T890" s="1018">
        <f>J890*Tabellen!$F$2</f>
        <v>0</v>
      </c>
      <c r="U890" s="1018">
        <f>R890*Tabellen!$G$2</f>
        <v>11.047299999999998</v>
      </c>
      <c r="V890" s="1018">
        <f>T890*Tabellen!$H$2</f>
        <v>0</v>
      </c>
      <c r="W890" s="1018">
        <f t="shared" si="256"/>
        <v>11.047299999999998</v>
      </c>
      <c r="X890" s="1018">
        <f t="shared" si="257"/>
        <v>133.79507777777778</v>
      </c>
      <c r="Y890" s="1019"/>
      <c r="Z890" s="967"/>
      <c r="AA890" s="967"/>
      <c r="AB890" s="967"/>
      <c r="AC890" s="967"/>
      <c r="AD890" s="967"/>
      <c r="AE890" s="967"/>
      <c r="AF890" s="967"/>
      <c r="AG890" s="967"/>
      <c r="AH890" s="967"/>
      <c r="AI890" s="967"/>
      <c r="AJ890" s="967"/>
      <c r="AK890" s="967"/>
      <c r="AL890" s="967"/>
      <c r="AM890" s="967"/>
      <c r="AN890" s="967"/>
      <c r="AO890" s="967"/>
      <c r="AP890" s="967"/>
      <c r="AQ890" s="967"/>
      <c r="AR890" s="967"/>
      <c r="AS890" s="967"/>
      <c r="AT890" s="967"/>
      <c r="AU890" s="967"/>
      <c r="AV890" s="967"/>
      <c r="AW890" s="967"/>
      <c r="AX890" s="967"/>
      <c r="AY890" s="967"/>
      <c r="AZ890" s="967"/>
      <c r="BA890" s="967"/>
      <c r="BB890" s="967"/>
      <c r="BC890" s="967"/>
      <c r="BD890" s="967"/>
      <c r="BE890" s="967"/>
      <c r="BF890" s="967"/>
      <c r="BG890" s="967"/>
      <c r="BH890" s="967"/>
      <c r="BI890" s="967"/>
      <c r="BJ890" s="967"/>
      <c r="BK890" s="967"/>
      <c r="BL890" s="967"/>
      <c r="BM890" s="967"/>
      <c r="BN890" s="967"/>
      <c r="BO890" s="967"/>
      <c r="BP890" s="967"/>
      <c r="BQ890" s="967"/>
      <c r="BR890" s="967"/>
      <c r="BS890" s="967"/>
    </row>
    <row r="891" spans="1:71" s="656" customFormat="1" ht="15.65" customHeight="1" outlineLevel="2" x14ac:dyDescent="0.25">
      <c r="A891" s="934"/>
      <c r="B891" s="659"/>
      <c r="C891" s="786"/>
      <c r="D891" s="657" t="s">
        <v>1497</v>
      </c>
      <c r="E891" s="660">
        <f>E887*3.3333</f>
        <v>304.33028999999999</v>
      </c>
      <c r="F891" s="657" t="s">
        <v>71</v>
      </c>
      <c r="G891" s="661">
        <v>0.03</v>
      </c>
      <c r="H891" s="661">
        <f t="shared" si="253"/>
        <v>9.1299086999999997</v>
      </c>
      <c r="I891" s="891">
        <v>0.44</v>
      </c>
      <c r="J891" s="891">
        <f t="shared" si="254"/>
        <v>133.90532759999999</v>
      </c>
      <c r="K891" s="891"/>
      <c r="L891" s="891">
        <f>E891*K891</f>
        <v>0</v>
      </c>
      <c r="M891" s="891">
        <f>J891+H891*Tabellen!$K$2+L891</f>
        <v>681.69984959999999</v>
      </c>
      <c r="N891" s="796"/>
      <c r="O891" s="1018">
        <f t="shared" si="255"/>
        <v>824.85681801600003</v>
      </c>
      <c r="P891" s="1031"/>
      <c r="Q891" s="1023" t="s">
        <v>1025</v>
      </c>
      <c r="R891" s="1018">
        <f>H891*Tabellen!$K$2*Tabellen!$F$2</f>
        <v>662.83137162000003</v>
      </c>
      <c r="S891" s="1024" t="s">
        <v>1116</v>
      </c>
      <c r="T891" s="1018">
        <f>J891*Tabellen!$F$2</f>
        <v>162.02544639599998</v>
      </c>
      <c r="U891" s="1018">
        <f>R891*Tabellen!$G$2</f>
        <v>59.654823445799998</v>
      </c>
      <c r="V891" s="1018">
        <f>T891*Tabellen!$H$2</f>
        <v>34.025343743159993</v>
      </c>
      <c r="W891" s="1018">
        <f t="shared" si="256"/>
        <v>93.680167188959985</v>
      </c>
      <c r="X891" s="1018">
        <f t="shared" si="257"/>
        <v>918.53698520496005</v>
      </c>
      <c r="Y891" s="1019"/>
      <c r="Z891" s="967"/>
      <c r="AA891" s="967"/>
      <c r="AB891" s="967"/>
      <c r="AC891" s="967"/>
      <c r="AD891" s="967"/>
      <c r="AE891" s="967"/>
      <c r="AF891" s="967"/>
      <c r="AG891" s="967"/>
      <c r="AH891" s="967"/>
      <c r="AI891" s="967"/>
      <c r="AJ891" s="967"/>
      <c r="AK891" s="967"/>
      <c r="AL891" s="967"/>
      <c r="AM891" s="967"/>
      <c r="AN891" s="967"/>
      <c r="AO891" s="967"/>
      <c r="AP891" s="967"/>
      <c r="AQ891" s="967"/>
      <c r="AR891" s="967"/>
      <c r="AS891" s="967"/>
      <c r="AT891" s="967"/>
      <c r="AU891" s="967"/>
      <c r="AV891" s="967"/>
      <c r="AW891" s="967"/>
      <c r="AX891" s="967"/>
      <c r="AY891" s="967"/>
      <c r="AZ891" s="967"/>
      <c r="BA891" s="967"/>
      <c r="BB891" s="967"/>
      <c r="BC891" s="967"/>
      <c r="BD891" s="967"/>
      <c r="BE891" s="967"/>
      <c r="BF891" s="967"/>
      <c r="BG891" s="967"/>
      <c r="BH891" s="967"/>
      <c r="BI891" s="967"/>
      <c r="BJ891" s="967"/>
      <c r="BK891" s="967"/>
      <c r="BL891" s="967"/>
      <c r="BM891" s="967"/>
      <c r="BN891" s="967"/>
      <c r="BO891" s="967"/>
      <c r="BP891" s="967"/>
      <c r="BQ891" s="967"/>
      <c r="BR891" s="967"/>
      <c r="BS891" s="967"/>
    </row>
    <row r="892" spans="1:71" s="656" customFormat="1" ht="15.65" customHeight="1" outlineLevel="2" x14ac:dyDescent="0.25">
      <c r="A892" s="934"/>
      <c r="B892" s="778"/>
      <c r="C892" s="791"/>
      <c r="D892" s="784" t="s">
        <v>158</v>
      </c>
      <c r="E892" s="678">
        <f>E887*1.7*1.1</f>
        <v>170.73099999999999</v>
      </c>
      <c r="F892" s="679" t="s">
        <v>71</v>
      </c>
      <c r="G892" s="680">
        <v>0</v>
      </c>
      <c r="H892" s="680">
        <f t="shared" si="253"/>
        <v>0</v>
      </c>
      <c r="I892" s="899">
        <v>2.61</v>
      </c>
      <c r="J892" s="899">
        <f t="shared" si="254"/>
        <v>445.60790999999995</v>
      </c>
      <c r="K892" s="899"/>
      <c r="L892" s="899">
        <f>+K892*E892</f>
        <v>0</v>
      </c>
      <c r="M892" s="900">
        <f>J892+H892*Tabellen!$K$2+L892</f>
        <v>445.60790999999995</v>
      </c>
      <c r="N892" s="796"/>
      <c r="O892" s="1018">
        <f t="shared" si="255"/>
        <v>539.18557109999995</v>
      </c>
      <c r="P892" s="1031"/>
      <c r="Q892" s="1023" t="s">
        <v>1025</v>
      </c>
      <c r="R892" s="1018">
        <f>H892*Tabellen!$K$2*Tabellen!$F$2</f>
        <v>0</v>
      </c>
      <c r="S892" s="1024" t="s">
        <v>1116</v>
      </c>
      <c r="T892" s="1018">
        <f>J892*Tabellen!$F$2</f>
        <v>539.18557109999995</v>
      </c>
      <c r="U892" s="1018">
        <f>R892*Tabellen!$G$2</f>
        <v>0</v>
      </c>
      <c r="V892" s="1018">
        <f>T892*Tabellen!$H$2</f>
        <v>113.22896993099998</v>
      </c>
      <c r="W892" s="1018">
        <f t="shared" si="256"/>
        <v>113.22896993099998</v>
      </c>
      <c r="X892" s="1018">
        <f t="shared" si="257"/>
        <v>652.41454103099989</v>
      </c>
      <c r="Y892" s="1019"/>
      <c r="Z892" s="969"/>
      <c r="AA892" s="967"/>
      <c r="AB892" s="967"/>
      <c r="AC892" s="967"/>
      <c r="AD892" s="967"/>
      <c r="AE892" s="967"/>
      <c r="AF892" s="967"/>
      <c r="AG892" s="967"/>
      <c r="AH892" s="967"/>
      <c r="AI892" s="967"/>
      <c r="AJ892" s="967"/>
      <c r="AK892" s="967"/>
      <c r="AL892" s="967"/>
      <c r="AM892" s="967"/>
      <c r="AN892" s="967"/>
      <c r="AO892" s="967"/>
      <c r="AP892" s="967"/>
      <c r="AQ892" s="967"/>
      <c r="AR892" s="967"/>
      <c r="AS892" s="967"/>
      <c r="AT892" s="967"/>
      <c r="AU892" s="967"/>
      <c r="AV892" s="967"/>
      <c r="AW892" s="967"/>
      <c r="AX892" s="967"/>
      <c r="AY892" s="967"/>
      <c r="AZ892" s="967"/>
      <c r="BA892" s="967"/>
      <c r="BB892" s="967"/>
      <c r="BC892" s="967"/>
      <c r="BD892" s="967"/>
      <c r="BE892" s="967"/>
      <c r="BF892" s="967"/>
      <c r="BG892" s="967"/>
      <c r="BH892" s="967"/>
      <c r="BI892" s="967"/>
      <c r="BJ892" s="967"/>
      <c r="BK892" s="967"/>
      <c r="BL892" s="967"/>
      <c r="BM892" s="967"/>
      <c r="BN892" s="967"/>
      <c r="BO892" s="967"/>
      <c r="BP892" s="967"/>
      <c r="BQ892" s="967"/>
      <c r="BR892" s="967"/>
      <c r="BS892" s="967"/>
    </row>
    <row r="893" spans="1:71" s="656" customFormat="1" ht="15.65" customHeight="1" outlineLevel="2" x14ac:dyDescent="0.25">
      <c r="A893" s="934"/>
      <c r="B893" s="778"/>
      <c r="C893" s="791"/>
      <c r="D893" s="784" t="s">
        <v>159</v>
      </c>
      <c r="E893" s="678">
        <f>E887/2.5*2.1</f>
        <v>76.691999999999993</v>
      </c>
      <c r="F893" s="679" t="s">
        <v>71</v>
      </c>
      <c r="G893" s="680">
        <v>0</v>
      </c>
      <c r="H893" s="680">
        <f t="shared" si="253"/>
        <v>0</v>
      </c>
      <c r="I893" s="899">
        <v>2.39</v>
      </c>
      <c r="J893" s="899">
        <f t="shared" si="254"/>
        <v>183.29388</v>
      </c>
      <c r="K893" s="899"/>
      <c r="L893" s="899">
        <f>+K893*E893</f>
        <v>0</v>
      </c>
      <c r="M893" s="900">
        <f>J893+H893*Tabellen!$K$2+L893</f>
        <v>183.29388</v>
      </c>
      <c r="N893" s="796"/>
      <c r="O893" s="1018">
        <f t="shared" si="255"/>
        <v>221.78559479999998</v>
      </c>
      <c r="P893" s="1031"/>
      <c r="Q893" s="1023" t="s">
        <v>1025</v>
      </c>
      <c r="R893" s="1018">
        <f>H893*Tabellen!$K$2*Tabellen!$F$2</f>
        <v>0</v>
      </c>
      <c r="S893" s="1024" t="s">
        <v>1116</v>
      </c>
      <c r="T893" s="1018">
        <f>J893*Tabellen!$F$2</f>
        <v>221.78559479999998</v>
      </c>
      <c r="U893" s="1018">
        <f>R893*Tabellen!$G$2</f>
        <v>0</v>
      </c>
      <c r="V893" s="1018">
        <f>T893*Tabellen!$H$2</f>
        <v>46.574974907999994</v>
      </c>
      <c r="W893" s="1018">
        <f t="shared" si="256"/>
        <v>46.574974907999994</v>
      </c>
      <c r="X893" s="1018">
        <f t="shared" si="257"/>
        <v>268.36056970799996</v>
      </c>
      <c r="Y893" s="1019"/>
      <c r="Z893" s="969"/>
      <c r="AA893" s="967"/>
      <c r="AB893" s="967"/>
      <c r="AC893" s="967"/>
      <c r="AD893" s="967"/>
      <c r="AE893" s="967"/>
      <c r="AF893" s="967"/>
      <c r="AG893" s="967"/>
      <c r="AH893" s="967"/>
      <c r="AI893" s="967"/>
      <c r="AJ893" s="967"/>
      <c r="AK893" s="967"/>
      <c r="AL893" s="967"/>
      <c r="AM893" s="967"/>
      <c r="AN893" s="967"/>
      <c r="AO893" s="967"/>
      <c r="AP893" s="967"/>
      <c r="AQ893" s="967"/>
      <c r="AR893" s="967"/>
      <c r="AS893" s="967"/>
      <c r="AT893" s="967"/>
      <c r="AU893" s="967"/>
      <c r="AV893" s="967"/>
      <c r="AW893" s="967"/>
      <c r="AX893" s="967"/>
      <c r="AY893" s="967"/>
      <c r="AZ893" s="967"/>
      <c r="BA893" s="967"/>
      <c r="BB893" s="967"/>
      <c r="BC893" s="967"/>
      <c r="BD893" s="967"/>
      <c r="BE893" s="967"/>
      <c r="BF893" s="967"/>
      <c r="BG893" s="967"/>
      <c r="BH893" s="967"/>
      <c r="BI893" s="967"/>
      <c r="BJ893" s="967"/>
      <c r="BK893" s="967"/>
      <c r="BL893" s="967"/>
      <c r="BM893" s="967"/>
      <c r="BN893" s="967"/>
      <c r="BO893" s="967"/>
      <c r="BP893" s="967"/>
      <c r="BQ893" s="967"/>
      <c r="BR893" s="967"/>
      <c r="BS893" s="967"/>
    </row>
    <row r="894" spans="1:71" s="656" customFormat="1" ht="15.65" customHeight="1" outlineLevel="2" x14ac:dyDescent="0.25">
      <c r="A894" s="934"/>
      <c r="B894" s="659"/>
      <c r="C894" s="786"/>
      <c r="D894" s="657" t="s">
        <v>1489</v>
      </c>
      <c r="E894" s="660">
        <f>E887*1.05</f>
        <v>95.864999999999995</v>
      </c>
      <c r="F894" s="657" t="s">
        <v>74</v>
      </c>
      <c r="G894" s="661">
        <v>0</v>
      </c>
      <c r="H894" s="661">
        <f t="shared" si="253"/>
        <v>0</v>
      </c>
      <c r="I894" s="891">
        <v>10.96</v>
      </c>
      <c r="J894" s="891">
        <f t="shared" si="254"/>
        <v>1050.6804</v>
      </c>
      <c r="K894" s="891"/>
      <c r="L894" s="891">
        <f>E894*K894</f>
        <v>0</v>
      </c>
      <c r="M894" s="891">
        <f>J894+H894*Tabellen!$K$2+L894</f>
        <v>1050.6804</v>
      </c>
      <c r="N894" s="796"/>
      <c r="O894" s="1018">
        <f t="shared" si="255"/>
        <v>1271.3232839999998</v>
      </c>
      <c r="P894" s="1031"/>
      <c r="Q894" s="1023" t="s">
        <v>1025</v>
      </c>
      <c r="R894" s="1018">
        <f>H894*Tabellen!$K$2*Tabellen!$F$2</f>
        <v>0</v>
      </c>
      <c r="S894" s="1024" t="s">
        <v>1116</v>
      </c>
      <c r="T894" s="1018">
        <f>J894*Tabellen!$F$2</f>
        <v>1271.3232839999998</v>
      </c>
      <c r="U894" s="1018">
        <f>R894*Tabellen!$G$2</f>
        <v>0</v>
      </c>
      <c r="V894" s="1018">
        <f>T894*Tabellen!$H$2</f>
        <v>266.97788963999994</v>
      </c>
      <c r="W894" s="1018">
        <f t="shared" si="256"/>
        <v>266.97788963999994</v>
      </c>
      <c r="X894" s="1018">
        <f t="shared" si="257"/>
        <v>1538.3011736399999</v>
      </c>
      <c r="Y894" s="1017"/>
      <c r="Z894" s="967"/>
      <c r="AA894" s="967"/>
      <c r="AB894" s="967"/>
      <c r="AC894" s="967"/>
      <c r="AD894" s="967"/>
      <c r="AE894" s="967"/>
      <c r="AF894" s="967"/>
      <c r="AG894" s="967"/>
      <c r="AH894" s="967"/>
      <c r="AI894" s="967"/>
      <c r="AJ894" s="967"/>
      <c r="AK894" s="967"/>
      <c r="AL894" s="967"/>
      <c r="AM894" s="967"/>
      <c r="AN894" s="967"/>
      <c r="AO894" s="967"/>
      <c r="AP894" s="967"/>
      <c r="AQ894" s="967"/>
      <c r="AR894" s="967"/>
      <c r="AS894" s="967"/>
      <c r="AT894" s="967"/>
      <c r="AU894" s="967"/>
      <c r="AV894" s="967"/>
      <c r="AW894" s="967"/>
      <c r="AX894" s="967"/>
      <c r="AY894" s="967"/>
      <c r="AZ894" s="967"/>
      <c r="BA894" s="967"/>
      <c r="BB894" s="967"/>
      <c r="BC894" s="967"/>
      <c r="BD894" s="967"/>
      <c r="BE894" s="967"/>
      <c r="BF894" s="967"/>
      <c r="BG894" s="967"/>
      <c r="BH894" s="967"/>
      <c r="BI894" s="967"/>
      <c r="BJ894" s="967"/>
      <c r="BK894" s="967"/>
      <c r="BL894" s="967"/>
      <c r="BM894" s="967"/>
      <c r="BN894" s="967"/>
      <c r="BO894" s="967"/>
      <c r="BP894" s="967"/>
      <c r="BQ894" s="967"/>
      <c r="BR894" s="967"/>
      <c r="BS894" s="967"/>
    </row>
    <row r="895" spans="1:71" s="656" customFormat="1" ht="15.65" customHeight="1" outlineLevel="2" x14ac:dyDescent="0.25">
      <c r="A895" s="934"/>
      <c r="B895" s="659"/>
      <c r="C895" s="786"/>
      <c r="D895" s="657" t="s">
        <v>1596</v>
      </c>
      <c r="E895" s="660">
        <f>E887*1.05</f>
        <v>95.864999999999995</v>
      </c>
      <c r="F895" s="659" t="s">
        <v>74</v>
      </c>
      <c r="G895" s="660">
        <v>0</v>
      </c>
      <c r="H895" s="661">
        <f t="shared" si="253"/>
        <v>0</v>
      </c>
      <c r="I895" s="904">
        <v>1.85</v>
      </c>
      <c r="J895" s="891">
        <f t="shared" si="254"/>
        <v>177.35024999999999</v>
      </c>
      <c r="K895" s="891"/>
      <c r="L895" s="891">
        <f>E895*K895</f>
        <v>0</v>
      </c>
      <c r="M895" s="891">
        <f>J895+H895*Tabellen!$K$2+L895</f>
        <v>177.35024999999999</v>
      </c>
      <c r="N895" s="796"/>
      <c r="O895" s="1018">
        <f t="shared" si="255"/>
        <v>214.59380249999998</v>
      </c>
      <c r="P895" s="1031"/>
      <c r="Q895" s="1023" t="s">
        <v>1025</v>
      </c>
      <c r="R895" s="1018">
        <f>H895*Tabellen!$K$2*Tabellen!$F$2</f>
        <v>0</v>
      </c>
      <c r="S895" s="1024" t="s">
        <v>1116</v>
      </c>
      <c r="T895" s="1018">
        <f>J895*Tabellen!$F$2</f>
        <v>214.59380249999998</v>
      </c>
      <c r="U895" s="1018">
        <f>R895*Tabellen!$G$2</f>
        <v>0</v>
      </c>
      <c r="V895" s="1018">
        <f>T895*Tabellen!$H$2</f>
        <v>45.064698524999997</v>
      </c>
      <c r="W895" s="1018">
        <f t="shared" si="256"/>
        <v>45.064698524999997</v>
      </c>
      <c r="X895" s="1018">
        <f t="shared" si="257"/>
        <v>259.65850102499996</v>
      </c>
      <c r="Y895" s="1026"/>
      <c r="Z895" s="967"/>
      <c r="AA895" s="967"/>
      <c r="AB895" s="967"/>
      <c r="AC895" s="967"/>
      <c r="AD895" s="967"/>
      <c r="AE895" s="967"/>
      <c r="AF895" s="967"/>
      <c r="AG895" s="967"/>
      <c r="AH895" s="967"/>
      <c r="AI895" s="967"/>
      <c r="AJ895" s="967"/>
      <c r="AK895" s="967"/>
      <c r="AL895" s="967"/>
      <c r="AM895" s="967"/>
      <c r="AN895" s="967"/>
      <c r="AO895" s="967"/>
      <c r="AP895" s="967"/>
      <c r="AQ895" s="967"/>
      <c r="AR895" s="967"/>
      <c r="AS895" s="967"/>
      <c r="AT895" s="967"/>
      <c r="AU895" s="967"/>
      <c r="AV895" s="967"/>
      <c r="AW895" s="967"/>
      <c r="AX895" s="967"/>
      <c r="AY895" s="967"/>
      <c r="AZ895" s="967"/>
      <c r="BA895" s="967"/>
      <c r="BB895" s="967"/>
      <c r="BC895" s="967"/>
      <c r="BD895" s="967"/>
      <c r="BE895" s="967"/>
      <c r="BF895" s="967"/>
      <c r="BG895" s="967"/>
      <c r="BH895" s="967"/>
      <c r="BI895" s="967"/>
      <c r="BJ895" s="967"/>
      <c r="BK895" s="967"/>
      <c r="BL895" s="967"/>
      <c r="BM895" s="967"/>
      <c r="BN895" s="967"/>
      <c r="BO895" s="967"/>
      <c r="BP895" s="967"/>
      <c r="BQ895" s="967"/>
      <c r="BR895" s="967"/>
      <c r="BS895" s="967"/>
    </row>
    <row r="896" spans="1:71" s="656" customFormat="1" ht="15.65" customHeight="1" outlineLevel="2" x14ac:dyDescent="0.25">
      <c r="A896" s="934"/>
      <c r="B896" s="659"/>
      <c r="C896" s="786"/>
      <c r="D896" s="657" t="s">
        <v>1492</v>
      </c>
      <c r="E896" s="660">
        <f>E887*1.1</f>
        <v>100.43</v>
      </c>
      <c r="F896" s="657" t="s">
        <v>74</v>
      </c>
      <c r="G896" s="661"/>
      <c r="H896" s="661">
        <f t="shared" si="253"/>
        <v>0</v>
      </c>
      <c r="I896" s="891">
        <v>3.97</v>
      </c>
      <c r="J896" s="891">
        <f t="shared" si="254"/>
        <v>398.70710000000003</v>
      </c>
      <c r="K896" s="891"/>
      <c r="L896" s="891">
        <f>E896*K896</f>
        <v>0</v>
      </c>
      <c r="M896" s="891">
        <f>J896+H896*Tabellen!$K$2+L896</f>
        <v>398.70710000000003</v>
      </c>
      <c r="N896" s="796"/>
      <c r="O896" s="1018">
        <f t="shared" si="255"/>
        <v>482.43559100000004</v>
      </c>
      <c r="P896" s="1031"/>
      <c r="Q896" s="1023" t="s">
        <v>1025</v>
      </c>
      <c r="R896" s="1018">
        <f>H896*Tabellen!$K$2*Tabellen!$F$2</f>
        <v>0</v>
      </c>
      <c r="S896" s="1024" t="s">
        <v>1116</v>
      </c>
      <c r="T896" s="1018">
        <f>J896*Tabellen!$F$2</f>
        <v>482.43559100000004</v>
      </c>
      <c r="U896" s="1018">
        <f>R896*Tabellen!$G$2</f>
        <v>0</v>
      </c>
      <c r="V896" s="1018">
        <f>T896*Tabellen!$H$2</f>
        <v>101.31147411000001</v>
      </c>
      <c r="W896" s="1018">
        <f t="shared" si="256"/>
        <v>101.31147411000001</v>
      </c>
      <c r="X896" s="1018">
        <f t="shared" si="257"/>
        <v>583.74706510999999</v>
      </c>
      <c r="Y896" s="1034"/>
      <c r="Z896" s="967"/>
      <c r="AA896" s="967"/>
      <c r="AB896" s="967"/>
      <c r="AC896" s="967"/>
      <c r="AD896" s="967"/>
      <c r="AE896" s="967"/>
      <c r="AF896" s="967"/>
      <c r="AG896" s="967"/>
      <c r="AH896" s="967"/>
      <c r="AI896" s="967"/>
      <c r="AJ896" s="967"/>
      <c r="AK896" s="967"/>
      <c r="AL896" s="967"/>
      <c r="AM896" s="967"/>
      <c r="AN896" s="967"/>
      <c r="AO896" s="967"/>
      <c r="AP896" s="967"/>
      <c r="AQ896" s="967"/>
      <c r="AR896" s="967"/>
      <c r="AS896" s="967"/>
      <c r="AT896" s="967"/>
      <c r="AU896" s="967"/>
      <c r="AV896" s="967"/>
      <c r="AW896" s="967"/>
      <c r="AX896" s="967"/>
      <c r="AY896" s="967"/>
      <c r="AZ896" s="967"/>
      <c r="BA896" s="967"/>
      <c r="BB896" s="967"/>
      <c r="BC896" s="967"/>
      <c r="BD896" s="967"/>
      <c r="BE896" s="967"/>
      <c r="BF896" s="967"/>
      <c r="BG896" s="967"/>
      <c r="BH896" s="967"/>
      <c r="BI896" s="967"/>
      <c r="BJ896" s="967"/>
      <c r="BK896" s="967"/>
      <c r="BL896" s="967"/>
      <c r="BM896" s="967"/>
      <c r="BN896" s="967"/>
      <c r="BO896" s="967"/>
      <c r="BP896" s="967"/>
      <c r="BQ896" s="967"/>
      <c r="BR896" s="967"/>
      <c r="BS896" s="967"/>
    </row>
    <row r="897" spans="1:71" s="656" customFormat="1" ht="15.65" customHeight="1" outlineLevel="2" x14ac:dyDescent="0.25">
      <c r="A897" s="934"/>
      <c r="B897" s="778"/>
      <c r="C897" s="791"/>
      <c r="D897" s="784" t="s">
        <v>1499</v>
      </c>
      <c r="E897" s="678">
        <f>E887</f>
        <v>91.3</v>
      </c>
      <c r="F897" s="679" t="s">
        <v>74</v>
      </c>
      <c r="G897" s="680">
        <v>1.05</v>
      </c>
      <c r="H897" s="680">
        <f t="shared" si="253"/>
        <v>95.864999999999995</v>
      </c>
      <c r="I897" s="899">
        <v>0</v>
      </c>
      <c r="J897" s="899">
        <f t="shared" si="254"/>
        <v>0</v>
      </c>
      <c r="K897" s="899"/>
      <c r="L897" s="899">
        <f>+K897*E897</f>
        <v>0</v>
      </c>
      <c r="M897" s="900">
        <f>J897+H897*Tabellen!$K$2+L897</f>
        <v>5751.9</v>
      </c>
      <c r="N897" s="796"/>
      <c r="O897" s="1018">
        <f t="shared" si="255"/>
        <v>6959.7989999999991</v>
      </c>
      <c r="P897" s="1031"/>
      <c r="Q897" s="1023" t="s">
        <v>1025</v>
      </c>
      <c r="R897" s="1018">
        <f>H897*Tabellen!$K$2*Tabellen!$F$2</f>
        <v>6959.7989999999991</v>
      </c>
      <c r="S897" s="1024" t="s">
        <v>1116</v>
      </c>
      <c r="T897" s="1018">
        <f>J897*Tabellen!$F$2</f>
        <v>0</v>
      </c>
      <c r="U897" s="1018">
        <f>R897*Tabellen!$G$2</f>
        <v>626.38190999999995</v>
      </c>
      <c r="V897" s="1018">
        <f>T897*Tabellen!$H$2</f>
        <v>0</v>
      </c>
      <c r="W897" s="1018">
        <f t="shared" si="256"/>
        <v>626.38190999999995</v>
      </c>
      <c r="X897" s="1018">
        <f t="shared" si="257"/>
        <v>7586.1809099999991</v>
      </c>
      <c r="Y897" s="1019"/>
      <c r="Z897" s="969"/>
      <c r="AA897" s="967"/>
      <c r="AB897" s="967"/>
      <c r="AC897" s="967"/>
      <c r="AD897" s="967"/>
      <c r="AE897" s="967"/>
      <c r="AF897" s="967"/>
      <c r="AG897" s="967"/>
      <c r="AH897" s="967"/>
      <c r="AI897" s="967"/>
      <c r="AJ897" s="967"/>
      <c r="AK897" s="967"/>
      <c r="AL897" s="967"/>
      <c r="AM897" s="967"/>
      <c r="AN897" s="967"/>
      <c r="AO897" s="967"/>
      <c r="AP897" s="967"/>
      <c r="AQ897" s="967"/>
      <c r="AR897" s="967"/>
      <c r="AS897" s="967"/>
      <c r="AT897" s="967"/>
      <c r="AU897" s="967"/>
      <c r="AV897" s="967"/>
      <c r="AW897" s="967"/>
      <c r="AX897" s="967"/>
      <c r="AY897" s="967"/>
      <c r="AZ897" s="967"/>
      <c r="BA897" s="967"/>
      <c r="BB897" s="967"/>
      <c r="BC897" s="967"/>
      <c r="BD897" s="967"/>
      <c r="BE897" s="967"/>
      <c r="BF897" s="967"/>
      <c r="BG897" s="967"/>
      <c r="BH897" s="967"/>
      <c r="BI897" s="967"/>
      <c r="BJ897" s="967"/>
      <c r="BK897" s="967"/>
      <c r="BL897" s="967"/>
      <c r="BM897" s="967"/>
      <c r="BN897" s="967"/>
      <c r="BO897" s="967"/>
      <c r="BP897" s="967"/>
      <c r="BQ897" s="967"/>
      <c r="BR897" s="967"/>
      <c r="BS897" s="967"/>
    </row>
    <row r="898" spans="1:71" s="656" customFormat="1" ht="15.65" customHeight="1" outlineLevel="2" x14ac:dyDescent="0.25">
      <c r="A898" s="934"/>
      <c r="B898" s="659"/>
      <c r="C898" s="786"/>
      <c r="D898" s="659" t="s">
        <v>1493</v>
      </c>
      <c r="E898" s="660">
        <f>E887</f>
        <v>91.3</v>
      </c>
      <c r="F898" s="657" t="s">
        <v>74</v>
      </c>
      <c r="G898" s="660"/>
      <c r="H898" s="661">
        <f t="shared" si="253"/>
        <v>0</v>
      </c>
      <c r="I898" s="891">
        <v>10</v>
      </c>
      <c r="J898" s="891">
        <f t="shared" si="254"/>
        <v>913</v>
      </c>
      <c r="K898" s="891"/>
      <c r="L898" s="891">
        <f>E898*K898</f>
        <v>0</v>
      </c>
      <c r="M898" s="891">
        <f>J898+H898*Tabellen!$K$2+L898</f>
        <v>913</v>
      </c>
      <c r="N898" s="796"/>
      <c r="O898" s="1018">
        <f t="shared" si="255"/>
        <v>1104.73</v>
      </c>
      <c r="P898" s="1031"/>
      <c r="Q898" s="1023" t="s">
        <v>1025</v>
      </c>
      <c r="R898" s="1018">
        <f>H898*Tabellen!$K$2*Tabellen!$F$2</f>
        <v>0</v>
      </c>
      <c r="S898" s="1024" t="s">
        <v>1116</v>
      </c>
      <c r="T898" s="1018">
        <f>J898*Tabellen!$F$2</f>
        <v>1104.73</v>
      </c>
      <c r="U898" s="1018">
        <f>R898*Tabellen!$G$2</f>
        <v>0</v>
      </c>
      <c r="V898" s="1018">
        <f>T898*Tabellen!$H$2</f>
        <v>231.9933</v>
      </c>
      <c r="W898" s="1018">
        <f t="shared" si="256"/>
        <v>231.9933</v>
      </c>
      <c r="X898" s="1018">
        <f t="shared" si="257"/>
        <v>1336.7233000000001</v>
      </c>
      <c r="Y898" s="1017"/>
      <c r="Z898" s="967"/>
      <c r="AA898" s="967"/>
      <c r="AB898" s="967"/>
      <c r="AC898" s="967"/>
      <c r="AD898" s="967"/>
      <c r="AE898" s="967"/>
      <c r="AF898" s="967"/>
      <c r="AG898" s="967"/>
      <c r="AH898" s="967"/>
      <c r="AI898" s="967"/>
      <c r="AJ898" s="967"/>
      <c r="AK898" s="967"/>
      <c r="AL898" s="967"/>
      <c r="AM898" s="967"/>
      <c r="AN898" s="967"/>
      <c r="AO898" s="967"/>
      <c r="AP898" s="967"/>
      <c r="AQ898" s="967"/>
      <c r="AR898" s="967"/>
      <c r="AS898" s="967"/>
      <c r="AT898" s="967"/>
      <c r="AU898" s="967"/>
      <c r="AV898" s="967"/>
      <c r="AW898" s="967"/>
      <c r="AX898" s="967"/>
      <c r="AY898" s="967"/>
      <c r="AZ898" s="967"/>
      <c r="BA898" s="967"/>
      <c r="BB898" s="967"/>
      <c r="BC898" s="967"/>
      <c r="BD898" s="967"/>
      <c r="BE898" s="967"/>
      <c r="BF898" s="967"/>
      <c r="BG898" s="967"/>
      <c r="BH898" s="967"/>
      <c r="BI898" s="967"/>
      <c r="BJ898" s="967"/>
      <c r="BK898" s="967"/>
      <c r="BL898" s="967"/>
      <c r="BM898" s="967"/>
      <c r="BN898" s="967"/>
      <c r="BO898" s="967"/>
      <c r="BP898" s="967"/>
      <c r="BQ898" s="967"/>
      <c r="BR898" s="967"/>
      <c r="BS898" s="967"/>
    </row>
    <row r="899" spans="1:71" s="656" customFormat="1" ht="15.65" customHeight="1" outlineLevel="2" x14ac:dyDescent="0.25">
      <c r="A899" s="934"/>
      <c r="B899" s="659"/>
      <c r="C899" s="786"/>
      <c r="D899" s="659" t="s">
        <v>1483</v>
      </c>
      <c r="E899" s="660">
        <v>1</v>
      </c>
      <c r="F899" s="657" t="s">
        <v>846</v>
      </c>
      <c r="G899" s="660">
        <v>4</v>
      </c>
      <c r="H899" s="661">
        <f t="shared" si="253"/>
        <v>4</v>
      </c>
      <c r="I899" s="891"/>
      <c r="J899" s="891">
        <f t="shared" si="254"/>
        <v>0</v>
      </c>
      <c r="K899" s="891"/>
      <c r="L899" s="891">
        <f>E899*K899</f>
        <v>0</v>
      </c>
      <c r="M899" s="891">
        <f>J899+H899*Tabellen!$K$2+L899</f>
        <v>240</v>
      </c>
      <c r="N899" s="796"/>
      <c r="O899" s="1018">
        <f t="shared" si="255"/>
        <v>290.39999999999998</v>
      </c>
      <c r="P899" s="1031"/>
      <c r="Q899" s="1023" t="s">
        <v>1025</v>
      </c>
      <c r="R899" s="1018">
        <f>H899*Tabellen!$K$2*Tabellen!$F$2</f>
        <v>290.39999999999998</v>
      </c>
      <c r="S899" s="1024" t="s">
        <v>1116</v>
      </c>
      <c r="T899" s="1018">
        <f>J899*Tabellen!$F$2</f>
        <v>0</v>
      </c>
      <c r="U899" s="1018">
        <f>R899*Tabellen!$G$2</f>
        <v>26.135999999999996</v>
      </c>
      <c r="V899" s="1018">
        <f>T899*Tabellen!$H$2</f>
        <v>0</v>
      </c>
      <c r="W899" s="1018">
        <f t="shared" si="256"/>
        <v>26.135999999999996</v>
      </c>
      <c r="X899" s="1018">
        <f t="shared" si="257"/>
        <v>316.53599999999994</v>
      </c>
      <c r="Y899" s="1017"/>
      <c r="Z899" s="967"/>
      <c r="AA899" s="967"/>
      <c r="AB899" s="967"/>
      <c r="AC899" s="967"/>
      <c r="AD899" s="967"/>
      <c r="AE899" s="967"/>
      <c r="AF899" s="967"/>
      <c r="AG899" s="967"/>
      <c r="AH899" s="967"/>
      <c r="AI899" s="967"/>
      <c r="AJ899" s="967"/>
      <c r="AK899" s="967"/>
      <c r="AL899" s="967"/>
      <c r="AM899" s="967"/>
      <c r="AN899" s="967"/>
      <c r="AO899" s="967"/>
      <c r="AP899" s="967"/>
      <c r="AQ899" s="967"/>
      <c r="AR899" s="967"/>
      <c r="AS899" s="967"/>
      <c r="AT899" s="967"/>
      <c r="AU899" s="967"/>
      <c r="AV899" s="967"/>
      <c r="AW899" s="967"/>
      <c r="AX899" s="967"/>
      <c r="AY899" s="967"/>
      <c r="AZ899" s="967"/>
      <c r="BA899" s="967"/>
      <c r="BB899" s="967"/>
      <c r="BC899" s="967"/>
      <c r="BD899" s="967"/>
      <c r="BE899" s="967"/>
      <c r="BF899" s="967"/>
      <c r="BG899" s="967"/>
      <c r="BH899" s="967"/>
      <c r="BI899" s="967"/>
      <c r="BJ899" s="967"/>
      <c r="BK899" s="967"/>
      <c r="BL899" s="967"/>
      <c r="BM899" s="967"/>
      <c r="BN899" s="967"/>
      <c r="BO899" s="967"/>
      <c r="BP899" s="967"/>
      <c r="BQ899" s="967"/>
      <c r="BR899" s="967"/>
      <c r="BS899" s="967"/>
    </row>
    <row r="900" spans="1:71" s="830" customFormat="1" ht="15.65" customHeight="1" outlineLevel="2" x14ac:dyDescent="0.25">
      <c r="A900" s="936"/>
      <c r="B900" s="659" t="s">
        <v>1223</v>
      </c>
      <c r="C900" s="786" t="s">
        <v>1074</v>
      </c>
      <c r="D900" s="657" t="s">
        <v>1226</v>
      </c>
      <c r="E900" s="660"/>
      <c r="F900" s="657"/>
      <c r="G900" s="661"/>
      <c r="H900" s="661"/>
      <c r="I900" s="891"/>
      <c r="J900" s="891"/>
      <c r="K900" s="891"/>
      <c r="L900" s="891"/>
      <c r="M900" s="891"/>
      <c r="N900" s="833"/>
      <c r="O900" s="1018">
        <f t="shared" si="255"/>
        <v>0</v>
      </c>
      <c r="P900" s="1031"/>
      <c r="Q900" s="1023" t="s">
        <v>1025</v>
      </c>
      <c r="R900" s="1018">
        <f>H900*Tabellen!$K$2*Tabellen!$F$2</f>
        <v>0</v>
      </c>
      <c r="S900" s="1024" t="s">
        <v>1116</v>
      </c>
      <c r="T900" s="1018">
        <f>J900*Tabellen!$F$2</f>
        <v>0</v>
      </c>
      <c r="U900" s="1018">
        <f>R900*Tabellen!$G$2</f>
        <v>0</v>
      </c>
      <c r="V900" s="1018">
        <f>T900*Tabellen!$H$2</f>
        <v>0</v>
      </c>
      <c r="W900" s="1018">
        <f t="shared" si="256"/>
        <v>0</v>
      </c>
      <c r="X900" s="1018">
        <f t="shared" si="257"/>
        <v>0</v>
      </c>
      <c r="Y900" s="1034"/>
      <c r="Z900" s="970"/>
      <c r="AA900" s="970"/>
      <c r="AB900" s="970"/>
      <c r="AC900" s="970"/>
      <c r="AD900" s="970"/>
      <c r="AE900" s="970"/>
      <c r="AF900" s="970"/>
      <c r="AG900" s="970"/>
      <c r="AH900" s="970"/>
      <c r="AI900" s="970"/>
      <c r="AJ900" s="970"/>
      <c r="AK900" s="970"/>
      <c r="AL900" s="970"/>
      <c r="AM900" s="970"/>
      <c r="AN900" s="970"/>
      <c r="AO900" s="970"/>
      <c r="AP900" s="970"/>
      <c r="AQ900" s="970"/>
      <c r="AR900" s="970"/>
      <c r="AS900" s="970"/>
      <c r="AT900" s="970"/>
      <c r="AU900" s="970"/>
      <c r="AV900" s="970"/>
      <c r="AW900" s="970"/>
      <c r="AX900" s="970"/>
      <c r="AY900" s="970"/>
      <c r="AZ900" s="970"/>
      <c r="BA900" s="970"/>
      <c r="BB900" s="970"/>
      <c r="BC900" s="970"/>
      <c r="BD900" s="970"/>
      <c r="BE900" s="970"/>
      <c r="BF900" s="970"/>
      <c r="BG900" s="970"/>
      <c r="BH900" s="970"/>
      <c r="BI900" s="970"/>
      <c r="BJ900" s="970"/>
      <c r="BK900" s="970"/>
      <c r="BL900" s="970"/>
      <c r="BM900" s="970"/>
      <c r="BN900" s="970"/>
      <c r="BO900" s="970"/>
      <c r="BP900" s="970"/>
      <c r="BQ900" s="970"/>
      <c r="BR900" s="970"/>
      <c r="BS900" s="970"/>
    </row>
    <row r="901" spans="1:71" ht="15.65" customHeight="1" outlineLevel="2" x14ac:dyDescent="0.25">
      <c r="B901" s="659"/>
      <c r="E901" s="660"/>
      <c r="G901" s="661"/>
      <c r="H901" s="661"/>
      <c r="K901" s="906"/>
      <c r="N901" s="795"/>
      <c r="O901" s="1018"/>
      <c r="P901" s="1031"/>
      <c r="Q901" s="1023"/>
      <c r="S901" s="1024"/>
    </row>
    <row r="902" spans="1:71" ht="9" customHeight="1" outlineLevel="1" x14ac:dyDescent="0.25">
      <c r="B902" s="663"/>
      <c r="D902" s="664"/>
      <c r="E902" s="666"/>
      <c r="F902" s="664"/>
      <c r="G902" s="665"/>
      <c r="H902" s="665"/>
      <c r="I902" s="892"/>
      <c r="J902" s="892"/>
      <c r="K902" s="892"/>
      <c r="L902" s="892"/>
      <c r="M902" s="892"/>
      <c r="N902" s="786"/>
      <c r="O902" s="1021"/>
      <c r="P902" s="1021"/>
      <c r="Q902" s="1021"/>
      <c r="R902" s="1021"/>
      <c r="S902" s="1021"/>
      <c r="T902" s="1021"/>
      <c r="U902" s="1021"/>
      <c r="V902" s="1021"/>
      <c r="W902" s="1021"/>
      <c r="X902" s="1021"/>
      <c r="Y902" s="1021"/>
      <c r="Z902" s="965"/>
      <c r="AA902" s="966"/>
      <c r="AG902" s="963"/>
      <c r="AH902" s="963"/>
    </row>
    <row r="903" spans="1:71" s="912" customFormat="1" ht="15.65" customHeight="1" outlineLevel="1" x14ac:dyDescent="0.25">
      <c r="B903" s="650" t="s">
        <v>1300</v>
      </c>
      <c r="C903" s="937"/>
      <c r="D903" s="651" t="s">
        <v>1704</v>
      </c>
      <c r="E903" s="658">
        <v>91.3</v>
      </c>
      <c r="F903" s="651" t="s">
        <v>74</v>
      </c>
      <c r="G903" s="652"/>
      <c r="H903" s="652">
        <f>SUM(H904:H917)/E903</f>
        <v>1.2342349336335239</v>
      </c>
      <c r="I903" s="890"/>
      <c r="J903" s="890">
        <f>SUM(J904:J917)/E903</f>
        <v>38.534952000000004</v>
      </c>
      <c r="K903" s="890"/>
      <c r="L903" s="890">
        <f>SUM(L904:L919)/E903</f>
        <v>0</v>
      </c>
      <c r="M903" s="890">
        <f>SUM(M904:M917)/E903</f>
        <v>112.58904801801144</v>
      </c>
      <c r="N903" s="937"/>
      <c r="O903" s="1015">
        <f>SUM(O904:O917)/E903</f>
        <v>136.23274810179382</v>
      </c>
      <c r="P903" s="1014" t="str">
        <f>B903</f>
        <v>V1-3-M2</v>
      </c>
      <c r="Q903" s="1014"/>
      <c r="R903" s="1015"/>
      <c r="S903" s="1015"/>
      <c r="T903" s="1015"/>
      <c r="U903" s="1028"/>
      <c r="V903" s="1015"/>
      <c r="W903" s="1015"/>
      <c r="X903" s="1015">
        <f>SUM(X904:X917)/E903</f>
        <v>154.08897046135527</v>
      </c>
      <c r="Y903" s="1016"/>
      <c r="Z903" s="960"/>
      <c r="AA903" s="960"/>
      <c r="AB903" s="960"/>
      <c r="AC903" s="960"/>
      <c r="AD903" s="960"/>
      <c r="AE903" s="960"/>
      <c r="AF903" s="960"/>
      <c r="AG903" s="960"/>
      <c r="AH903" s="960"/>
      <c r="AI903" s="960"/>
      <c r="AJ903" s="960"/>
      <c r="AK903" s="960"/>
      <c r="AL903" s="960"/>
      <c r="AM903" s="960"/>
      <c r="AN903" s="960"/>
      <c r="AO903" s="960"/>
      <c r="AP903" s="960"/>
      <c r="AQ903" s="960"/>
      <c r="AR903" s="960"/>
      <c r="AS903" s="960"/>
      <c r="AT903" s="960"/>
      <c r="AU903" s="960"/>
      <c r="AV903" s="960"/>
      <c r="AW903" s="960"/>
      <c r="AX903" s="960"/>
      <c r="AY903" s="960"/>
      <c r="AZ903" s="960"/>
      <c r="BA903" s="960"/>
      <c r="BB903" s="960"/>
      <c r="BC903" s="960"/>
      <c r="BD903" s="960"/>
      <c r="BE903" s="960"/>
      <c r="BF903" s="960"/>
      <c r="BG903" s="960"/>
      <c r="BH903" s="960"/>
      <c r="BI903" s="960"/>
      <c r="BJ903" s="960"/>
      <c r="BK903" s="960"/>
      <c r="BL903" s="960"/>
      <c r="BM903" s="960"/>
      <c r="BN903" s="960"/>
      <c r="BO903" s="960"/>
      <c r="BP903" s="960"/>
      <c r="BQ903" s="960"/>
      <c r="BR903" s="960"/>
      <c r="BS903" s="960"/>
    </row>
    <row r="904" spans="1:71" ht="15.65" customHeight="1" outlineLevel="2" x14ac:dyDescent="0.25">
      <c r="B904" s="659"/>
      <c r="D904" s="668" t="s">
        <v>1248</v>
      </c>
      <c r="E904" s="660"/>
      <c r="G904" s="661"/>
      <c r="H904" s="661"/>
      <c r="K904" s="906"/>
      <c r="N904" s="795"/>
      <c r="O904" s="1017" t="str">
        <f>R904</f>
        <v>incl. opslagen</v>
      </c>
      <c r="P904" s="1017"/>
      <c r="Q904" s="1023"/>
      <c r="R904" s="1030" t="str">
        <f>Tabellen!$C$2</f>
        <v>incl. opslagen</v>
      </c>
      <c r="S904" s="1024"/>
      <c r="T904" s="1030" t="str">
        <f>Tabellen!$C$2</f>
        <v>incl. opslagen</v>
      </c>
    </row>
    <row r="905" spans="1:71" s="656" customFormat="1" ht="15.65" customHeight="1" outlineLevel="2" x14ac:dyDescent="0.25">
      <c r="A905" s="934"/>
      <c r="B905" s="659"/>
      <c r="C905" s="786"/>
      <c r="D905" s="657" t="s">
        <v>1433</v>
      </c>
      <c r="E905" s="660">
        <v>1</v>
      </c>
      <c r="F905" s="657" t="s">
        <v>846</v>
      </c>
      <c r="G905" s="661">
        <v>2</v>
      </c>
      <c r="H905" s="661">
        <f t="shared" ref="H905:H915" si="258">E905*G905</f>
        <v>2</v>
      </c>
      <c r="I905" s="891"/>
      <c r="J905" s="891">
        <f t="shared" ref="J905:J915" si="259">E905*I905</f>
        <v>0</v>
      </c>
      <c r="K905" s="891"/>
      <c r="L905" s="891">
        <f>E905*K905</f>
        <v>0</v>
      </c>
      <c r="M905" s="891">
        <f>J905+H905*Tabellen!$K$2+L905</f>
        <v>120</v>
      </c>
      <c r="N905" s="796"/>
      <c r="O905" s="1018">
        <f t="shared" ref="O905:O916" si="260">R905+T905</f>
        <v>145.19999999999999</v>
      </c>
      <c r="P905" s="1031"/>
      <c r="Q905" s="1023" t="s">
        <v>1025</v>
      </c>
      <c r="R905" s="1018">
        <f>H905*Tabellen!$K$2*Tabellen!$F$2</f>
        <v>145.19999999999999</v>
      </c>
      <c r="S905" s="1024" t="s">
        <v>1116</v>
      </c>
      <c r="T905" s="1018">
        <f>J905*Tabellen!$F$2</f>
        <v>0</v>
      </c>
      <c r="U905" s="1018">
        <f>R905*Tabellen!$G$2</f>
        <v>13.067999999999998</v>
      </c>
      <c r="V905" s="1018">
        <f>T905*Tabellen!$H$2</f>
        <v>0</v>
      </c>
      <c r="W905" s="1018">
        <f t="shared" ref="W905:W916" si="261">U905+V905</f>
        <v>13.067999999999998</v>
      </c>
      <c r="X905" s="1018">
        <f t="shared" ref="X905:X916" si="262">O905+W905</f>
        <v>158.26799999999997</v>
      </c>
      <c r="Y905" s="1019"/>
      <c r="Z905" s="967"/>
      <c r="AA905" s="967"/>
      <c r="AB905" s="967"/>
      <c r="AC905" s="967"/>
      <c r="AD905" s="967"/>
      <c r="AE905" s="967"/>
      <c r="AF905" s="967"/>
      <c r="AG905" s="967"/>
      <c r="AH905" s="967"/>
      <c r="AI905" s="967"/>
      <c r="AJ905" s="967"/>
      <c r="AK905" s="967"/>
      <c r="AL905" s="967"/>
      <c r="AM905" s="967"/>
      <c r="AN905" s="967"/>
      <c r="AO905" s="967"/>
      <c r="AP905" s="967"/>
      <c r="AQ905" s="967"/>
      <c r="AR905" s="967"/>
      <c r="AS905" s="967"/>
      <c r="AT905" s="967"/>
      <c r="AU905" s="967"/>
      <c r="AV905" s="967"/>
      <c r="AW905" s="967"/>
      <c r="AX905" s="967"/>
      <c r="AY905" s="967"/>
      <c r="AZ905" s="967"/>
      <c r="BA905" s="967"/>
      <c r="BB905" s="967"/>
      <c r="BC905" s="967"/>
      <c r="BD905" s="967"/>
      <c r="BE905" s="967"/>
      <c r="BF905" s="967"/>
      <c r="BG905" s="967"/>
      <c r="BH905" s="967"/>
      <c r="BI905" s="967"/>
      <c r="BJ905" s="967"/>
      <c r="BK905" s="967"/>
      <c r="BL905" s="967"/>
      <c r="BM905" s="967"/>
      <c r="BN905" s="967"/>
      <c r="BO905" s="967"/>
      <c r="BP905" s="967"/>
      <c r="BQ905" s="967"/>
      <c r="BR905" s="967"/>
      <c r="BS905" s="967"/>
    </row>
    <row r="906" spans="1:71" s="656" customFormat="1" ht="15.65" customHeight="1" outlineLevel="2" x14ac:dyDescent="0.25">
      <c r="A906" s="934"/>
      <c r="B906" s="659"/>
      <c r="C906" s="786"/>
      <c r="D906" s="657" t="s">
        <v>1484</v>
      </c>
      <c r="E906" s="660">
        <f>91.3/2.7</f>
        <v>33.81481481481481</v>
      </c>
      <c r="F906" s="657" t="s">
        <v>71</v>
      </c>
      <c r="G906" s="661">
        <v>0.05</v>
      </c>
      <c r="H906" s="661">
        <f t="shared" si="258"/>
        <v>1.6907407407407407</v>
      </c>
      <c r="I906" s="891"/>
      <c r="J906" s="891">
        <f t="shared" si="259"/>
        <v>0</v>
      </c>
      <c r="K906" s="891"/>
      <c r="L906" s="891">
        <f>E906*K906</f>
        <v>0</v>
      </c>
      <c r="M906" s="891">
        <f>J906+H906*Tabellen!$K$2+L906</f>
        <v>101.44444444444444</v>
      </c>
      <c r="N906" s="796"/>
      <c r="O906" s="1018">
        <f t="shared" si="260"/>
        <v>122.74777777777777</v>
      </c>
      <c r="P906" s="1031"/>
      <c r="Q906" s="1023" t="s">
        <v>1025</v>
      </c>
      <c r="R906" s="1018">
        <f>H906*Tabellen!$K$2*Tabellen!$F$2</f>
        <v>122.74777777777777</v>
      </c>
      <c r="S906" s="1024" t="s">
        <v>1116</v>
      </c>
      <c r="T906" s="1018">
        <f>J906*Tabellen!$F$2</f>
        <v>0</v>
      </c>
      <c r="U906" s="1018">
        <f>R906*Tabellen!$G$2</f>
        <v>11.047299999999998</v>
      </c>
      <c r="V906" s="1018">
        <f>T906*Tabellen!$H$2</f>
        <v>0</v>
      </c>
      <c r="W906" s="1018">
        <f t="shared" si="261"/>
        <v>11.047299999999998</v>
      </c>
      <c r="X906" s="1018">
        <f t="shared" si="262"/>
        <v>133.79507777777778</v>
      </c>
      <c r="Y906" s="1019"/>
      <c r="Z906" s="967"/>
      <c r="AA906" s="967"/>
      <c r="AB906" s="967"/>
      <c r="AC906" s="967"/>
      <c r="AD906" s="967"/>
      <c r="AE906" s="967"/>
      <c r="AF906" s="967"/>
      <c r="AG906" s="967"/>
      <c r="AH906" s="967"/>
      <c r="AI906" s="967"/>
      <c r="AJ906" s="967"/>
      <c r="AK906" s="967"/>
      <c r="AL906" s="967"/>
      <c r="AM906" s="967"/>
      <c r="AN906" s="967"/>
      <c r="AO906" s="967"/>
      <c r="AP906" s="967"/>
      <c r="AQ906" s="967"/>
      <c r="AR906" s="967"/>
      <c r="AS906" s="967"/>
      <c r="AT906" s="967"/>
      <c r="AU906" s="967"/>
      <c r="AV906" s="967"/>
      <c r="AW906" s="967"/>
      <c r="AX906" s="967"/>
      <c r="AY906" s="967"/>
      <c r="AZ906" s="967"/>
      <c r="BA906" s="967"/>
      <c r="BB906" s="967"/>
      <c r="BC906" s="967"/>
      <c r="BD906" s="967"/>
      <c r="BE906" s="967"/>
      <c r="BF906" s="967"/>
      <c r="BG906" s="967"/>
      <c r="BH906" s="967"/>
      <c r="BI906" s="967"/>
      <c r="BJ906" s="967"/>
      <c r="BK906" s="967"/>
      <c r="BL906" s="967"/>
      <c r="BM906" s="967"/>
      <c r="BN906" s="967"/>
      <c r="BO906" s="967"/>
      <c r="BP906" s="967"/>
      <c r="BQ906" s="967"/>
      <c r="BR906" s="967"/>
      <c r="BS906" s="967"/>
    </row>
    <row r="907" spans="1:71" s="656" customFormat="1" ht="15.65" customHeight="1" outlineLevel="2" x14ac:dyDescent="0.25">
      <c r="A907" s="934"/>
      <c r="B907" s="659"/>
      <c r="C907" s="786"/>
      <c r="D907" s="657" t="s">
        <v>1497</v>
      </c>
      <c r="E907" s="660">
        <f>E903*3.3333</f>
        <v>304.33028999999999</v>
      </c>
      <c r="F907" s="657" t="s">
        <v>71</v>
      </c>
      <c r="G907" s="661">
        <v>0.03</v>
      </c>
      <c r="H907" s="661">
        <f t="shared" si="258"/>
        <v>9.1299086999999997</v>
      </c>
      <c r="I907" s="891">
        <v>0.44</v>
      </c>
      <c r="J907" s="891">
        <f t="shared" si="259"/>
        <v>133.90532759999999</v>
      </c>
      <c r="K907" s="891"/>
      <c r="L907" s="891">
        <f>E907*K907</f>
        <v>0</v>
      </c>
      <c r="M907" s="891">
        <f>J907+H907*Tabellen!$K$2+L907</f>
        <v>681.69984959999999</v>
      </c>
      <c r="N907" s="796"/>
      <c r="O907" s="1018">
        <f t="shared" si="260"/>
        <v>824.85681801600003</v>
      </c>
      <c r="P907" s="1031"/>
      <c r="Q907" s="1023" t="s">
        <v>1025</v>
      </c>
      <c r="R907" s="1018">
        <f>H907*Tabellen!$K$2*Tabellen!$F$2</f>
        <v>662.83137162000003</v>
      </c>
      <c r="S907" s="1024" t="s">
        <v>1116</v>
      </c>
      <c r="T907" s="1018">
        <f>J907*Tabellen!$F$2</f>
        <v>162.02544639599998</v>
      </c>
      <c r="U907" s="1018">
        <f>R907*Tabellen!$G$2</f>
        <v>59.654823445799998</v>
      </c>
      <c r="V907" s="1018">
        <f>T907*Tabellen!$H$2</f>
        <v>34.025343743159993</v>
      </c>
      <c r="W907" s="1018">
        <f t="shared" si="261"/>
        <v>93.680167188959985</v>
      </c>
      <c r="X907" s="1018">
        <f t="shared" si="262"/>
        <v>918.53698520496005</v>
      </c>
      <c r="Y907" s="1019"/>
      <c r="Z907" s="967"/>
      <c r="AA907" s="967"/>
      <c r="AB907" s="967"/>
      <c r="AC907" s="967"/>
      <c r="AD907" s="967"/>
      <c r="AE907" s="967"/>
      <c r="AF907" s="967"/>
      <c r="AG907" s="967"/>
      <c r="AH907" s="967"/>
      <c r="AI907" s="967"/>
      <c r="AJ907" s="967"/>
      <c r="AK907" s="967"/>
      <c r="AL907" s="967"/>
      <c r="AM907" s="967"/>
      <c r="AN907" s="967"/>
      <c r="AO907" s="967"/>
      <c r="AP907" s="967"/>
      <c r="AQ907" s="967"/>
      <c r="AR907" s="967"/>
      <c r="AS907" s="967"/>
      <c r="AT907" s="967"/>
      <c r="AU907" s="967"/>
      <c r="AV907" s="967"/>
      <c r="AW907" s="967"/>
      <c r="AX907" s="967"/>
      <c r="AY907" s="967"/>
      <c r="AZ907" s="967"/>
      <c r="BA907" s="967"/>
      <c r="BB907" s="967"/>
      <c r="BC907" s="967"/>
      <c r="BD907" s="967"/>
      <c r="BE907" s="967"/>
      <c r="BF907" s="967"/>
      <c r="BG907" s="967"/>
      <c r="BH907" s="967"/>
      <c r="BI907" s="967"/>
      <c r="BJ907" s="967"/>
      <c r="BK907" s="967"/>
      <c r="BL907" s="967"/>
      <c r="BM907" s="967"/>
      <c r="BN907" s="967"/>
      <c r="BO907" s="967"/>
      <c r="BP907" s="967"/>
      <c r="BQ907" s="967"/>
      <c r="BR907" s="967"/>
      <c r="BS907" s="967"/>
    </row>
    <row r="908" spans="1:71" s="656" customFormat="1" ht="15.65" customHeight="1" outlineLevel="2" x14ac:dyDescent="0.25">
      <c r="A908" s="934"/>
      <c r="B908" s="778"/>
      <c r="C908" s="791"/>
      <c r="D908" s="784" t="s">
        <v>158</v>
      </c>
      <c r="E908" s="678">
        <f>E903*1.7*1.1</f>
        <v>170.73099999999999</v>
      </c>
      <c r="F908" s="679" t="s">
        <v>71</v>
      </c>
      <c r="G908" s="680">
        <v>0</v>
      </c>
      <c r="H908" s="680">
        <f t="shared" si="258"/>
        <v>0</v>
      </c>
      <c r="I908" s="899">
        <v>2.61</v>
      </c>
      <c r="J908" s="899">
        <f t="shared" si="259"/>
        <v>445.60790999999995</v>
      </c>
      <c r="K908" s="899"/>
      <c r="L908" s="899">
        <f>+K908*E908</f>
        <v>0</v>
      </c>
      <c r="M908" s="900">
        <f>J908+H908*Tabellen!$K$2+L908</f>
        <v>445.60790999999995</v>
      </c>
      <c r="N908" s="796"/>
      <c r="O908" s="1018">
        <f t="shared" si="260"/>
        <v>539.18557109999995</v>
      </c>
      <c r="P908" s="1031"/>
      <c r="Q908" s="1023" t="s">
        <v>1025</v>
      </c>
      <c r="R908" s="1018">
        <f>H908*Tabellen!$K$2*Tabellen!$F$2</f>
        <v>0</v>
      </c>
      <c r="S908" s="1024" t="s">
        <v>1116</v>
      </c>
      <c r="T908" s="1018">
        <f>J908*Tabellen!$F$2</f>
        <v>539.18557109999995</v>
      </c>
      <c r="U908" s="1018">
        <f>R908*Tabellen!$G$2</f>
        <v>0</v>
      </c>
      <c r="V908" s="1018">
        <f>T908*Tabellen!$H$2</f>
        <v>113.22896993099998</v>
      </c>
      <c r="W908" s="1018">
        <f t="shared" si="261"/>
        <v>113.22896993099998</v>
      </c>
      <c r="X908" s="1018">
        <f t="shared" si="262"/>
        <v>652.41454103099989</v>
      </c>
      <c r="Y908" s="1019"/>
      <c r="Z908" s="969"/>
      <c r="AA908" s="967"/>
      <c r="AB908" s="967"/>
      <c r="AC908" s="967"/>
      <c r="AD908" s="967"/>
      <c r="AE908" s="967"/>
      <c r="AF908" s="967"/>
      <c r="AG908" s="967"/>
      <c r="AH908" s="967"/>
      <c r="AI908" s="967"/>
      <c r="AJ908" s="967"/>
      <c r="AK908" s="967"/>
      <c r="AL908" s="967"/>
      <c r="AM908" s="967"/>
      <c r="AN908" s="967"/>
      <c r="AO908" s="967"/>
      <c r="AP908" s="967"/>
      <c r="AQ908" s="967"/>
      <c r="AR908" s="967"/>
      <c r="AS908" s="967"/>
      <c r="AT908" s="967"/>
      <c r="AU908" s="967"/>
      <c r="AV908" s="967"/>
      <c r="AW908" s="967"/>
      <c r="AX908" s="967"/>
      <c r="AY908" s="967"/>
      <c r="AZ908" s="967"/>
      <c r="BA908" s="967"/>
      <c r="BB908" s="967"/>
      <c r="BC908" s="967"/>
      <c r="BD908" s="967"/>
      <c r="BE908" s="967"/>
      <c r="BF908" s="967"/>
      <c r="BG908" s="967"/>
      <c r="BH908" s="967"/>
      <c r="BI908" s="967"/>
      <c r="BJ908" s="967"/>
      <c r="BK908" s="967"/>
      <c r="BL908" s="967"/>
      <c r="BM908" s="967"/>
      <c r="BN908" s="967"/>
      <c r="BO908" s="967"/>
      <c r="BP908" s="967"/>
      <c r="BQ908" s="967"/>
      <c r="BR908" s="967"/>
      <c r="BS908" s="967"/>
    </row>
    <row r="909" spans="1:71" s="656" customFormat="1" ht="15.65" customHeight="1" outlineLevel="2" x14ac:dyDescent="0.25">
      <c r="A909" s="934"/>
      <c r="B909" s="778"/>
      <c r="C909" s="791"/>
      <c r="D909" s="784" t="s">
        <v>159</v>
      </c>
      <c r="E909" s="678">
        <f>E903/2.5*2.1</f>
        <v>76.691999999999993</v>
      </c>
      <c r="F909" s="679" t="s">
        <v>71</v>
      </c>
      <c r="G909" s="680">
        <v>0</v>
      </c>
      <c r="H909" s="680">
        <f t="shared" si="258"/>
        <v>0</v>
      </c>
      <c r="I909" s="899">
        <v>2.39</v>
      </c>
      <c r="J909" s="899">
        <f t="shared" si="259"/>
        <v>183.29388</v>
      </c>
      <c r="K909" s="899"/>
      <c r="L909" s="899">
        <f>+K909*E909</f>
        <v>0</v>
      </c>
      <c r="M909" s="900">
        <f>J909+H909*Tabellen!$K$2+L909</f>
        <v>183.29388</v>
      </c>
      <c r="N909" s="796"/>
      <c r="O909" s="1018">
        <f t="shared" si="260"/>
        <v>221.78559479999998</v>
      </c>
      <c r="P909" s="1031"/>
      <c r="Q909" s="1023" t="s">
        <v>1025</v>
      </c>
      <c r="R909" s="1018">
        <f>H909*Tabellen!$K$2*Tabellen!$F$2</f>
        <v>0</v>
      </c>
      <c r="S909" s="1024" t="s">
        <v>1116</v>
      </c>
      <c r="T909" s="1018">
        <f>J909*Tabellen!$F$2</f>
        <v>221.78559479999998</v>
      </c>
      <c r="U909" s="1018">
        <f>R909*Tabellen!$G$2</f>
        <v>0</v>
      </c>
      <c r="V909" s="1018">
        <f>T909*Tabellen!$H$2</f>
        <v>46.574974907999994</v>
      </c>
      <c r="W909" s="1018">
        <f t="shared" si="261"/>
        <v>46.574974907999994</v>
      </c>
      <c r="X909" s="1018">
        <f t="shared" si="262"/>
        <v>268.36056970799996</v>
      </c>
      <c r="Y909" s="1019"/>
      <c r="Z909" s="969"/>
      <c r="AA909" s="967"/>
      <c r="AB909" s="967"/>
      <c r="AC909" s="967"/>
      <c r="AD909" s="967"/>
      <c r="AE909" s="967"/>
      <c r="AF909" s="967"/>
      <c r="AG909" s="967"/>
      <c r="AH909" s="967"/>
      <c r="AI909" s="967"/>
      <c r="AJ909" s="967"/>
      <c r="AK909" s="967"/>
      <c r="AL909" s="967"/>
      <c r="AM909" s="967"/>
      <c r="AN909" s="967"/>
      <c r="AO909" s="967"/>
      <c r="AP909" s="967"/>
      <c r="AQ909" s="967"/>
      <c r="AR909" s="967"/>
      <c r="AS909" s="967"/>
      <c r="AT909" s="967"/>
      <c r="AU909" s="967"/>
      <c r="AV909" s="967"/>
      <c r="AW909" s="967"/>
      <c r="AX909" s="967"/>
      <c r="AY909" s="967"/>
      <c r="AZ909" s="967"/>
      <c r="BA909" s="967"/>
      <c r="BB909" s="967"/>
      <c r="BC909" s="967"/>
      <c r="BD909" s="967"/>
      <c r="BE909" s="967"/>
      <c r="BF909" s="967"/>
      <c r="BG909" s="967"/>
      <c r="BH909" s="967"/>
      <c r="BI909" s="967"/>
      <c r="BJ909" s="967"/>
      <c r="BK909" s="967"/>
      <c r="BL909" s="967"/>
      <c r="BM909" s="967"/>
      <c r="BN909" s="967"/>
      <c r="BO909" s="967"/>
      <c r="BP909" s="967"/>
      <c r="BQ909" s="967"/>
      <c r="BR909" s="967"/>
      <c r="BS909" s="967"/>
    </row>
    <row r="910" spans="1:71" s="656" customFormat="1" ht="15.65" customHeight="1" outlineLevel="2" x14ac:dyDescent="0.25">
      <c r="A910" s="934"/>
      <c r="B910" s="659"/>
      <c r="C910" s="786"/>
      <c r="D910" s="657" t="s">
        <v>1500</v>
      </c>
      <c r="E910" s="660">
        <f>E903*1.05</f>
        <v>95.864999999999995</v>
      </c>
      <c r="F910" s="657" t="s">
        <v>74</v>
      </c>
      <c r="G910" s="661">
        <v>0</v>
      </c>
      <c r="H910" s="661">
        <f t="shared" si="258"/>
        <v>0</v>
      </c>
      <c r="I910" s="891">
        <v>13.21</v>
      </c>
      <c r="J910" s="891">
        <f t="shared" si="259"/>
        <v>1266.3766499999999</v>
      </c>
      <c r="K910" s="891"/>
      <c r="L910" s="891">
        <f>E910*K910</f>
        <v>0</v>
      </c>
      <c r="M910" s="891">
        <f>J910+H910*Tabellen!$K$2+L910</f>
        <v>1266.3766499999999</v>
      </c>
      <c r="N910" s="796"/>
      <c r="O910" s="1018">
        <f t="shared" si="260"/>
        <v>1532.3157464999999</v>
      </c>
      <c r="P910" s="1031"/>
      <c r="Q910" s="1023" t="s">
        <v>1025</v>
      </c>
      <c r="R910" s="1018">
        <f>H910*Tabellen!$K$2*Tabellen!$F$2</f>
        <v>0</v>
      </c>
      <c r="S910" s="1024" t="s">
        <v>1116</v>
      </c>
      <c r="T910" s="1018">
        <f>J910*Tabellen!$F$2</f>
        <v>1532.3157464999999</v>
      </c>
      <c r="U910" s="1018">
        <f>R910*Tabellen!$G$2</f>
        <v>0</v>
      </c>
      <c r="V910" s="1018">
        <f>T910*Tabellen!$H$2</f>
        <v>321.78630676499995</v>
      </c>
      <c r="W910" s="1018">
        <f t="shared" si="261"/>
        <v>321.78630676499995</v>
      </c>
      <c r="X910" s="1018">
        <f t="shared" si="262"/>
        <v>1854.102053265</v>
      </c>
      <c r="Y910" s="1017"/>
      <c r="Z910" s="967"/>
      <c r="AA910" s="967"/>
      <c r="AB910" s="967"/>
      <c r="AC910" s="967"/>
      <c r="AD910" s="967"/>
      <c r="AE910" s="967"/>
      <c r="AF910" s="967"/>
      <c r="AG910" s="967"/>
      <c r="AH910" s="967"/>
      <c r="AI910" s="967"/>
      <c r="AJ910" s="967"/>
      <c r="AK910" s="967"/>
      <c r="AL910" s="967"/>
      <c r="AM910" s="967"/>
      <c r="AN910" s="967"/>
      <c r="AO910" s="967"/>
      <c r="AP910" s="967"/>
      <c r="AQ910" s="967"/>
      <c r="AR910" s="967"/>
      <c r="AS910" s="967"/>
      <c r="AT910" s="967"/>
      <c r="AU910" s="967"/>
      <c r="AV910" s="967"/>
      <c r="AW910" s="967"/>
      <c r="AX910" s="967"/>
      <c r="AY910" s="967"/>
      <c r="AZ910" s="967"/>
      <c r="BA910" s="967"/>
      <c r="BB910" s="967"/>
      <c r="BC910" s="967"/>
      <c r="BD910" s="967"/>
      <c r="BE910" s="967"/>
      <c r="BF910" s="967"/>
      <c r="BG910" s="967"/>
      <c r="BH910" s="967"/>
      <c r="BI910" s="967"/>
      <c r="BJ910" s="967"/>
      <c r="BK910" s="967"/>
      <c r="BL910" s="967"/>
      <c r="BM910" s="967"/>
      <c r="BN910" s="967"/>
      <c r="BO910" s="967"/>
      <c r="BP910" s="967"/>
      <c r="BQ910" s="967"/>
      <c r="BR910" s="967"/>
      <c r="BS910" s="967"/>
    </row>
    <row r="911" spans="1:71" s="656" customFormat="1" ht="15.65" customHeight="1" outlineLevel="2" x14ac:dyDescent="0.25">
      <c r="A911" s="934"/>
      <c r="B911" s="659"/>
      <c r="C911" s="786"/>
      <c r="D911" s="657" t="s">
        <v>1596</v>
      </c>
      <c r="E911" s="660">
        <f>E903*1.05</f>
        <v>95.864999999999995</v>
      </c>
      <c r="F911" s="659" t="s">
        <v>74</v>
      </c>
      <c r="G911" s="660">
        <v>0</v>
      </c>
      <c r="H911" s="661">
        <f t="shared" si="258"/>
        <v>0</v>
      </c>
      <c r="I911" s="904">
        <v>1.85</v>
      </c>
      <c r="J911" s="891">
        <f t="shared" si="259"/>
        <v>177.35024999999999</v>
      </c>
      <c r="K911" s="891"/>
      <c r="L911" s="891">
        <f>E911*K911</f>
        <v>0</v>
      </c>
      <c r="M911" s="891">
        <f>J911+H911*Tabellen!$K$2+L911</f>
        <v>177.35024999999999</v>
      </c>
      <c r="N911" s="796"/>
      <c r="O911" s="1018">
        <f t="shared" si="260"/>
        <v>214.59380249999998</v>
      </c>
      <c r="P911" s="1031"/>
      <c r="Q911" s="1023" t="s">
        <v>1025</v>
      </c>
      <c r="R911" s="1018">
        <f>H911*Tabellen!$K$2*Tabellen!$F$2</f>
        <v>0</v>
      </c>
      <c r="S911" s="1024" t="s">
        <v>1116</v>
      </c>
      <c r="T911" s="1018">
        <f>J911*Tabellen!$F$2</f>
        <v>214.59380249999998</v>
      </c>
      <c r="U911" s="1018">
        <f>R911*Tabellen!$G$2</f>
        <v>0</v>
      </c>
      <c r="V911" s="1018">
        <f>T911*Tabellen!$H$2</f>
        <v>45.064698524999997</v>
      </c>
      <c r="W911" s="1018">
        <f t="shared" si="261"/>
        <v>45.064698524999997</v>
      </c>
      <c r="X911" s="1018">
        <f t="shared" si="262"/>
        <v>259.65850102499996</v>
      </c>
      <c r="Y911" s="1026"/>
      <c r="Z911" s="967"/>
      <c r="AA911" s="967"/>
      <c r="AB911" s="967"/>
      <c r="AC911" s="967"/>
      <c r="AD911" s="967"/>
      <c r="AE911" s="967"/>
      <c r="AF911" s="967"/>
      <c r="AG911" s="967"/>
      <c r="AH911" s="967"/>
      <c r="AI911" s="967"/>
      <c r="AJ911" s="967"/>
      <c r="AK911" s="967"/>
      <c r="AL911" s="967"/>
      <c r="AM911" s="967"/>
      <c r="AN911" s="967"/>
      <c r="AO911" s="967"/>
      <c r="AP911" s="967"/>
      <c r="AQ911" s="967"/>
      <c r="AR911" s="967"/>
      <c r="AS911" s="967"/>
      <c r="AT911" s="967"/>
      <c r="AU911" s="967"/>
      <c r="AV911" s="967"/>
      <c r="AW911" s="967"/>
      <c r="AX911" s="967"/>
      <c r="AY911" s="967"/>
      <c r="AZ911" s="967"/>
      <c r="BA911" s="967"/>
      <c r="BB911" s="967"/>
      <c r="BC911" s="967"/>
      <c r="BD911" s="967"/>
      <c r="BE911" s="967"/>
      <c r="BF911" s="967"/>
      <c r="BG911" s="967"/>
      <c r="BH911" s="967"/>
      <c r="BI911" s="967"/>
      <c r="BJ911" s="967"/>
      <c r="BK911" s="967"/>
      <c r="BL911" s="967"/>
      <c r="BM911" s="967"/>
      <c r="BN911" s="967"/>
      <c r="BO911" s="967"/>
      <c r="BP911" s="967"/>
      <c r="BQ911" s="967"/>
      <c r="BR911" s="967"/>
      <c r="BS911" s="967"/>
    </row>
    <row r="912" spans="1:71" s="656" customFormat="1" ht="15.65" customHeight="1" outlineLevel="2" x14ac:dyDescent="0.25">
      <c r="A912" s="934"/>
      <c r="B912" s="659"/>
      <c r="C912" s="786"/>
      <c r="D912" s="657" t="s">
        <v>1492</v>
      </c>
      <c r="E912" s="660">
        <f>E903*1.1</f>
        <v>100.43</v>
      </c>
      <c r="F912" s="657" t="s">
        <v>74</v>
      </c>
      <c r="G912" s="661"/>
      <c r="H912" s="661">
        <f t="shared" si="258"/>
        <v>0</v>
      </c>
      <c r="I912" s="891">
        <v>3.97</v>
      </c>
      <c r="J912" s="891">
        <f t="shared" si="259"/>
        <v>398.70710000000003</v>
      </c>
      <c r="K912" s="891"/>
      <c r="L912" s="891">
        <f>E912*K912</f>
        <v>0</v>
      </c>
      <c r="M912" s="891">
        <f>J912+H912*Tabellen!$K$2+L912</f>
        <v>398.70710000000003</v>
      </c>
      <c r="N912" s="796"/>
      <c r="O912" s="1018">
        <f t="shared" si="260"/>
        <v>482.43559100000004</v>
      </c>
      <c r="P912" s="1031"/>
      <c r="Q912" s="1023" t="s">
        <v>1025</v>
      </c>
      <c r="R912" s="1018">
        <f>H912*Tabellen!$K$2*Tabellen!$F$2</f>
        <v>0</v>
      </c>
      <c r="S912" s="1024" t="s">
        <v>1116</v>
      </c>
      <c r="T912" s="1018">
        <f>J912*Tabellen!$F$2</f>
        <v>482.43559100000004</v>
      </c>
      <c r="U912" s="1018">
        <f>R912*Tabellen!$G$2</f>
        <v>0</v>
      </c>
      <c r="V912" s="1018">
        <f>T912*Tabellen!$H$2</f>
        <v>101.31147411000001</v>
      </c>
      <c r="W912" s="1018">
        <f t="shared" si="261"/>
        <v>101.31147411000001</v>
      </c>
      <c r="X912" s="1018">
        <f t="shared" si="262"/>
        <v>583.74706510999999</v>
      </c>
      <c r="Y912" s="1034"/>
      <c r="Z912" s="967"/>
      <c r="AA912" s="967"/>
      <c r="AB912" s="967"/>
      <c r="AC912" s="967"/>
      <c r="AD912" s="967"/>
      <c r="AE912" s="967"/>
      <c r="AF912" s="967"/>
      <c r="AG912" s="967"/>
      <c r="AH912" s="967"/>
      <c r="AI912" s="967"/>
      <c r="AJ912" s="967"/>
      <c r="AK912" s="967"/>
      <c r="AL912" s="967"/>
      <c r="AM912" s="967"/>
      <c r="AN912" s="967"/>
      <c r="AO912" s="967"/>
      <c r="AP912" s="967"/>
      <c r="AQ912" s="967"/>
      <c r="AR912" s="967"/>
      <c r="AS912" s="967"/>
      <c r="AT912" s="967"/>
      <c r="AU912" s="967"/>
      <c r="AV912" s="967"/>
      <c r="AW912" s="967"/>
      <c r="AX912" s="967"/>
      <c r="AY912" s="967"/>
      <c r="AZ912" s="967"/>
      <c r="BA912" s="967"/>
      <c r="BB912" s="967"/>
      <c r="BC912" s="967"/>
      <c r="BD912" s="967"/>
      <c r="BE912" s="967"/>
      <c r="BF912" s="967"/>
      <c r="BG912" s="967"/>
      <c r="BH912" s="967"/>
      <c r="BI912" s="967"/>
      <c r="BJ912" s="967"/>
      <c r="BK912" s="967"/>
      <c r="BL912" s="967"/>
      <c r="BM912" s="967"/>
      <c r="BN912" s="967"/>
      <c r="BO912" s="967"/>
      <c r="BP912" s="967"/>
      <c r="BQ912" s="967"/>
      <c r="BR912" s="967"/>
      <c r="BS912" s="967"/>
    </row>
    <row r="913" spans="1:71" s="656" customFormat="1" ht="15.65" customHeight="1" outlineLevel="2" x14ac:dyDescent="0.25">
      <c r="A913" s="934"/>
      <c r="B913" s="778"/>
      <c r="C913" s="791"/>
      <c r="D913" s="784" t="s">
        <v>1499</v>
      </c>
      <c r="E913" s="678">
        <f>E903</f>
        <v>91.3</v>
      </c>
      <c r="F913" s="679" t="s">
        <v>74</v>
      </c>
      <c r="G913" s="680">
        <v>1.05</v>
      </c>
      <c r="H913" s="680">
        <f t="shared" si="258"/>
        <v>95.864999999999995</v>
      </c>
      <c r="I913" s="899">
        <v>0</v>
      </c>
      <c r="J913" s="899">
        <f t="shared" si="259"/>
        <v>0</v>
      </c>
      <c r="K913" s="899"/>
      <c r="L913" s="899">
        <f>+K913*E913</f>
        <v>0</v>
      </c>
      <c r="M913" s="900">
        <f>J913+H913*Tabellen!$K$2+L913</f>
        <v>5751.9</v>
      </c>
      <c r="N913" s="796"/>
      <c r="O913" s="1018">
        <f t="shared" si="260"/>
        <v>6959.7989999999991</v>
      </c>
      <c r="P913" s="1031"/>
      <c r="Q913" s="1023" t="s">
        <v>1025</v>
      </c>
      <c r="R913" s="1018">
        <f>H913*Tabellen!$K$2*Tabellen!$F$2</f>
        <v>6959.7989999999991</v>
      </c>
      <c r="S913" s="1024" t="s">
        <v>1116</v>
      </c>
      <c r="T913" s="1018">
        <f>J913*Tabellen!$F$2</f>
        <v>0</v>
      </c>
      <c r="U913" s="1018">
        <f>R913*Tabellen!$G$2</f>
        <v>626.38190999999995</v>
      </c>
      <c r="V913" s="1018">
        <f>T913*Tabellen!$H$2</f>
        <v>0</v>
      </c>
      <c r="W913" s="1018">
        <f t="shared" si="261"/>
        <v>626.38190999999995</v>
      </c>
      <c r="X913" s="1018">
        <f t="shared" si="262"/>
        <v>7586.1809099999991</v>
      </c>
      <c r="Y913" s="1019"/>
      <c r="Z913" s="969"/>
      <c r="AA913" s="967"/>
      <c r="AB913" s="967"/>
      <c r="AC913" s="967"/>
      <c r="AD913" s="967"/>
      <c r="AE913" s="967"/>
      <c r="AF913" s="967"/>
      <c r="AG913" s="967"/>
      <c r="AH913" s="967"/>
      <c r="AI913" s="967"/>
      <c r="AJ913" s="967"/>
      <c r="AK913" s="967"/>
      <c r="AL913" s="967"/>
      <c r="AM913" s="967"/>
      <c r="AN913" s="967"/>
      <c r="AO913" s="967"/>
      <c r="AP913" s="967"/>
      <c r="AQ913" s="967"/>
      <c r="AR913" s="967"/>
      <c r="AS913" s="967"/>
      <c r="AT913" s="967"/>
      <c r="AU913" s="967"/>
      <c r="AV913" s="967"/>
      <c r="AW913" s="967"/>
      <c r="AX913" s="967"/>
      <c r="AY913" s="967"/>
      <c r="AZ913" s="967"/>
      <c r="BA913" s="967"/>
      <c r="BB913" s="967"/>
      <c r="BC913" s="967"/>
      <c r="BD913" s="967"/>
      <c r="BE913" s="967"/>
      <c r="BF913" s="967"/>
      <c r="BG913" s="967"/>
      <c r="BH913" s="967"/>
      <c r="BI913" s="967"/>
      <c r="BJ913" s="967"/>
      <c r="BK913" s="967"/>
      <c r="BL913" s="967"/>
      <c r="BM913" s="967"/>
      <c r="BN913" s="967"/>
      <c r="BO913" s="967"/>
      <c r="BP913" s="967"/>
      <c r="BQ913" s="967"/>
      <c r="BR913" s="967"/>
      <c r="BS913" s="967"/>
    </row>
    <row r="914" spans="1:71" s="656" customFormat="1" ht="15.65" customHeight="1" outlineLevel="2" x14ac:dyDescent="0.25">
      <c r="A914" s="934"/>
      <c r="B914" s="659"/>
      <c r="C914" s="786"/>
      <c r="D914" s="659" t="s">
        <v>1493</v>
      </c>
      <c r="E914" s="660">
        <f>E903</f>
        <v>91.3</v>
      </c>
      <c r="F914" s="657" t="s">
        <v>74</v>
      </c>
      <c r="G914" s="660"/>
      <c r="H914" s="661">
        <f t="shared" si="258"/>
        <v>0</v>
      </c>
      <c r="I914" s="891">
        <v>10</v>
      </c>
      <c r="J914" s="891">
        <f t="shared" si="259"/>
        <v>913</v>
      </c>
      <c r="K914" s="891"/>
      <c r="L914" s="891">
        <f>E914*K914</f>
        <v>0</v>
      </c>
      <c r="M914" s="891">
        <f>J914+H914*Tabellen!$K$2+L914</f>
        <v>913</v>
      </c>
      <c r="N914" s="796"/>
      <c r="O914" s="1018">
        <f t="shared" si="260"/>
        <v>1104.73</v>
      </c>
      <c r="P914" s="1031"/>
      <c r="Q914" s="1023" t="s">
        <v>1025</v>
      </c>
      <c r="R914" s="1018">
        <f>H914*Tabellen!$K$2*Tabellen!$F$2</f>
        <v>0</v>
      </c>
      <c r="S914" s="1024" t="s">
        <v>1116</v>
      </c>
      <c r="T914" s="1018">
        <f>J914*Tabellen!$F$2</f>
        <v>1104.73</v>
      </c>
      <c r="U914" s="1018">
        <f>R914*Tabellen!$G$2</f>
        <v>0</v>
      </c>
      <c r="V914" s="1018">
        <f>T914*Tabellen!$H$2</f>
        <v>231.9933</v>
      </c>
      <c r="W914" s="1018">
        <f t="shared" si="261"/>
        <v>231.9933</v>
      </c>
      <c r="X914" s="1018">
        <f t="shared" si="262"/>
        <v>1336.7233000000001</v>
      </c>
      <c r="Y914" s="1017"/>
      <c r="Z914" s="967"/>
      <c r="AA914" s="967"/>
      <c r="AB914" s="967"/>
      <c r="AC914" s="967"/>
      <c r="AD914" s="967"/>
      <c r="AE914" s="967"/>
      <c r="AF914" s="967"/>
      <c r="AG914" s="967"/>
      <c r="AH914" s="967"/>
      <c r="AI914" s="967"/>
      <c r="AJ914" s="967"/>
      <c r="AK914" s="967"/>
      <c r="AL914" s="967"/>
      <c r="AM914" s="967"/>
      <c r="AN914" s="967"/>
      <c r="AO914" s="967"/>
      <c r="AP914" s="967"/>
      <c r="AQ914" s="967"/>
      <c r="AR914" s="967"/>
      <c r="AS914" s="967"/>
      <c r="AT914" s="967"/>
      <c r="AU914" s="967"/>
      <c r="AV914" s="967"/>
      <c r="AW914" s="967"/>
      <c r="AX914" s="967"/>
      <c r="AY914" s="967"/>
      <c r="AZ914" s="967"/>
      <c r="BA914" s="967"/>
      <c r="BB914" s="967"/>
      <c r="BC914" s="967"/>
      <c r="BD914" s="967"/>
      <c r="BE914" s="967"/>
      <c r="BF914" s="967"/>
      <c r="BG914" s="967"/>
      <c r="BH914" s="967"/>
      <c r="BI914" s="967"/>
      <c r="BJ914" s="967"/>
      <c r="BK914" s="967"/>
      <c r="BL914" s="967"/>
      <c r="BM914" s="967"/>
      <c r="BN914" s="967"/>
      <c r="BO914" s="967"/>
      <c r="BP914" s="967"/>
      <c r="BQ914" s="967"/>
      <c r="BR914" s="967"/>
      <c r="BS914" s="967"/>
    </row>
    <row r="915" spans="1:71" s="656" customFormat="1" ht="15.65" customHeight="1" outlineLevel="2" x14ac:dyDescent="0.25">
      <c r="A915" s="934"/>
      <c r="B915" s="659"/>
      <c r="C915" s="786"/>
      <c r="D915" s="659" t="s">
        <v>1483</v>
      </c>
      <c r="E915" s="660">
        <v>1</v>
      </c>
      <c r="F915" s="657" t="s">
        <v>846</v>
      </c>
      <c r="G915" s="660">
        <v>4</v>
      </c>
      <c r="H915" s="661">
        <f t="shared" si="258"/>
        <v>4</v>
      </c>
      <c r="I915" s="891"/>
      <c r="J915" s="891">
        <f t="shared" si="259"/>
        <v>0</v>
      </c>
      <c r="K915" s="891"/>
      <c r="L915" s="891">
        <f>E915*K915</f>
        <v>0</v>
      </c>
      <c r="M915" s="891">
        <f>J915+H915*Tabellen!$K$2+L915</f>
        <v>240</v>
      </c>
      <c r="N915" s="796"/>
      <c r="O915" s="1018">
        <f t="shared" si="260"/>
        <v>290.39999999999998</v>
      </c>
      <c r="P915" s="1031"/>
      <c r="Q915" s="1023" t="s">
        <v>1025</v>
      </c>
      <c r="R915" s="1018">
        <f>H915*Tabellen!$K$2*Tabellen!$F$2</f>
        <v>290.39999999999998</v>
      </c>
      <c r="S915" s="1024" t="s">
        <v>1116</v>
      </c>
      <c r="T915" s="1018">
        <f>J915*Tabellen!$F$2</f>
        <v>0</v>
      </c>
      <c r="U915" s="1018">
        <f>R915*Tabellen!$G$2</f>
        <v>26.135999999999996</v>
      </c>
      <c r="V915" s="1018">
        <f>T915*Tabellen!$H$2</f>
        <v>0</v>
      </c>
      <c r="W915" s="1018">
        <f t="shared" si="261"/>
        <v>26.135999999999996</v>
      </c>
      <c r="X915" s="1018">
        <f t="shared" si="262"/>
        <v>316.53599999999994</v>
      </c>
      <c r="Y915" s="1017"/>
      <c r="Z915" s="967"/>
      <c r="AA915" s="967"/>
      <c r="AB915" s="967"/>
      <c r="AC915" s="967"/>
      <c r="AD915" s="967"/>
      <c r="AE915" s="967"/>
      <c r="AF915" s="967"/>
      <c r="AG915" s="967"/>
      <c r="AH915" s="967"/>
      <c r="AI915" s="967"/>
      <c r="AJ915" s="967"/>
      <c r="AK915" s="967"/>
      <c r="AL915" s="967"/>
      <c r="AM915" s="967"/>
      <c r="AN915" s="967"/>
      <c r="AO915" s="967"/>
      <c r="AP915" s="967"/>
      <c r="AQ915" s="967"/>
      <c r="AR915" s="967"/>
      <c r="AS915" s="967"/>
      <c r="AT915" s="967"/>
      <c r="AU915" s="967"/>
      <c r="AV915" s="967"/>
      <c r="AW915" s="967"/>
      <c r="AX915" s="967"/>
      <c r="AY915" s="967"/>
      <c r="AZ915" s="967"/>
      <c r="BA915" s="967"/>
      <c r="BB915" s="967"/>
      <c r="BC915" s="967"/>
      <c r="BD915" s="967"/>
      <c r="BE915" s="967"/>
      <c r="BF915" s="967"/>
      <c r="BG915" s="967"/>
      <c r="BH915" s="967"/>
      <c r="BI915" s="967"/>
      <c r="BJ915" s="967"/>
      <c r="BK915" s="967"/>
      <c r="BL915" s="967"/>
      <c r="BM915" s="967"/>
      <c r="BN915" s="967"/>
      <c r="BO915" s="967"/>
      <c r="BP915" s="967"/>
      <c r="BQ915" s="967"/>
      <c r="BR915" s="967"/>
      <c r="BS915" s="967"/>
    </row>
    <row r="916" spans="1:71" s="830" customFormat="1" ht="15.65" customHeight="1" outlineLevel="2" x14ac:dyDescent="0.25">
      <c r="A916" s="936"/>
      <c r="B916" s="659" t="s">
        <v>1223</v>
      </c>
      <c r="C916" s="786" t="s">
        <v>1074</v>
      </c>
      <c r="D916" s="657" t="s">
        <v>1226</v>
      </c>
      <c r="E916" s="831"/>
      <c r="G916" s="832"/>
      <c r="H916" s="832"/>
      <c r="I916" s="905"/>
      <c r="J916" s="905"/>
      <c r="K916" s="905"/>
      <c r="L916" s="905"/>
      <c r="M916" s="905"/>
      <c r="N916" s="833"/>
      <c r="O916" s="1018">
        <f t="shared" si="260"/>
        <v>0</v>
      </c>
      <c r="P916" s="1031"/>
      <c r="Q916" s="1023" t="s">
        <v>1025</v>
      </c>
      <c r="R916" s="1018">
        <f>H916*Tabellen!$K$2*Tabellen!$F$2</f>
        <v>0</v>
      </c>
      <c r="S916" s="1024" t="s">
        <v>1116</v>
      </c>
      <c r="T916" s="1018">
        <f>J916*Tabellen!$F$2</f>
        <v>0</v>
      </c>
      <c r="U916" s="1018">
        <f>R916*Tabellen!$G$2</f>
        <v>0</v>
      </c>
      <c r="V916" s="1018">
        <f>T916*Tabellen!$H$2</f>
        <v>0</v>
      </c>
      <c r="W916" s="1018">
        <f t="shared" si="261"/>
        <v>0</v>
      </c>
      <c r="X916" s="1018">
        <f t="shared" si="262"/>
        <v>0</v>
      </c>
      <c r="Y916" s="1034"/>
      <c r="Z916" s="970"/>
      <c r="AA916" s="970"/>
      <c r="AB916" s="970"/>
      <c r="AC916" s="970"/>
      <c r="AD916" s="970"/>
      <c r="AE916" s="970"/>
      <c r="AF916" s="970"/>
      <c r="AG916" s="970"/>
      <c r="AH916" s="970"/>
      <c r="AI916" s="970"/>
      <c r="AJ916" s="970"/>
      <c r="AK916" s="970"/>
      <c r="AL916" s="970"/>
      <c r="AM916" s="970"/>
      <c r="AN916" s="970"/>
      <c r="AO916" s="970"/>
      <c r="AP916" s="970"/>
      <c r="AQ916" s="970"/>
      <c r="AR916" s="970"/>
      <c r="AS916" s="970"/>
      <c r="AT916" s="970"/>
      <c r="AU916" s="970"/>
      <c r="AV916" s="970"/>
      <c r="AW916" s="970"/>
      <c r="AX916" s="970"/>
      <c r="AY916" s="970"/>
      <c r="AZ916" s="970"/>
      <c r="BA916" s="970"/>
      <c r="BB916" s="970"/>
      <c r="BC916" s="970"/>
      <c r="BD916" s="970"/>
      <c r="BE916" s="970"/>
      <c r="BF916" s="970"/>
      <c r="BG916" s="970"/>
      <c r="BH916" s="970"/>
      <c r="BI916" s="970"/>
      <c r="BJ916" s="970"/>
      <c r="BK916" s="970"/>
      <c r="BL916" s="970"/>
      <c r="BM916" s="970"/>
      <c r="BN916" s="970"/>
      <c r="BO916" s="970"/>
      <c r="BP916" s="970"/>
      <c r="BQ916" s="970"/>
      <c r="BR916" s="970"/>
      <c r="BS916" s="970"/>
    </row>
    <row r="917" spans="1:71" ht="15.65" customHeight="1" outlineLevel="2" x14ac:dyDescent="0.25">
      <c r="B917" s="659"/>
      <c r="E917" s="660"/>
      <c r="G917" s="661"/>
      <c r="H917" s="661"/>
      <c r="K917" s="906"/>
      <c r="N917" s="795"/>
      <c r="O917" s="1018"/>
      <c r="P917" s="1031"/>
      <c r="Q917" s="1023"/>
      <c r="S917" s="1024"/>
      <c r="Y917" s="1017"/>
      <c r="Z917" s="964"/>
    </row>
    <row r="918" spans="1:71" ht="9" customHeight="1" outlineLevel="1" x14ac:dyDescent="0.25">
      <c r="B918" s="663"/>
      <c r="D918" s="664"/>
      <c r="E918" s="666"/>
      <c r="F918" s="664"/>
      <c r="G918" s="665"/>
      <c r="H918" s="665"/>
      <c r="I918" s="892"/>
      <c r="J918" s="892"/>
      <c r="K918" s="892"/>
      <c r="L918" s="892"/>
      <c r="M918" s="892"/>
      <c r="N918" s="786"/>
      <c r="O918" s="1021"/>
      <c r="P918" s="1021"/>
      <c r="Q918" s="1021"/>
      <c r="R918" s="1021"/>
      <c r="S918" s="1021"/>
      <c r="T918" s="1021"/>
      <c r="U918" s="1021"/>
      <c r="V918" s="1021"/>
      <c r="W918" s="1021"/>
      <c r="X918" s="1021"/>
      <c r="Y918" s="1021"/>
      <c r="Z918" s="965"/>
      <c r="AA918" s="966"/>
      <c r="AG918" s="963"/>
      <c r="AH918" s="963"/>
    </row>
    <row r="919" spans="1:71" s="912" customFormat="1" ht="15.65" customHeight="1" outlineLevel="1" x14ac:dyDescent="0.25">
      <c r="B919" s="650" t="s">
        <v>1301</v>
      </c>
      <c r="C919" s="937"/>
      <c r="D919" s="651" t="s">
        <v>1705</v>
      </c>
      <c r="E919" s="658">
        <v>91.3</v>
      </c>
      <c r="F919" s="651" t="s">
        <v>74</v>
      </c>
      <c r="G919" s="652"/>
      <c r="H919" s="652">
        <f>SUM(H920:H933)/E919</f>
        <v>1.334234933633524</v>
      </c>
      <c r="I919" s="890"/>
      <c r="J919" s="890">
        <f>SUM(J920:J933)/E919</f>
        <v>42.083951999999996</v>
      </c>
      <c r="K919" s="890"/>
      <c r="L919" s="890">
        <f>SUM(L920:L935)/E919</f>
        <v>0</v>
      </c>
      <c r="M919" s="890">
        <f>SUM(M920:M933)/E919</f>
        <v>122.13804801801145</v>
      </c>
      <c r="N919" s="937"/>
      <c r="O919" s="1015">
        <f>SUM(O920:O933)/E919</f>
        <v>147.78703810179383</v>
      </c>
      <c r="P919" s="1014" t="str">
        <f>B919</f>
        <v>V1-3-M3</v>
      </c>
      <c r="Q919" s="1014"/>
      <c r="R919" s="1015"/>
      <c r="S919" s="1015"/>
      <c r="T919" s="1015"/>
      <c r="U919" s="1028"/>
      <c r="V919" s="1015"/>
      <c r="W919" s="1015"/>
      <c r="X919" s="1015">
        <f>SUM(X920:X933)/E919</f>
        <v>167.1984613613553</v>
      </c>
      <c r="Y919" s="1016"/>
      <c r="Z919" s="960"/>
      <c r="AA919" s="960"/>
      <c r="AB919" s="960"/>
      <c r="AC919" s="960"/>
      <c r="AD919" s="960"/>
      <c r="AE919" s="960"/>
      <c r="AF919" s="960"/>
      <c r="AG919" s="960"/>
      <c r="AH919" s="960"/>
      <c r="AI919" s="960"/>
      <c r="AJ919" s="960"/>
      <c r="AK919" s="960"/>
      <c r="AL919" s="960"/>
      <c r="AM919" s="960"/>
      <c r="AN919" s="960"/>
      <c r="AO919" s="960"/>
      <c r="AP919" s="960"/>
      <c r="AQ919" s="960"/>
      <c r="AR919" s="960"/>
      <c r="AS919" s="960"/>
      <c r="AT919" s="960"/>
      <c r="AU919" s="960"/>
      <c r="AV919" s="960"/>
      <c r="AW919" s="960"/>
      <c r="AX919" s="960"/>
      <c r="AY919" s="960"/>
      <c r="AZ919" s="960"/>
      <c r="BA919" s="960"/>
      <c r="BB919" s="960"/>
      <c r="BC919" s="960"/>
      <c r="BD919" s="960"/>
      <c r="BE919" s="960"/>
      <c r="BF919" s="960"/>
      <c r="BG919" s="960"/>
      <c r="BH919" s="960"/>
      <c r="BI919" s="960"/>
      <c r="BJ919" s="960"/>
      <c r="BK919" s="960"/>
      <c r="BL919" s="960"/>
      <c r="BM919" s="960"/>
      <c r="BN919" s="960"/>
      <c r="BO919" s="960"/>
      <c r="BP919" s="960"/>
      <c r="BQ919" s="960"/>
      <c r="BR919" s="960"/>
      <c r="BS919" s="960"/>
    </row>
    <row r="920" spans="1:71" ht="15.65" customHeight="1" outlineLevel="2" x14ac:dyDescent="0.25">
      <c r="B920" s="659"/>
      <c r="D920" s="668" t="s">
        <v>1249</v>
      </c>
      <c r="E920" s="660"/>
      <c r="G920" s="661"/>
      <c r="H920" s="661"/>
      <c r="K920" s="906"/>
      <c r="N920" s="795"/>
      <c r="O920" s="1017" t="str">
        <f>R920</f>
        <v>incl. opslagen</v>
      </c>
      <c r="P920" s="1017"/>
      <c r="Q920" s="1023"/>
      <c r="R920" s="1030" t="str">
        <f>Tabellen!$C$2</f>
        <v>incl. opslagen</v>
      </c>
      <c r="S920" s="1024"/>
      <c r="T920" s="1030" t="str">
        <f>Tabellen!$C$2</f>
        <v>incl. opslagen</v>
      </c>
    </row>
    <row r="921" spans="1:71" s="656" customFormat="1" ht="15.65" customHeight="1" outlineLevel="2" x14ac:dyDescent="0.25">
      <c r="A921" s="934"/>
      <c r="B921" s="659"/>
      <c r="C921" s="786"/>
      <c r="D921" s="657" t="s">
        <v>1433</v>
      </c>
      <c r="E921" s="660">
        <v>1</v>
      </c>
      <c r="F921" s="657" t="s">
        <v>846</v>
      </c>
      <c r="G921" s="661">
        <v>2</v>
      </c>
      <c r="H921" s="661">
        <f t="shared" ref="H921:H931" si="263">E921*G921</f>
        <v>2</v>
      </c>
      <c r="I921" s="891"/>
      <c r="J921" s="891">
        <f t="shared" ref="J921:J931" si="264">E921*I921</f>
        <v>0</v>
      </c>
      <c r="K921" s="891"/>
      <c r="L921" s="891">
        <f>E921*K921</f>
        <v>0</v>
      </c>
      <c r="M921" s="891">
        <f>J921+H921*Tabellen!$K$2+L921</f>
        <v>120</v>
      </c>
      <c r="N921" s="796"/>
      <c r="O921" s="1018">
        <f t="shared" ref="O921:O932" si="265">R921+T921</f>
        <v>145.19999999999999</v>
      </c>
      <c r="P921" s="1031"/>
      <c r="Q921" s="1023" t="s">
        <v>1025</v>
      </c>
      <c r="R921" s="1018">
        <f>H921*Tabellen!$K$2*Tabellen!$F$2</f>
        <v>145.19999999999999</v>
      </c>
      <c r="S921" s="1024" t="s">
        <v>1116</v>
      </c>
      <c r="T921" s="1018">
        <f>J921*Tabellen!$F$2</f>
        <v>0</v>
      </c>
      <c r="U921" s="1018">
        <f>R921*Tabellen!$G$2</f>
        <v>13.067999999999998</v>
      </c>
      <c r="V921" s="1018">
        <f>T921*Tabellen!$H$2</f>
        <v>0</v>
      </c>
      <c r="W921" s="1018">
        <f t="shared" ref="W921:W932" si="266">U921+V921</f>
        <v>13.067999999999998</v>
      </c>
      <c r="X921" s="1018">
        <f t="shared" ref="X921:X932" si="267">O921+W921</f>
        <v>158.26799999999997</v>
      </c>
      <c r="Y921" s="1019"/>
      <c r="Z921" s="967"/>
      <c r="AA921" s="967"/>
      <c r="AB921" s="967"/>
      <c r="AC921" s="967"/>
      <c r="AD921" s="967"/>
      <c r="AE921" s="967"/>
      <c r="AF921" s="967"/>
      <c r="AG921" s="967"/>
      <c r="AH921" s="967"/>
      <c r="AI921" s="967"/>
      <c r="AJ921" s="967"/>
      <c r="AK921" s="967"/>
      <c r="AL921" s="967"/>
      <c r="AM921" s="967"/>
      <c r="AN921" s="967"/>
      <c r="AO921" s="967"/>
      <c r="AP921" s="967"/>
      <c r="AQ921" s="967"/>
      <c r="AR921" s="967"/>
      <c r="AS921" s="967"/>
      <c r="AT921" s="967"/>
      <c r="AU921" s="967"/>
      <c r="AV921" s="967"/>
      <c r="AW921" s="967"/>
      <c r="AX921" s="967"/>
      <c r="AY921" s="967"/>
      <c r="AZ921" s="967"/>
      <c r="BA921" s="967"/>
      <c r="BB921" s="967"/>
      <c r="BC921" s="967"/>
      <c r="BD921" s="967"/>
      <c r="BE921" s="967"/>
      <c r="BF921" s="967"/>
      <c r="BG921" s="967"/>
      <c r="BH921" s="967"/>
      <c r="BI921" s="967"/>
      <c r="BJ921" s="967"/>
      <c r="BK921" s="967"/>
      <c r="BL921" s="967"/>
      <c r="BM921" s="967"/>
      <c r="BN921" s="967"/>
      <c r="BO921" s="967"/>
      <c r="BP921" s="967"/>
      <c r="BQ921" s="967"/>
      <c r="BR921" s="967"/>
      <c r="BS921" s="967"/>
    </row>
    <row r="922" spans="1:71" s="656" customFormat="1" ht="15.65" customHeight="1" outlineLevel="2" x14ac:dyDescent="0.25">
      <c r="A922" s="934"/>
      <c r="B922" s="659"/>
      <c r="C922" s="786"/>
      <c r="D922" s="657" t="s">
        <v>1484</v>
      </c>
      <c r="E922" s="660">
        <f>91.3/2.7</f>
        <v>33.81481481481481</v>
      </c>
      <c r="F922" s="657" t="s">
        <v>71</v>
      </c>
      <c r="G922" s="661">
        <v>0.05</v>
      </c>
      <c r="H922" s="661">
        <f t="shared" si="263"/>
        <v>1.6907407407407407</v>
      </c>
      <c r="I922" s="891"/>
      <c r="J922" s="891">
        <f t="shared" si="264"/>
        <v>0</v>
      </c>
      <c r="K922" s="891"/>
      <c r="L922" s="891">
        <f>E922*K922</f>
        <v>0</v>
      </c>
      <c r="M922" s="891">
        <f>J922+H922*Tabellen!$K$2+L922</f>
        <v>101.44444444444444</v>
      </c>
      <c r="N922" s="796"/>
      <c r="O922" s="1018">
        <f t="shared" si="265"/>
        <v>122.74777777777777</v>
      </c>
      <c r="P922" s="1031"/>
      <c r="Q922" s="1023" t="s">
        <v>1025</v>
      </c>
      <c r="R922" s="1018">
        <f>H922*Tabellen!$K$2*Tabellen!$F$2</f>
        <v>122.74777777777777</v>
      </c>
      <c r="S922" s="1024" t="s">
        <v>1116</v>
      </c>
      <c r="T922" s="1018">
        <f>J922*Tabellen!$F$2</f>
        <v>0</v>
      </c>
      <c r="U922" s="1018">
        <f>R922*Tabellen!$G$2</f>
        <v>11.047299999999998</v>
      </c>
      <c r="V922" s="1018">
        <f>T922*Tabellen!$H$2</f>
        <v>0</v>
      </c>
      <c r="W922" s="1018">
        <f t="shared" si="266"/>
        <v>11.047299999999998</v>
      </c>
      <c r="X922" s="1018">
        <f t="shared" si="267"/>
        <v>133.79507777777778</v>
      </c>
      <c r="Y922" s="1019"/>
      <c r="Z922" s="967"/>
      <c r="AA922" s="967"/>
      <c r="AB922" s="967"/>
      <c r="AC922" s="967"/>
      <c r="AD922" s="967"/>
      <c r="AE922" s="967"/>
      <c r="AF922" s="967"/>
      <c r="AG922" s="967"/>
      <c r="AH922" s="967"/>
      <c r="AI922" s="967"/>
      <c r="AJ922" s="967"/>
      <c r="AK922" s="967"/>
      <c r="AL922" s="967"/>
      <c r="AM922" s="967"/>
      <c r="AN922" s="967"/>
      <c r="AO922" s="967"/>
      <c r="AP922" s="967"/>
      <c r="AQ922" s="967"/>
      <c r="AR922" s="967"/>
      <c r="AS922" s="967"/>
      <c r="AT922" s="967"/>
      <c r="AU922" s="967"/>
      <c r="AV922" s="967"/>
      <c r="AW922" s="967"/>
      <c r="AX922" s="967"/>
      <c r="AY922" s="967"/>
      <c r="AZ922" s="967"/>
      <c r="BA922" s="967"/>
      <c r="BB922" s="967"/>
      <c r="BC922" s="967"/>
      <c r="BD922" s="967"/>
      <c r="BE922" s="967"/>
      <c r="BF922" s="967"/>
      <c r="BG922" s="967"/>
      <c r="BH922" s="967"/>
      <c r="BI922" s="967"/>
      <c r="BJ922" s="967"/>
      <c r="BK922" s="967"/>
      <c r="BL922" s="967"/>
      <c r="BM922" s="967"/>
      <c r="BN922" s="967"/>
      <c r="BO922" s="967"/>
      <c r="BP922" s="967"/>
      <c r="BQ922" s="967"/>
      <c r="BR922" s="967"/>
      <c r="BS922" s="967"/>
    </row>
    <row r="923" spans="1:71" s="656" customFormat="1" ht="15.65" customHeight="1" outlineLevel="2" x14ac:dyDescent="0.25">
      <c r="A923" s="934"/>
      <c r="B923" s="659"/>
      <c r="C923" s="786"/>
      <c r="D923" s="657" t="s">
        <v>1497</v>
      </c>
      <c r="E923" s="660">
        <f>E919*3.3333</f>
        <v>304.33028999999999</v>
      </c>
      <c r="F923" s="657" t="s">
        <v>71</v>
      </c>
      <c r="G923" s="661">
        <v>0.03</v>
      </c>
      <c r="H923" s="661">
        <f t="shared" si="263"/>
        <v>9.1299086999999997</v>
      </c>
      <c r="I923" s="891">
        <v>0.44</v>
      </c>
      <c r="J923" s="891">
        <f t="shared" si="264"/>
        <v>133.90532759999999</v>
      </c>
      <c r="K923" s="891"/>
      <c r="L923" s="891">
        <f>E923*K923</f>
        <v>0</v>
      </c>
      <c r="M923" s="891">
        <f>J923+H923*Tabellen!$K$2+L923</f>
        <v>681.69984959999999</v>
      </c>
      <c r="N923" s="796"/>
      <c r="O923" s="1018">
        <f t="shared" si="265"/>
        <v>824.85681801600003</v>
      </c>
      <c r="P923" s="1031"/>
      <c r="Q923" s="1023" t="s">
        <v>1025</v>
      </c>
      <c r="R923" s="1018">
        <f>H923*Tabellen!$K$2*Tabellen!$F$2</f>
        <v>662.83137162000003</v>
      </c>
      <c r="S923" s="1024" t="s">
        <v>1116</v>
      </c>
      <c r="T923" s="1018">
        <f>J923*Tabellen!$F$2</f>
        <v>162.02544639599998</v>
      </c>
      <c r="U923" s="1018">
        <f>R923*Tabellen!$G$2</f>
        <v>59.654823445799998</v>
      </c>
      <c r="V923" s="1018">
        <f>T923*Tabellen!$H$2</f>
        <v>34.025343743159993</v>
      </c>
      <c r="W923" s="1018">
        <f t="shared" si="266"/>
        <v>93.680167188959985</v>
      </c>
      <c r="X923" s="1018">
        <f t="shared" si="267"/>
        <v>918.53698520496005</v>
      </c>
      <c r="Y923" s="1019"/>
      <c r="Z923" s="967"/>
      <c r="AA923" s="967"/>
      <c r="AB923" s="967"/>
      <c r="AC923" s="967"/>
      <c r="AD923" s="967"/>
      <c r="AE923" s="967"/>
      <c r="AF923" s="967"/>
      <c r="AG923" s="967"/>
      <c r="AH923" s="967"/>
      <c r="AI923" s="967"/>
      <c r="AJ923" s="967"/>
      <c r="AK923" s="967"/>
      <c r="AL923" s="967"/>
      <c r="AM923" s="967"/>
      <c r="AN923" s="967"/>
      <c r="AO923" s="967"/>
      <c r="AP923" s="967"/>
      <c r="AQ923" s="967"/>
      <c r="AR923" s="967"/>
      <c r="AS923" s="967"/>
      <c r="AT923" s="967"/>
      <c r="AU923" s="967"/>
      <c r="AV923" s="967"/>
      <c r="AW923" s="967"/>
      <c r="AX923" s="967"/>
      <c r="AY923" s="967"/>
      <c r="AZ923" s="967"/>
      <c r="BA923" s="967"/>
      <c r="BB923" s="967"/>
      <c r="BC923" s="967"/>
      <c r="BD923" s="967"/>
      <c r="BE923" s="967"/>
      <c r="BF923" s="967"/>
      <c r="BG923" s="967"/>
      <c r="BH923" s="967"/>
      <c r="BI923" s="967"/>
      <c r="BJ923" s="967"/>
      <c r="BK923" s="967"/>
      <c r="BL923" s="967"/>
      <c r="BM923" s="967"/>
      <c r="BN923" s="967"/>
      <c r="BO923" s="967"/>
      <c r="BP923" s="967"/>
      <c r="BQ923" s="967"/>
      <c r="BR923" s="967"/>
      <c r="BS923" s="967"/>
    </row>
    <row r="924" spans="1:71" s="656" customFormat="1" ht="15.65" customHeight="1" outlineLevel="2" x14ac:dyDescent="0.25">
      <c r="A924" s="934"/>
      <c r="B924" s="778"/>
      <c r="C924" s="791"/>
      <c r="D924" s="784" t="s">
        <v>158</v>
      </c>
      <c r="E924" s="678">
        <f>E919*1.7*1.1</f>
        <v>170.73099999999999</v>
      </c>
      <c r="F924" s="679" t="s">
        <v>71</v>
      </c>
      <c r="G924" s="680">
        <v>0</v>
      </c>
      <c r="H924" s="680">
        <f t="shared" si="263"/>
        <v>0</v>
      </c>
      <c r="I924" s="899">
        <v>2.61</v>
      </c>
      <c r="J924" s="899">
        <f t="shared" si="264"/>
        <v>445.60790999999995</v>
      </c>
      <c r="K924" s="899"/>
      <c r="L924" s="899">
        <f>+K924*E924</f>
        <v>0</v>
      </c>
      <c r="M924" s="900">
        <f>J924+H924*Tabellen!$K$2+L924</f>
        <v>445.60790999999995</v>
      </c>
      <c r="N924" s="796"/>
      <c r="O924" s="1018">
        <f t="shared" si="265"/>
        <v>539.18557109999995</v>
      </c>
      <c r="P924" s="1031"/>
      <c r="Q924" s="1023" t="s">
        <v>1025</v>
      </c>
      <c r="R924" s="1018">
        <f>H924*Tabellen!$K$2*Tabellen!$F$2</f>
        <v>0</v>
      </c>
      <c r="S924" s="1024" t="s">
        <v>1116</v>
      </c>
      <c r="T924" s="1018">
        <f>J924*Tabellen!$F$2</f>
        <v>539.18557109999995</v>
      </c>
      <c r="U924" s="1018">
        <f>R924*Tabellen!$G$2</f>
        <v>0</v>
      </c>
      <c r="V924" s="1018">
        <f>T924*Tabellen!$H$2</f>
        <v>113.22896993099998</v>
      </c>
      <c r="W924" s="1018">
        <f t="shared" si="266"/>
        <v>113.22896993099998</v>
      </c>
      <c r="X924" s="1018">
        <f t="shared" si="267"/>
        <v>652.41454103099989</v>
      </c>
      <c r="Y924" s="1019"/>
      <c r="Z924" s="969"/>
      <c r="AA924" s="967"/>
      <c r="AB924" s="967"/>
      <c r="AC924" s="967"/>
      <c r="AD924" s="967"/>
      <c r="AE924" s="967"/>
      <c r="AF924" s="967"/>
      <c r="AG924" s="967"/>
      <c r="AH924" s="967"/>
      <c r="AI924" s="967"/>
      <c r="AJ924" s="967"/>
      <c r="AK924" s="967"/>
      <c r="AL924" s="967"/>
      <c r="AM924" s="967"/>
      <c r="AN924" s="967"/>
      <c r="AO924" s="967"/>
      <c r="AP924" s="967"/>
      <c r="AQ924" s="967"/>
      <c r="AR924" s="967"/>
      <c r="AS924" s="967"/>
      <c r="AT924" s="967"/>
      <c r="AU924" s="967"/>
      <c r="AV924" s="967"/>
      <c r="AW924" s="967"/>
      <c r="AX924" s="967"/>
      <c r="AY924" s="967"/>
      <c r="AZ924" s="967"/>
      <c r="BA924" s="967"/>
      <c r="BB924" s="967"/>
      <c r="BC924" s="967"/>
      <c r="BD924" s="967"/>
      <c r="BE924" s="967"/>
      <c r="BF924" s="967"/>
      <c r="BG924" s="967"/>
      <c r="BH924" s="967"/>
      <c r="BI924" s="967"/>
      <c r="BJ924" s="967"/>
      <c r="BK924" s="967"/>
      <c r="BL924" s="967"/>
      <c r="BM924" s="967"/>
      <c r="BN924" s="967"/>
      <c r="BO924" s="967"/>
      <c r="BP924" s="967"/>
      <c r="BQ924" s="967"/>
      <c r="BR924" s="967"/>
      <c r="BS924" s="967"/>
    </row>
    <row r="925" spans="1:71" s="656" customFormat="1" ht="15.65" customHeight="1" outlineLevel="2" x14ac:dyDescent="0.25">
      <c r="A925" s="934"/>
      <c r="B925" s="778"/>
      <c r="C925" s="791"/>
      <c r="D925" s="784" t="s">
        <v>159</v>
      </c>
      <c r="E925" s="678">
        <f>E919/2.5*2.1</f>
        <v>76.691999999999993</v>
      </c>
      <c r="F925" s="679" t="s">
        <v>71</v>
      </c>
      <c r="G925" s="680">
        <v>0</v>
      </c>
      <c r="H925" s="680">
        <f t="shared" si="263"/>
        <v>0</v>
      </c>
      <c r="I925" s="899">
        <v>2.39</v>
      </c>
      <c r="J925" s="899">
        <f t="shared" si="264"/>
        <v>183.29388</v>
      </c>
      <c r="K925" s="899"/>
      <c r="L925" s="899">
        <f>+K925*E925</f>
        <v>0</v>
      </c>
      <c r="M925" s="900">
        <f>J925+H925*Tabellen!$K$2+L925</f>
        <v>183.29388</v>
      </c>
      <c r="N925" s="796"/>
      <c r="O925" s="1018">
        <f t="shared" si="265"/>
        <v>221.78559479999998</v>
      </c>
      <c r="P925" s="1031"/>
      <c r="Q925" s="1023" t="s">
        <v>1025</v>
      </c>
      <c r="R925" s="1018">
        <f>H925*Tabellen!$K$2*Tabellen!$F$2</f>
        <v>0</v>
      </c>
      <c r="S925" s="1024" t="s">
        <v>1116</v>
      </c>
      <c r="T925" s="1018">
        <f>J925*Tabellen!$F$2</f>
        <v>221.78559479999998</v>
      </c>
      <c r="U925" s="1018">
        <f>R925*Tabellen!$G$2</f>
        <v>0</v>
      </c>
      <c r="V925" s="1018">
        <f>T925*Tabellen!$H$2</f>
        <v>46.574974907999994</v>
      </c>
      <c r="W925" s="1018">
        <f t="shared" si="266"/>
        <v>46.574974907999994</v>
      </c>
      <c r="X925" s="1018">
        <f t="shared" si="267"/>
        <v>268.36056970799996</v>
      </c>
      <c r="Y925" s="1019"/>
      <c r="Z925" s="969"/>
      <c r="AA925" s="967"/>
      <c r="AB925" s="967"/>
      <c r="AC925" s="967"/>
      <c r="AD925" s="967"/>
      <c r="AE925" s="967"/>
      <c r="AF925" s="967"/>
      <c r="AG925" s="967"/>
      <c r="AH925" s="967"/>
      <c r="AI925" s="967"/>
      <c r="AJ925" s="967"/>
      <c r="AK925" s="967"/>
      <c r="AL925" s="967"/>
      <c r="AM925" s="967"/>
      <c r="AN925" s="967"/>
      <c r="AO925" s="967"/>
      <c r="AP925" s="967"/>
      <c r="AQ925" s="967"/>
      <c r="AR925" s="967"/>
      <c r="AS925" s="967"/>
      <c r="AT925" s="967"/>
      <c r="AU925" s="967"/>
      <c r="AV925" s="967"/>
      <c r="AW925" s="967"/>
      <c r="AX925" s="967"/>
      <c r="AY925" s="967"/>
      <c r="AZ925" s="967"/>
      <c r="BA925" s="967"/>
      <c r="BB925" s="967"/>
      <c r="BC925" s="967"/>
      <c r="BD925" s="967"/>
      <c r="BE925" s="967"/>
      <c r="BF925" s="967"/>
      <c r="BG925" s="967"/>
      <c r="BH925" s="967"/>
      <c r="BI925" s="967"/>
      <c r="BJ925" s="967"/>
      <c r="BK925" s="967"/>
      <c r="BL925" s="967"/>
      <c r="BM925" s="967"/>
      <c r="BN925" s="967"/>
      <c r="BO925" s="967"/>
      <c r="BP925" s="967"/>
      <c r="BQ925" s="967"/>
      <c r="BR925" s="967"/>
      <c r="BS925" s="967"/>
    </row>
    <row r="926" spans="1:71" s="656" customFormat="1" ht="15.65" customHeight="1" outlineLevel="2" x14ac:dyDescent="0.25">
      <c r="A926" s="934"/>
      <c r="B926" s="659"/>
      <c r="C926" s="786"/>
      <c r="D926" s="657" t="s">
        <v>1498</v>
      </c>
      <c r="E926" s="660">
        <f>E919*1.05</f>
        <v>95.864999999999995</v>
      </c>
      <c r="F926" s="657" t="s">
        <v>74</v>
      </c>
      <c r="G926" s="661">
        <v>0</v>
      </c>
      <c r="H926" s="661">
        <f t="shared" si="263"/>
        <v>0</v>
      </c>
      <c r="I926" s="891">
        <v>16.59</v>
      </c>
      <c r="J926" s="891">
        <f t="shared" si="264"/>
        <v>1590.4003499999999</v>
      </c>
      <c r="K926" s="891"/>
      <c r="L926" s="891">
        <f>E926*K926</f>
        <v>0</v>
      </c>
      <c r="M926" s="891">
        <f>J926+H926*Tabellen!$K$2+L926</f>
        <v>1590.4003499999999</v>
      </c>
      <c r="N926" s="796"/>
      <c r="O926" s="1018">
        <f t="shared" si="265"/>
        <v>1924.3844234999999</v>
      </c>
      <c r="P926" s="1031"/>
      <c r="Q926" s="1023" t="s">
        <v>1025</v>
      </c>
      <c r="R926" s="1018">
        <f>H926*Tabellen!$K$2*Tabellen!$F$2</f>
        <v>0</v>
      </c>
      <c r="S926" s="1024" t="s">
        <v>1116</v>
      </c>
      <c r="T926" s="1018">
        <f>J926*Tabellen!$F$2</f>
        <v>1924.3844234999999</v>
      </c>
      <c r="U926" s="1018">
        <f>R926*Tabellen!$G$2</f>
        <v>0</v>
      </c>
      <c r="V926" s="1018">
        <f>T926*Tabellen!$H$2</f>
        <v>404.12072893499999</v>
      </c>
      <c r="W926" s="1018">
        <f t="shared" si="266"/>
        <v>404.12072893499999</v>
      </c>
      <c r="X926" s="1018">
        <f t="shared" si="267"/>
        <v>2328.5051524350001</v>
      </c>
      <c r="Y926" s="1017"/>
      <c r="Z926" s="967"/>
      <c r="AA926" s="967"/>
      <c r="AB926" s="967"/>
      <c r="AC926" s="967"/>
      <c r="AD926" s="967"/>
      <c r="AE926" s="967"/>
      <c r="AF926" s="967"/>
      <c r="AG926" s="967"/>
      <c r="AH926" s="967"/>
      <c r="AI926" s="967"/>
      <c r="AJ926" s="967"/>
      <c r="AK926" s="967"/>
      <c r="AL926" s="967"/>
      <c r="AM926" s="967"/>
      <c r="AN926" s="967"/>
      <c r="AO926" s="967"/>
      <c r="AP926" s="967"/>
      <c r="AQ926" s="967"/>
      <c r="AR926" s="967"/>
      <c r="AS926" s="967"/>
      <c r="AT926" s="967"/>
      <c r="AU926" s="967"/>
      <c r="AV926" s="967"/>
      <c r="AW926" s="967"/>
      <c r="AX926" s="967"/>
      <c r="AY926" s="967"/>
      <c r="AZ926" s="967"/>
      <c r="BA926" s="967"/>
      <c r="BB926" s="967"/>
      <c r="BC926" s="967"/>
      <c r="BD926" s="967"/>
      <c r="BE926" s="967"/>
      <c r="BF926" s="967"/>
      <c r="BG926" s="967"/>
      <c r="BH926" s="967"/>
      <c r="BI926" s="967"/>
      <c r="BJ926" s="967"/>
      <c r="BK926" s="967"/>
      <c r="BL926" s="967"/>
      <c r="BM926" s="967"/>
      <c r="BN926" s="967"/>
      <c r="BO926" s="967"/>
      <c r="BP926" s="967"/>
      <c r="BQ926" s="967"/>
      <c r="BR926" s="967"/>
      <c r="BS926" s="967"/>
    </row>
    <row r="927" spans="1:71" s="656" customFormat="1" ht="15.65" customHeight="1" outlineLevel="2" x14ac:dyDescent="0.25">
      <c r="A927" s="934"/>
      <c r="B927" s="659"/>
      <c r="C927" s="786"/>
      <c r="D927" s="657" t="s">
        <v>1596</v>
      </c>
      <c r="E927" s="660">
        <f>E919*1.05</f>
        <v>95.864999999999995</v>
      </c>
      <c r="F927" s="659" t="s">
        <v>74</v>
      </c>
      <c r="G927" s="660">
        <v>0</v>
      </c>
      <c r="H927" s="661">
        <f t="shared" si="263"/>
        <v>0</v>
      </c>
      <c r="I927" s="904">
        <v>1.85</v>
      </c>
      <c r="J927" s="891">
        <f t="shared" si="264"/>
        <v>177.35024999999999</v>
      </c>
      <c r="K927" s="891"/>
      <c r="L927" s="891">
        <f>E927*K927</f>
        <v>0</v>
      </c>
      <c r="M927" s="891">
        <f>J927+H927*Tabellen!$K$2+L927</f>
        <v>177.35024999999999</v>
      </c>
      <c r="N927" s="796"/>
      <c r="O927" s="1018">
        <f t="shared" si="265"/>
        <v>214.59380249999998</v>
      </c>
      <c r="P927" s="1031"/>
      <c r="Q927" s="1023" t="s">
        <v>1025</v>
      </c>
      <c r="R927" s="1018">
        <f>H927*Tabellen!$K$2*Tabellen!$F$2</f>
        <v>0</v>
      </c>
      <c r="S927" s="1024" t="s">
        <v>1116</v>
      </c>
      <c r="T927" s="1018">
        <f>J927*Tabellen!$F$2</f>
        <v>214.59380249999998</v>
      </c>
      <c r="U927" s="1018">
        <f>R927*Tabellen!$G$2</f>
        <v>0</v>
      </c>
      <c r="V927" s="1018">
        <f>T927*Tabellen!$H$2</f>
        <v>45.064698524999997</v>
      </c>
      <c r="W927" s="1018">
        <f t="shared" si="266"/>
        <v>45.064698524999997</v>
      </c>
      <c r="X927" s="1018">
        <f t="shared" si="267"/>
        <v>259.65850102499996</v>
      </c>
      <c r="Y927" s="1026"/>
      <c r="Z927" s="967"/>
      <c r="AA927" s="967"/>
      <c r="AB927" s="967"/>
      <c r="AC927" s="967"/>
      <c r="AD927" s="967"/>
      <c r="AE927" s="967"/>
      <c r="AF927" s="967"/>
      <c r="AG927" s="967"/>
      <c r="AH927" s="967"/>
      <c r="AI927" s="967"/>
      <c r="AJ927" s="967"/>
      <c r="AK927" s="967"/>
      <c r="AL927" s="967"/>
      <c r="AM927" s="967"/>
      <c r="AN927" s="967"/>
      <c r="AO927" s="967"/>
      <c r="AP927" s="967"/>
      <c r="AQ927" s="967"/>
      <c r="AR927" s="967"/>
      <c r="AS927" s="967"/>
      <c r="AT927" s="967"/>
      <c r="AU927" s="967"/>
      <c r="AV927" s="967"/>
      <c r="AW927" s="967"/>
      <c r="AX927" s="967"/>
      <c r="AY927" s="967"/>
      <c r="AZ927" s="967"/>
      <c r="BA927" s="967"/>
      <c r="BB927" s="967"/>
      <c r="BC927" s="967"/>
      <c r="BD927" s="967"/>
      <c r="BE927" s="967"/>
      <c r="BF927" s="967"/>
      <c r="BG927" s="967"/>
      <c r="BH927" s="967"/>
      <c r="BI927" s="967"/>
      <c r="BJ927" s="967"/>
      <c r="BK927" s="967"/>
      <c r="BL927" s="967"/>
      <c r="BM927" s="967"/>
      <c r="BN927" s="967"/>
      <c r="BO927" s="967"/>
      <c r="BP927" s="967"/>
      <c r="BQ927" s="967"/>
      <c r="BR927" s="967"/>
      <c r="BS927" s="967"/>
    </row>
    <row r="928" spans="1:71" s="656" customFormat="1" ht="15.65" customHeight="1" outlineLevel="2" x14ac:dyDescent="0.25">
      <c r="A928" s="934"/>
      <c r="B928" s="659"/>
      <c r="C928" s="786"/>
      <c r="D928" s="657" t="s">
        <v>1492</v>
      </c>
      <c r="E928" s="660">
        <f>E919*1.1</f>
        <v>100.43</v>
      </c>
      <c r="F928" s="657" t="s">
        <v>74</v>
      </c>
      <c r="G928" s="661"/>
      <c r="H928" s="661">
        <f t="shared" si="263"/>
        <v>0</v>
      </c>
      <c r="I928" s="891">
        <v>3.97</v>
      </c>
      <c r="J928" s="891">
        <f t="shared" si="264"/>
        <v>398.70710000000003</v>
      </c>
      <c r="K928" s="891"/>
      <c r="L928" s="891">
        <f>E928*K928</f>
        <v>0</v>
      </c>
      <c r="M928" s="891">
        <f>J928+H928*Tabellen!$K$2+L928</f>
        <v>398.70710000000003</v>
      </c>
      <c r="N928" s="796"/>
      <c r="O928" s="1018">
        <f t="shared" si="265"/>
        <v>482.43559100000004</v>
      </c>
      <c r="P928" s="1031"/>
      <c r="Q928" s="1023" t="s">
        <v>1025</v>
      </c>
      <c r="R928" s="1018">
        <f>H928*Tabellen!$K$2*Tabellen!$F$2</f>
        <v>0</v>
      </c>
      <c r="S928" s="1024" t="s">
        <v>1116</v>
      </c>
      <c r="T928" s="1018">
        <f>J928*Tabellen!$F$2</f>
        <v>482.43559100000004</v>
      </c>
      <c r="U928" s="1018">
        <f>R928*Tabellen!$G$2</f>
        <v>0</v>
      </c>
      <c r="V928" s="1018">
        <f>T928*Tabellen!$H$2</f>
        <v>101.31147411000001</v>
      </c>
      <c r="W928" s="1018">
        <f t="shared" si="266"/>
        <v>101.31147411000001</v>
      </c>
      <c r="X928" s="1018">
        <f t="shared" si="267"/>
        <v>583.74706510999999</v>
      </c>
      <c r="Y928" s="1034"/>
      <c r="Z928" s="967"/>
      <c r="AA928" s="967"/>
      <c r="AB928" s="967"/>
      <c r="AC928" s="967"/>
      <c r="AD928" s="967"/>
      <c r="AE928" s="967"/>
      <c r="AF928" s="967"/>
      <c r="AG928" s="967"/>
      <c r="AH928" s="967"/>
      <c r="AI928" s="967"/>
      <c r="AJ928" s="967"/>
      <c r="AK928" s="967"/>
      <c r="AL928" s="967"/>
      <c r="AM928" s="967"/>
      <c r="AN928" s="967"/>
      <c r="AO928" s="967"/>
      <c r="AP928" s="967"/>
      <c r="AQ928" s="967"/>
      <c r="AR928" s="967"/>
      <c r="AS928" s="967"/>
      <c r="AT928" s="967"/>
      <c r="AU928" s="967"/>
      <c r="AV928" s="967"/>
      <c r="AW928" s="967"/>
      <c r="AX928" s="967"/>
      <c r="AY928" s="967"/>
      <c r="AZ928" s="967"/>
      <c r="BA928" s="967"/>
      <c r="BB928" s="967"/>
      <c r="BC928" s="967"/>
      <c r="BD928" s="967"/>
      <c r="BE928" s="967"/>
      <c r="BF928" s="967"/>
      <c r="BG928" s="967"/>
      <c r="BH928" s="967"/>
      <c r="BI928" s="967"/>
      <c r="BJ928" s="967"/>
      <c r="BK928" s="967"/>
      <c r="BL928" s="967"/>
      <c r="BM928" s="967"/>
      <c r="BN928" s="967"/>
      <c r="BO928" s="967"/>
      <c r="BP928" s="967"/>
      <c r="BQ928" s="967"/>
      <c r="BR928" s="967"/>
      <c r="BS928" s="967"/>
    </row>
    <row r="929" spans="1:71" s="656" customFormat="1" ht="15.65" customHeight="1" outlineLevel="2" x14ac:dyDescent="0.25">
      <c r="A929" s="934"/>
      <c r="B929" s="778"/>
      <c r="C929" s="791"/>
      <c r="D929" s="784" t="s">
        <v>1499</v>
      </c>
      <c r="E929" s="678">
        <f>E919</f>
        <v>91.3</v>
      </c>
      <c r="F929" s="679" t="s">
        <v>74</v>
      </c>
      <c r="G929" s="680">
        <v>1.1499999999999999</v>
      </c>
      <c r="H929" s="680">
        <f t="shared" si="263"/>
        <v>104.99499999999999</v>
      </c>
      <c r="I929" s="899">
        <v>0</v>
      </c>
      <c r="J929" s="899">
        <f t="shared" si="264"/>
        <v>0</v>
      </c>
      <c r="K929" s="899"/>
      <c r="L929" s="899">
        <f>+K929*E929</f>
        <v>0</v>
      </c>
      <c r="M929" s="900">
        <f>J929+H929*Tabellen!$K$2+L929</f>
        <v>6299.7</v>
      </c>
      <c r="N929" s="796"/>
      <c r="O929" s="1018">
        <f t="shared" si="265"/>
        <v>7622.6369999999997</v>
      </c>
      <c r="P929" s="1031"/>
      <c r="Q929" s="1023" t="s">
        <v>1025</v>
      </c>
      <c r="R929" s="1018">
        <f>H929*Tabellen!$K$2*Tabellen!$F$2</f>
        <v>7622.6369999999997</v>
      </c>
      <c r="S929" s="1024" t="s">
        <v>1116</v>
      </c>
      <c r="T929" s="1018">
        <f>J929*Tabellen!$F$2</f>
        <v>0</v>
      </c>
      <c r="U929" s="1018">
        <f>R929*Tabellen!$G$2</f>
        <v>686.03733</v>
      </c>
      <c r="V929" s="1018">
        <f>T929*Tabellen!$H$2</f>
        <v>0</v>
      </c>
      <c r="W929" s="1018">
        <f t="shared" si="266"/>
        <v>686.03733</v>
      </c>
      <c r="X929" s="1018">
        <f t="shared" si="267"/>
        <v>8308.6743299999998</v>
      </c>
      <c r="Y929" s="1019"/>
      <c r="Z929" s="969"/>
      <c r="AA929" s="967"/>
      <c r="AB929" s="967"/>
      <c r="AC929" s="967"/>
      <c r="AD929" s="967"/>
      <c r="AE929" s="967"/>
      <c r="AF929" s="967"/>
      <c r="AG929" s="967"/>
      <c r="AH929" s="967"/>
      <c r="AI929" s="967"/>
      <c r="AJ929" s="967"/>
      <c r="AK929" s="967"/>
      <c r="AL929" s="967"/>
      <c r="AM929" s="967"/>
      <c r="AN929" s="967"/>
      <c r="AO929" s="967"/>
      <c r="AP929" s="967"/>
      <c r="AQ929" s="967"/>
      <c r="AR929" s="967"/>
      <c r="AS929" s="967"/>
      <c r="AT929" s="967"/>
      <c r="AU929" s="967"/>
      <c r="AV929" s="967"/>
      <c r="AW929" s="967"/>
      <c r="AX929" s="967"/>
      <c r="AY929" s="967"/>
      <c r="AZ929" s="967"/>
      <c r="BA929" s="967"/>
      <c r="BB929" s="967"/>
      <c r="BC929" s="967"/>
      <c r="BD929" s="967"/>
      <c r="BE929" s="967"/>
      <c r="BF929" s="967"/>
      <c r="BG929" s="967"/>
      <c r="BH929" s="967"/>
      <c r="BI929" s="967"/>
      <c r="BJ929" s="967"/>
      <c r="BK929" s="967"/>
      <c r="BL929" s="967"/>
      <c r="BM929" s="967"/>
      <c r="BN929" s="967"/>
      <c r="BO929" s="967"/>
      <c r="BP929" s="967"/>
      <c r="BQ929" s="967"/>
      <c r="BR929" s="967"/>
      <c r="BS929" s="967"/>
    </row>
    <row r="930" spans="1:71" s="656" customFormat="1" ht="15.65" customHeight="1" outlineLevel="2" x14ac:dyDescent="0.25">
      <c r="A930" s="934"/>
      <c r="B930" s="659"/>
      <c r="C930" s="786"/>
      <c r="D930" s="659" t="s">
        <v>1493</v>
      </c>
      <c r="E930" s="660">
        <f>E919</f>
        <v>91.3</v>
      </c>
      <c r="F930" s="657" t="s">
        <v>74</v>
      </c>
      <c r="G930" s="660"/>
      <c r="H930" s="661">
        <f t="shared" si="263"/>
        <v>0</v>
      </c>
      <c r="I930" s="891">
        <v>10</v>
      </c>
      <c r="J930" s="891">
        <f t="shared" si="264"/>
        <v>913</v>
      </c>
      <c r="K930" s="891"/>
      <c r="L930" s="891">
        <f>E930*K930</f>
        <v>0</v>
      </c>
      <c r="M930" s="891">
        <f>J930+H930*Tabellen!$K$2+L930</f>
        <v>913</v>
      </c>
      <c r="N930" s="796"/>
      <c r="O930" s="1018">
        <f t="shared" si="265"/>
        <v>1104.73</v>
      </c>
      <c r="P930" s="1031"/>
      <c r="Q930" s="1023" t="s">
        <v>1025</v>
      </c>
      <c r="R930" s="1018">
        <f>H930*Tabellen!$K$2*Tabellen!$F$2</f>
        <v>0</v>
      </c>
      <c r="S930" s="1024" t="s">
        <v>1116</v>
      </c>
      <c r="T930" s="1018">
        <f>J930*Tabellen!$F$2</f>
        <v>1104.73</v>
      </c>
      <c r="U930" s="1018">
        <f>R930*Tabellen!$G$2</f>
        <v>0</v>
      </c>
      <c r="V930" s="1018">
        <f>T930*Tabellen!$H$2</f>
        <v>231.9933</v>
      </c>
      <c r="W930" s="1018">
        <f t="shared" si="266"/>
        <v>231.9933</v>
      </c>
      <c r="X930" s="1018">
        <f t="shared" si="267"/>
        <v>1336.7233000000001</v>
      </c>
      <c r="Y930" s="1017"/>
      <c r="Z930" s="967"/>
      <c r="AA930" s="967"/>
      <c r="AB930" s="967"/>
      <c r="AC930" s="967"/>
      <c r="AD930" s="967"/>
      <c r="AE930" s="967"/>
      <c r="AF930" s="967"/>
      <c r="AG930" s="967"/>
      <c r="AH930" s="967"/>
      <c r="AI930" s="967"/>
      <c r="AJ930" s="967"/>
      <c r="AK930" s="967"/>
      <c r="AL930" s="967"/>
      <c r="AM930" s="967"/>
      <c r="AN930" s="967"/>
      <c r="AO930" s="967"/>
      <c r="AP930" s="967"/>
      <c r="AQ930" s="967"/>
      <c r="AR930" s="967"/>
      <c r="AS930" s="967"/>
      <c r="AT930" s="967"/>
      <c r="AU930" s="967"/>
      <c r="AV930" s="967"/>
      <c r="AW930" s="967"/>
      <c r="AX930" s="967"/>
      <c r="AY930" s="967"/>
      <c r="AZ930" s="967"/>
      <c r="BA930" s="967"/>
      <c r="BB930" s="967"/>
      <c r="BC930" s="967"/>
      <c r="BD930" s="967"/>
      <c r="BE930" s="967"/>
      <c r="BF930" s="967"/>
      <c r="BG930" s="967"/>
      <c r="BH930" s="967"/>
      <c r="BI930" s="967"/>
      <c r="BJ930" s="967"/>
      <c r="BK930" s="967"/>
      <c r="BL930" s="967"/>
      <c r="BM930" s="967"/>
      <c r="BN930" s="967"/>
      <c r="BO930" s="967"/>
      <c r="BP930" s="967"/>
      <c r="BQ930" s="967"/>
      <c r="BR930" s="967"/>
      <c r="BS930" s="967"/>
    </row>
    <row r="931" spans="1:71" s="656" customFormat="1" ht="15.65" customHeight="1" outlineLevel="2" x14ac:dyDescent="0.25">
      <c r="A931" s="934"/>
      <c r="B931" s="659"/>
      <c r="C931" s="786"/>
      <c r="D931" s="659" t="s">
        <v>1483</v>
      </c>
      <c r="E931" s="660">
        <v>1</v>
      </c>
      <c r="F931" s="657" t="s">
        <v>846</v>
      </c>
      <c r="G931" s="660">
        <v>4</v>
      </c>
      <c r="H931" s="661">
        <f t="shared" si="263"/>
        <v>4</v>
      </c>
      <c r="I931" s="891"/>
      <c r="J931" s="891">
        <f t="shared" si="264"/>
        <v>0</v>
      </c>
      <c r="K931" s="891"/>
      <c r="L931" s="891">
        <f>E931*K931</f>
        <v>0</v>
      </c>
      <c r="M931" s="891">
        <f>J931+H931*Tabellen!$K$2+L931</f>
        <v>240</v>
      </c>
      <c r="N931" s="796"/>
      <c r="O931" s="1018">
        <f t="shared" si="265"/>
        <v>290.39999999999998</v>
      </c>
      <c r="P931" s="1031"/>
      <c r="Q931" s="1023" t="s">
        <v>1025</v>
      </c>
      <c r="R931" s="1018">
        <f>H931*Tabellen!$K$2*Tabellen!$F$2</f>
        <v>290.39999999999998</v>
      </c>
      <c r="S931" s="1024" t="s">
        <v>1116</v>
      </c>
      <c r="T931" s="1018">
        <f>J931*Tabellen!$F$2</f>
        <v>0</v>
      </c>
      <c r="U931" s="1018">
        <f>R931*Tabellen!$G$2</f>
        <v>26.135999999999996</v>
      </c>
      <c r="V931" s="1018">
        <f>T931*Tabellen!$H$2</f>
        <v>0</v>
      </c>
      <c r="W931" s="1018">
        <f t="shared" si="266"/>
        <v>26.135999999999996</v>
      </c>
      <c r="X931" s="1018">
        <f t="shared" si="267"/>
        <v>316.53599999999994</v>
      </c>
      <c r="Y931" s="1017"/>
      <c r="Z931" s="967"/>
      <c r="AA931" s="967"/>
      <c r="AB931" s="967"/>
      <c r="AC931" s="967"/>
      <c r="AD931" s="967"/>
      <c r="AE931" s="967"/>
      <c r="AF931" s="967"/>
      <c r="AG931" s="967"/>
      <c r="AH931" s="967"/>
      <c r="AI931" s="967"/>
      <c r="AJ931" s="967"/>
      <c r="AK931" s="967"/>
      <c r="AL931" s="967"/>
      <c r="AM931" s="967"/>
      <c r="AN931" s="967"/>
      <c r="AO931" s="967"/>
      <c r="AP931" s="967"/>
      <c r="AQ931" s="967"/>
      <c r="AR931" s="967"/>
      <c r="AS931" s="967"/>
      <c r="AT931" s="967"/>
      <c r="AU931" s="967"/>
      <c r="AV931" s="967"/>
      <c r="AW931" s="967"/>
      <c r="AX931" s="967"/>
      <c r="AY931" s="967"/>
      <c r="AZ931" s="967"/>
      <c r="BA931" s="967"/>
      <c r="BB931" s="967"/>
      <c r="BC931" s="967"/>
      <c r="BD931" s="967"/>
      <c r="BE931" s="967"/>
      <c r="BF931" s="967"/>
      <c r="BG931" s="967"/>
      <c r="BH931" s="967"/>
      <c r="BI931" s="967"/>
      <c r="BJ931" s="967"/>
      <c r="BK931" s="967"/>
      <c r="BL931" s="967"/>
      <c r="BM931" s="967"/>
      <c r="BN931" s="967"/>
      <c r="BO931" s="967"/>
      <c r="BP931" s="967"/>
      <c r="BQ931" s="967"/>
      <c r="BR931" s="967"/>
      <c r="BS931" s="967"/>
    </row>
    <row r="932" spans="1:71" s="830" customFormat="1" ht="15.65" customHeight="1" outlineLevel="2" x14ac:dyDescent="0.25">
      <c r="A932" s="936"/>
      <c r="B932" s="659" t="s">
        <v>1223</v>
      </c>
      <c r="C932" s="786" t="s">
        <v>1074</v>
      </c>
      <c r="D932" s="657" t="s">
        <v>1226</v>
      </c>
      <c r="E932" s="831"/>
      <c r="G932" s="832"/>
      <c r="H932" s="832"/>
      <c r="I932" s="905"/>
      <c r="J932" s="905"/>
      <c r="K932" s="905"/>
      <c r="L932" s="905"/>
      <c r="M932" s="905"/>
      <c r="N932" s="833"/>
      <c r="O932" s="1018">
        <f t="shared" si="265"/>
        <v>0</v>
      </c>
      <c r="P932" s="1031"/>
      <c r="Q932" s="1023" t="s">
        <v>1025</v>
      </c>
      <c r="R932" s="1018">
        <f>H932*Tabellen!$K$2*Tabellen!$F$2</f>
        <v>0</v>
      </c>
      <c r="S932" s="1024" t="s">
        <v>1116</v>
      </c>
      <c r="T932" s="1018">
        <f>J932*Tabellen!$F$2</f>
        <v>0</v>
      </c>
      <c r="U932" s="1018">
        <f>R932*Tabellen!$G$2</f>
        <v>0</v>
      </c>
      <c r="V932" s="1018">
        <f>T932*Tabellen!$H$2</f>
        <v>0</v>
      </c>
      <c r="W932" s="1018">
        <f t="shared" si="266"/>
        <v>0</v>
      </c>
      <c r="X932" s="1018">
        <f t="shared" si="267"/>
        <v>0</v>
      </c>
      <c r="Y932" s="1034"/>
      <c r="Z932" s="970"/>
      <c r="AA932" s="970"/>
      <c r="AB932" s="970"/>
      <c r="AC932" s="970"/>
      <c r="AD932" s="970"/>
      <c r="AE932" s="970"/>
      <c r="AF932" s="970"/>
      <c r="AG932" s="970"/>
      <c r="AH932" s="970"/>
      <c r="AI932" s="970"/>
      <c r="AJ932" s="970"/>
      <c r="AK932" s="970"/>
      <c r="AL932" s="970"/>
      <c r="AM932" s="970"/>
      <c r="AN932" s="970"/>
      <c r="AO932" s="970"/>
      <c r="AP932" s="970"/>
      <c r="AQ932" s="970"/>
      <c r="AR932" s="970"/>
      <c r="AS932" s="970"/>
      <c r="AT932" s="970"/>
      <c r="AU932" s="970"/>
      <c r="AV932" s="970"/>
      <c r="AW932" s="970"/>
      <c r="AX932" s="970"/>
      <c r="AY932" s="970"/>
      <c r="AZ932" s="970"/>
      <c r="BA932" s="970"/>
      <c r="BB932" s="970"/>
      <c r="BC932" s="970"/>
      <c r="BD932" s="970"/>
      <c r="BE932" s="970"/>
      <c r="BF932" s="970"/>
      <c r="BG932" s="970"/>
      <c r="BH932" s="970"/>
      <c r="BI932" s="970"/>
      <c r="BJ932" s="970"/>
      <c r="BK932" s="970"/>
      <c r="BL932" s="970"/>
      <c r="BM932" s="970"/>
      <c r="BN932" s="970"/>
      <c r="BO932" s="970"/>
      <c r="BP932" s="970"/>
      <c r="BQ932" s="970"/>
      <c r="BR932" s="970"/>
      <c r="BS932" s="970"/>
    </row>
    <row r="933" spans="1:71" ht="15.65" customHeight="1" outlineLevel="2" x14ac:dyDescent="0.25">
      <c r="B933" s="659"/>
      <c r="E933" s="660"/>
      <c r="G933" s="661"/>
      <c r="H933" s="661"/>
      <c r="K933" s="906"/>
      <c r="N933" s="795"/>
      <c r="O933" s="1018"/>
      <c r="P933" s="1031"/>
      <c r="Q933" s="1023"/>
      <c r="S933" s="1024"/>
      <c r="Y933" s="1017"/>
      <c r="Z933" s="964"/>
    </row>
    <row r="934" spans="1:71" ht="9" customHeight="1" outlineLevel="1" x14ac:dyDescent="0.25">
      <c r="B934" s="663"/>
      <c r="D934" s="664"/>
      <c r="E934" s="666"/>
      <c r="F934" s="664"/>
      <c r="G934" s="665"/>
      <c r="H934" s="665"/>
      <c r="I934" s="892"/>
      <c r="J934" s="892"/>
      <c r="K934" s="892"/>
      <c r="L934" s="892"/>
      <c r="M934" s="892"/>
      <c r="N934" s="786"/>
      <c r="O934" s="1021"/>
      <c r="P934" s="1021"/>
      <c r="Q934" s="1021"/>
      <c r="R934" s="1022"/>
      <c r="S934" s="1022"/>
      <c r="T934" s="1022"/>
      <c r="U934" s="1022"/>
      <c r="V934" s="1022"/>
      <c r="W934" s="1022"/>
      <c r="X934" s="1022"/>
      <c r="Y934" s="1021"/>
      <c r="Z934" s="965"/>
      <c r="AA934" s="966"/>
      <c r="AG934" s="963"/>
      <c r="AH934" s="963"/>
    </row>
    <row r="935" spans="1:71" s="912" customFormat="1" ht="15.65" customHeight="1" outlineLevel="1" x14ac:dyDescent="0.25">
      <c r="B935" s="650" t="s">
        <v>1103</v>
      </c>
      <c r="C935" s="937"/>
      <c r="D935" s="651" t="s">
        <v>1406</v>
      </c>
      <c r="E935" s="658">
        <v>1</v>
      </c>
      <c r="F935" s="651" t="s">
        <v>74</v>
      </c>
      <c r="G935" s="652"/>
      <c r="H935" s="652">
        <f>SUM(H936:H944)</f>
        <v>0</v>
      </c>
      <c r="I935" s="890"/>
      <c r="J935" s="890">
        <f>SUM(J936:J944)</f>
        <v>0</v>
      </c>
      <c r="K935" s="890"/>
      <c r="L935" s="890">
        <f>SUM(L936:L944)</f>
        <v>0</v>
      </c>
      <c r="M935" s="890">
        <f>SUM(M936:M944)</f>
        <v>0</v>
      </c>
      <c r="N935" s="937"/>
      <c r="O935" s="1013">
        <f>SUM(O936:O944)</f>
        <v>0</v>
      </c>
      <c r="P935" s="1014" t="str">
        <f>B935</f>
        <v>V1-3-R1</v>
      </c>
      <c r="Q935" s="1014"/>
      <c r="R935" s="1015"/>
      <c r="S935" s="1015"/>
      <c r="T935" s="1015"/>
      <c r="U935" s="1015"/>
      <c r="V935" s="1015"/>
      <c r="W935" s="1015"/>
      <c r="X935" s="1015">
        <f>SUM(X936:X944)</f>
        <v>0</v>
      </c>
      <c r="Y935" s="1016"/>
      <c r="Z935" s="960"/>
      <c r="AA935" s="960"/>
      <c r="AB935" s="960"/>
      <c r="AC935" s="960"/>
      <c r="AD935" s="960"/>
      <c r="AE935" s="960"/>
      <c r="AF935" s="960"/>
      <c r="AG935" s="960"/>
      <c r="AH935" s="960"/>
      <c r="AI935" s="960"/>
      <c r="AJ935" s="960"/>
      <c r="AK935" s="960"/>
      <c r="AL935" s="960"/>
      <c r="AM935" s="960"/>
      <c r="AN935" s="960"/>
      <c r="AO935" s="960"/>
      <c r="AP935" s="960"/>
      <c r="AQ935" s="960"/>
      <c r="AR935" s="960"/>
      <c r="AS935" s="960"/>
      <c r="AT935" s="960"/>
      <c r="AU935" s="960"/>
      <c r="AV935" s="960"/>
      <c r="AW935" s="960"/>
      <c r="AX935" s="960"/>
      <c r="AY935" s="960"/>
      <c r="AZ935" s="960"/>
      <c r="BA935" s="960"/>
      <c r="BB935" s="960"/>
      <c r="BC935" s="960"/>
      <c r="BD935" s="960"/>
      <c r="BE935" s="960"/>
      <c r="BF935" s="960"/>
      <c r="BG935" s="960"/>
      <c r="BH935" s="960"/>
      <c r="BI935" s="960"/>
      <c r="BJ935" s="960"/>
      <c r="BK935" s="960"/>
      <c r="BL935" s="960"/>
      <c r="BM935" s="960"/>
      <c r="BN935" s="960"/>
      <c r="BO935" s="960"/>
      <c r="BP935" s="960"/>
      <c r="BQ935" s="960"/>
      <c r="BR935" s="960"/>
      <c r="BS935" s="960"/>
    </row>
    <row r="936" spans="1:71" ht="15.65" customHeight="1" outlineLevel="2" x14ac:dyDescent="0.25">
      <c r="B936" s="659"/>
      <c r="D936" s="668" t="s">
        <v>1096</v>
      </c>
      <c r="E936" s="660"/>
      <c r="G936" s="661"/>
      <c r="H936" s="661"/>
      <c r="N936" s="795"/>
      <c r="O936" s="1017"/>
      <c r="P936" s="1017"/>
      <c r="Q936" s="1017"/>
    </row>
    <row r="937" spans="1:71" ht="15.65" customHeight="1" outlineLevel="2" x14ac:dyDescent="0.25">
      <c r="B937" s="778"/>
      <c r="C937" s="791"/>
      <c r="D937" s="662" t="s">
        <v>1496</v>
      </c>
      <c r="E937" s="678"/>
      <c r="F937" s="679"/>
      <c r="G937" s="680"/>
      <c r="H937" s="680">
        <f t="shared" ref="H937:H943" si="268">E937*G937</f>
        <v>0</v>
      </c>
      <c r="I937" s="899"/>
      <c r="J937" s="899">
        <f t="shared" ref="J937:J943" si="269">E937*I937</f>
        <v>0</v>
      </c>
      <c r="K937" s="899"/>
      <c r="L937" s="899">
        <f>+K937*E937</f>
        <v>0</v>
      </c>
      <c r="M937" s="900">
        <f>J937+H937*Tabellen!$K$2+L937</f>
        <v>0</v>
      </c>
      <c r="N937" s="795"/>
      <c r="O937" s="1018">
        <f t="shared" ref="O937:O942" si="270">M937</f>
        <v>0</v>
      </c>
      <c r="P937" s="1017"/>
      <c r="Q937" s="1017"/>
      <c r="Z937" s="965"/>
    </row>
    <row r="938" spans="1:71" ht="15.65" customHeight="1" outlineLevel="2" x14ac:dyDescent="0.25">
      <c r="B938" s="778"/>
      <c r="C938" s="791"/>
      <c r="D938" s="662" t="s">
        <v>1494</v>
      </c>
      <c r="E938" s="678"/>
      <c r="F938" s="679"/>
      <c r="G938" s="680"/>
      <c r="H938" s="680">
        <f t="shared" si="268"/>
        <v>0</v>
      </c>
      <c r="I938" s="899"/>
      <c r="J938" s="899">
        <f t="shared" si="269"/>
        <v>0</v>
      </c>
      <c r="K938" s="899"/>
      <c r="L938" s="899">
        <f>+K938*E938</f>
        <v>0</v>
      </c>
      <c r="M938" s="900">
        <f>J938+H938*Tabellen!$K$2+L938</f>
        <v>0</v>
      </c>
      <c r="N938" s="795"/>
      <c r="O938" s="1018">
        <f t="shared" si="270"/>
        <v>0</v>
      </c>
      <c r="P938" s="1017"/>
      <c r="Q938" s="1017"/>
      <c r="Z938" s="965"/>
    </row>
    <row r="939" spans="1:71" ht="15.65" customHeight="1" outlineLevel="2" x14ac:dyDescent="0.25">
      <c r="B939" s="778"/>
      <c r="C939" s="791"/>
      <c r="D939" s="662" t="s">
        <v>1495</v>
      </c>
      <c r="E939" s="678"/>
      <c r="F939" s="679"/>
      <c r="G939" s="680"/>
      <c r="H939" s="680">
        <f t="shared" si="268"/>
        <v>0</v>
      </c>
      <c r="I939" s="899"/>
      <c r="J939" s="899">
        <f t="shared" si="269"/>
        <v>0</v>
      </c>
      <c r="K939" s="899"/>
      <c r="L939" s="899">
        <f>+K939*E939</f>
        <v>0</v>
      </c>
      <c r="M939" s="900">
        <f>J939+H939*Tabellen!$K$2+L939</f>
        <v>0</v>
      </c>
      <c r="N939" s="795"/>
      <c r="O939" s="1018">
        <f t="shared" si="270"/>
        <v>0</v>
      </c>
      <c r="P939" s="1017"/>
      <c r="Q939" s="1017"/>
      <c r="Z939" s="965"/>
    </row>
    <row r="940" spans="1:71" ht="15.65" customHeight="1" outlineLevel="2" x14ac:dyDescent="0.25">
      <c r="B940" s="778"/>
      <c r="C940" s="791"/>
      <c r="D940" s="656" t="s">
        <v>1043</v>
      </c>
      <c r="E940" s="678"/>
      <c r="F940" s="679"/>
      <c r="G940" s="680"/>
      <c r="H940" s="680">
        <f t="shared" si="268"/>
        <v>0</v>
      </c>
      <c r="I940" s="899"/>
      <c r="J940" s="899">
        <f t="shared" si="269"/>
        <v>0</v>
      </c>
      <c r="K940" s="899"/>
      <c r="L940" s="899">
        <f>+K940*E940</f>
        <v>0</v>
      </c>
      <c r="M940" s="900">
        <f>J940+H940*Tabellen!$K$2+L940</f>
        <v>0</v>
      </c>
      <c r="N940" s="795"/>
      <c r="O940" s="1018">
        <f t="shared" si="270"/>
        <v>0</v>
      </c>
      <c r="P940" s="1017"/>
      <c r="Q940" s="1017"/>
      <c r="Z940" s="965"/>
    </row>
    <row r="941" spans="1:71" ht="15.65" customHeight="1" outlineLevel="2" x14ac:dyDescent="0.25">
      <c r="B941" s="779"/>
      <c r="D941" s="657" t="s">
        <v>1043</v>
      </c>
      <c r="E941" s="678"/>
      <c r="F941" s="679"/>
      <c r="G941" s="680"/>
      <c r="H941" s="680">
        <f t="shared" si="268"/>
        <v>0</v>
      </c>
      <c r="I941" s="899"/>
      <c r="J941" s="899">
        <f t="shared" si="269"/>
        <v>0</v>
      </c>
      <c r="K941" s="899"/>
      <c r="L941" s="899">
        <f>+K941*E941</f>
        <v>0</v>
      </c>
      <c r="M941" s="900">
        <f>J941+H941*Tabellen!$K$2+L941</f>
        <v>0</v>
      </c>
      <c r="N941" s="795"/>
      <c r="O941" s="1018">
        <f t="shared" si="270"/>
        <v>0</v>
      </c>
      <c r="P941" s="1017"/>
      <c r="Q941" s="1017"/>
      <c r="Z941" s="965"/>
    </row>
    <row r="942" spans="1:71" s="656" customFormat="1" ht="15.65" customHeight="1" outlineLevel="2" x14ac:dyDescent="0.25">
      <c r="A942" s="934"/>
      <c r="B942" s="664" t="str">
        <f>B935</f>
        <v>V1-3-R1</v>
      </c>
      <c r="C942" s="791"/>
      <c r="D942" s="782" t="str">
        <f>D935</f>
        <v>Binnenzijde gevel massieve blokken (kalkhennep)</v>
      </c>
      <c r="E942" s="660">
        <v>1</v>
      </c>
      <c r="F942" s="657" t="s">
        <v>74</v>
      </c>
      <c r="G942" s="661">
        <v>0</v>
      </c>
      <c r="H942" s="661">
        <f t="shared" si="268"/>
        <v>0</v>
      </c>
      <c r="I942" s="891">
        <v>0</v>
      </c>
      <c r="J942" s="891">
        <f t="shared" si="269"/>
        <v>0</v>
      </c>
      <c r="K942" s="893"/>
      <c r="L942" s="891">
        <f>E942*K942</f>
        <v>0</v>
      </c>
      <c r="M942" s="891">
        <f>J942+H942*Tabellen!$K$2+L942</f>
        <v>0</v>
      </c>
      <c r="N942" s="796"/>
      <c r="O942" s="1018">
        <f t="shared" si="270"/>
        <v>0</v>
      </c>
      <c r="P942" s="1017"/>
      <c r="Q942" s="1020" t="s">
        <v>990</v>
      </c>
      <c r="R942" s="1040">
        <f>_xlfn.XLOOKUP(Q942,Tabellen!$B$9:$B$21,Tabellen!$C$9:$C$21,"controleren")</f>
        <v>0.3</v>
      </c>
      <c r="S942" s="1018">
        <f>O942*R942</f>
        <v>0</v>
      </c>
      <c r="T942" s="1018">
        <f>O942-S942</f>
        <v>0</v>
      </c>
      <c r="U942" s="1018">
        <f>S942*Tabellen!$G$2</f>
        <v>0</v>
      </c>
      <c r="V942" s="1018">
        <f>T942*Tabellen!$H$2</f>
        <v>0</v>
      </c>
      <c r="W942" s="1018">
        <f>U942+V942</f>
        <v>0</v>
      </c>
      <c r="X942" s="1018">
        <f>O942+W942</f>
        <v>0</v>
      </c>
      <c r="Y942" s="1019"/>
      <c r="Z942" s="967"/>
      <c r="AA942" s="967"/>
      <c r="AB942" s="967"/>
      <c r="AC942" s="967"/>
      <c r="AD942" s="967"/>
      <c r="AE942" s="967"/>
      <c r="AF942" s="967"/>
      <c r="AG942" s="967"/>
      <c r="AH942" s="967"/>
      <c r="AI942" s="967"/>
      <c r="AJ942" s="967"/>
      <c r="AK942" s="967"/>
      <c r="AL942" s="967"/>
      <c r="AM942" s="967"/>
      <c r="AN942" s="967"/>
      <c r="AO942" s="967"/>
      <c r="AP942" s="967"/>
      <c r="AQ942" s="967"/>
      <c r="AR942" s="967"/>
      <c r="AS942" s="967"/>
      <c r="AT942" s="967"/>
      <c r="AU942" s="967"/>
      <c r="AV942" s="967"/>
      <c r="AW942" s="967"/>
      <c r="AX942" s="967"/>
      <c r="AY942" s="967"/>
      <c r="AZ942" s="967"/>
      <c r="BA942" s="967"/>
      <c r="BB942" s="967"/>
      <c r="BC942" s="967"/>
      <c r="BD942" s="967"/>
      <c r="BE942" s="967"/>
      <c r="BF942" s="967"/>
      <c r="BG942" s="967"/>
      <c r="BH942" s="967"/>
      <c r="BI942" s="967"/>
      <c r="BJ942" s="967"/>
      <c r="BK942" s="967"/>
      <c r="BL942" s="967"/>
      <c r="BM942" s="967"/>
      <c r="BN942" s="967"/>
      <c r="BO942" s="967"/>
      <c r="BP942" s="967"/>
      <c r="BQ942" s="967"/>
      <c r="BR942" s="967"/>
      <c r="BS942" s="967"/>
    </row>
    <row r="943" spans="1:71" ht="15.65" customHeight="1" outlineLevel="2" x14ac:dyDescent="0.25">
      <c r="B943" s="779"/>
      <c r="D943" s="784" t="s">
        <v>1043</v>
      </c>
      <c r="E943" s="678"/>
      <c r="F943" s="679"/>
      <c r="G943" s="680"/>
      <c r="H943" s="680">
        <f t="shared" si="268"/>
        <v>0</v>
      </c>
      <c r="I943" s="899"/>
      <c r="J943" s="899">
        <f t="shared" si="269"/>
        <v>0</v>
      </c>
      <c r="K943" s="899"/>
      <c r="L943" s="899">
        <f>+K943*E943</f>
        <v>0</v>
      </c>
      <c r="M943" s="900">
        <f>J943+H943*Tabellen!$K$2+L943</f>
        <v>0</v>
      </c>
      <c r="N943" s="795"/>
      <c r="P943" s="1017"/>
      <c r="Q943" s="1017"/>
      <c r="Z943" s="965"/>
    </row>
    <row r="944" spans="1:71" ht="15.65" customHeight="1" outlineLevel="2" x14ac:dyDescent="0.25">
      <c r="B944" s="659"/>
      <c r="E944" s="660"/>
      <c r="G944" s="661"/>
      <c r="H944" s="661"/>
      <c r="N944" s="795"/>
      <c r="O944" s="1017"/>
      <c r="P944" s="1017"/>
      <c r="Q944" s="1017"/>
    </row>
    <row r="945" spans="1:71" ht="9" customHeight="1" outlineLevel="1" x14ac:dyDescent="0.25">
      <c r="B945" s="663"/>
      <c r="D945" s="664"/>
      <c r="E945" s="666"/>
      <c r="F945" s="664"/>
      <c r="G945" s="665"/>
      <c r="H945" s="665"/>
      <c r="I945" s="892"/>
      <c r="J945" s="892"/>
      <c r="K945" s="892"/>
      <c r="L945" s="892"/>
      <c r="M945" s="892"/>
      <c r="N945" s="786"/>
      <c r="O945" s="1021"/>
      <c r="P945" s="1021"/>
      <c r="Q945" s="1021"/>
      <c r="R945" s="1022"/>
      <c r="S945" s="1022"/>
      <c r="T945" s="1022"/>
      <c r="U945" s="1022"/>
      <c r="V945" s="1022"/>
      <c r="W945" s="1022"/>
      <c r="X945" s="1022"/>
      <c r="Y945" s="1021"/>
      <c r="Z945" s="965"/>
      <c r="AA945" s="966"/>
      <c r="AG945" s="963"/>
      <c r="AH945" s="963"/>
    </row>
    <row r="946" spans="1:71" s="912" customFormat="1" ht="15.65" customHeight="1" outlineLevel="1" x14ac:dyDescent="0.25">
      <c r="B946" s="650" t="s">
        <v>160</v>
      </c>
      <c r="C946" s="937"/>
      <c r="D946" s="651" t="s">
        <v>145</v>
      </c>
      <c r="E946" s="658">
        <v>1</v>
      </c>
      <c r="F946" s="651" t="s">
        <v>72</v>
      </c>
      <c r="G946" s="652"/>
      <c r="H946" s="652"/>
      <c r="I946" s="890"/>
      <c r="J946" s="890"/>
      <c r="K946" s="890"/>
      <c r="L946" s="890"/>
      <c r="M946" s="890"/>
      <c r="N946" s="937"/>
      <c r="O946" s="1013"/>
      <c r="P946" s="1014" t="str">
        <f>B946</f>
        <v>V1-3-X</v>
      </c>
      <c r="Q946" s="1014"/>
      <c r="R946" s="1015"/>
      <c r="S946" s="1015"/>
      <c r="T946" s="1015"/>
      <c r="U946" s="1015"/>
      <c r="V946" s="1015"/>
      <c r="W946" s="1015"/>
      <c r="X946" s="1015"/>
      <c r="Y946" s="1016"/>
      <c r="Z946" s="960"/>
      <c r="AA946" s="960"/>
      <c r="AB946" s="960"/>
      <c r="AC946" s="960"/>
      <c r="AD946" s="960"/>
      <c r="AE946" s="960"/>
      <c r="AF946" s="960"/>
      <c r="AG946" s="960"/>
      <c r="AH946" s="960"/>
      <c r="AI946" s="960"/>
      <c r="AJ946" s="960"/>
      <c r="AK946" s="960"/>
      <c r="AL946" s="960"/>
      <c r="AM946" s="960"/>
      <c r="AN946" s="960"/>
      <c r="AO946" s="960"/>
      <c r="AP946" s="960"/>
      <c r="AQ946" s="960"/>
      <c r="AR946" s="960"/>
      <c r="AS946" s="960"/>
      <c r="AT946" s="960"/>
      <c r="AU946" s="960"/>
      <c r="AV946" s="960"/>
      <c r="AW946" s="960"/>
      <c r="AX946" s="960"/>
      <c r="AY946" s="960"/>
      <c r="AZ946" s="960"/>
      <c r="BA946" s="960"/>
      <c r="BB946" s="960"/>
      <c r="BC946" s="960"/>
      <c r="BD946" s="960"/>
      <c r="BE946" s="960"/>
      <c r="BF946" s="960"/>
      <c r="BG946" s="960"/>
      <c r="BH946" s="960"/>
      <c r="BI946" s="960"/>
      <c r="BJ946" s="960"/>
      <c r="BK946" s="960"/>
      <c r="BL946" s="960"/>
      <c r="BM946" s="960"/>
      <c r="BN946" s="960"/>
      <c r="BO946" s="960"/>
      <c r="BP946" s="960"/>
      <c r="BQ946" s="960"/>
      <c r="BR946" s="960"/>
      <c r="BS946" s="960"/>
    </row>
    <row r="947" spans="1:71" ht="15.65" customHeight="1" outlineLevel="2" x14ac:dyDescent="0.25">
      <c r="B947" s="659"/>
      <c r="D947" s="668" t="s">
        <v>142</v>
      </c>
      <c r="E947" s="660"/>
      <c r="G947" s="661"/>
      <c r="H947" s="661"/>
      <c r="I947" s="897"/>
      <c r="J947" s="897"/>
      <c r="K947" s="897"/>
      <c r="N947" s="795"/>
      <c r="O947" s="1017" t="str">
        <f>R947</f>
        <v>incl. opslagen</v>
      </c>
      <c r="P947" s="1017"/>
      <c r="Q947" s="1023"/>
      <c r="R947" s="1030" t="str">
        <f>Tabellen!$C$2</f>
        <v>incl. opslagen</v>
      </c>
      <c r="S947" s="1024"/>
      <c r="T947" s="1030" t="str">
        <f>Tabellen!$C$2</f>
        <v>incl. opslagen</v>
      </c>
    </row>
    <row r="948" spans="1:71" s="656" customFormat="1" ht="15.65" customHeight="1" outlineLevel="2" x14ac:dyDescent="0.25">
      <c r="A948" s="934"/>
      <c r="B948" s="664" t="s">
        <v>1045</v>
      </c>
      <c r="C948" s="791"/>
      <c r="D948" s="784" t="s">
        <v>1227</v>
      </c>
      <c r="E948" s="660">
        <v>1</v>
      </c>
      <c r="F948" s="657" t="s">
        <v>74</v>
      </c>
      <c r="G948" s="661">
        <v>0.35</v>
      </c>
      <c r="H948" s="661">
        <f>E948*G948</f>
        <v>0.35</v>
      </c>
      <c r="I948" s="891">
        <v>3.5</v>
      </c>
      <c r="J948" s="891">
        <f>E948*I948</f>
        <v>3.5</v>
      </c>
      <c r="K948" s="891"/>
      <c r="L948" s="891">
        <f>E948*K948</f>
        <v>0</v>
      </c>
      <c r="M948" s="891">
        <f>J948+H948*Tabellen!$K$2+L948</f>
        <v>24.5</v>
      </c>
      <c r="N948" s="796"/>
      <c r="O948" s="1018">
        <f>R948+T948</f>
        <v>29.645</v>
      </c>
      <c r="P948" s="1031"/>
      <c r="Q948" s="1023" t="s">
        <v>1025</v>
      </c>
      <c r="R948" s="1018">
        <f>H948*Tabellen!$K$2*Tabellen!$F$2</f>
        <v>25.41</v>
      </c>
      <c r="S948" s="1024" t="s">
        <v>1116</v>
      </c>
      <c r="T948" s="1018">
        <f>J948*Tabellen!$F$2</f>
        <v>4.2349999999999994</v>
      </c>
      <c r="U948" s="1018">
        <f>R948*Tabellen!$G$2</f>
        <v>2.2868999999999997</v>
      </c>
      <c r="V948" s="1018">
        <f>T948*Tabellen!$H$2</f>
        <v>0.88934999999999986</v>
      </c>
      <c r="W948" s="1018">
        <f>U948+V948</f>
        <v>3.1762499999999996</v>
      </c>
      <c r="X948" s="1018">
        <f>O948+W948</f>
        <v>32.821249999999999</v>
      </c>
      <c r="Y948" s="1018"/>
      <c r="Z948" s="967"/>
      <c r="AA948" s="967"/>
      <c r="AB948" s="967"/>
      <c r="AC948" s="967"/>
      <c r="AD948" s="967"/>
      <c r="AE948" s="967"/>
      <c r="AF948" s="967"/>
      <c r="AG948" s="967"/>
      <c r="AH948" s="967"/>
      <c r="AI948" s="967"/>
      <c r="AJ948" s="967"/>
      <c r="AK948" s="967"/>
      <c r="AL948" s="967"/>
      <c r="AM948" s="967"/>
      <c r="AN948" s="967"/>
      <c r="AO948" s="967"/>
      <c r="AP948" s="967"/>
      <c r="AQ948" s="967"/>
      <c r="AR948" s="967"/>
      <c r="AS948" s="967"/>
      <c r="AT948" s="967"/>
      <c r="AU948" s="967"/>
      <c r="AV948" s="967"/>
      <c r="AW948" s="967"/>
      <c r="AX948" s="967"/>
      <c r="AY948" s="967"/>
      <c r="AZ948" s="967"/>
      <c r="BA948" s="967"/>
      <c r="BB948" s="967"/>
      <c r="BC948" s="967"/>
      <c r="BD948" s="967"/>
      <c r="BE948" s="967"/>
      <c r="BF948" s="967"/>
      <c r="BG948" s="967"/>
      <c r="BH948" s="967"/>
      <c r="BI948" s="967"/>
      <c r="BJ948" s="967"/>
      <c r="BK948" s="967"/>
      <c r="BL948" s="967"/>
      <c r="BM948" s="967"/>
      <c r="BN948" s="967"/>
      <c r="BO948" s="967"/>
      <c r="BP948" s="967"/>
      <c r="BQ948" s="967"/>
      <c r="BR948" s="967"/>
      <c r="BS948" s="967"/>
    </row>
    <row r="949" spans="1:71" ht="15.65" customHeight="1" outlineLevel="2" x14ac:dyDescent="0.25">
      <c r="B949" s="659"/>
      <c r="D949" s="782"/>
      <c r="E949" s="660"/>
      <c r="G949" s="661"/>
      <c r="H949" s="661"/>
      <c r="N949" s="795"/>
      <c r="O949" s="1018"/>
      <c r="P949" s="1031"/>
      <c r="Q949" s="1023"/>
      <c r="S949" s="1024"/>
    </row>
    <row r="950" spans="1:71" s="656" customFormat="1" ht="15.65" customHeight="1" outlineLevel="2" x14ac:dyDescent="0.25">
      <c r="A950" s="934"/>
      <c r="B950" s="664" t="s">
        <v>1046</v>
      </c>
      <c r="C950" s="790"/>
      <c r="D950" s="822" t="s">
        <v>1782</v>
      </c>
      <c r="E950" s="1115">
        <v>1</v>
      </c>
      <c r="F950" s="669" t="s">
        <v>71</v>
      </c>
      <c r="G950" s="670">
        <v>0.12</v>
      </c>
      <c r="H950" s="670">
        <f>E950*G950</f>
        <v>0.12</v>
      </c>
      <c r="I950" s="897">
        <v>2.25</v>
      </c>
      <c r="J950" s="897">
        <f>E950*I950</f>
        <v>2.25</v>
      </c>
      <c r="K950" s="897"/>
      <c r="L950" s="897">
        <f>E950*K950</f>
        <v>0</v>
      </c>
      <c r="M950" s="897">
        <f>J950+H950*Tabellen!$K$2+L950</f>
        <v>9.4499999999999993</v>
      </c>
      <c r="N950" s="796"/>
      <c r="O950" s="1018">
        <f>R950+T950</f>
        <v>11.4345</v>
      </c>
      <c r="P950" s="1031"/>
      <c r="Q950" s="1023" t="s">
        <v>1025</v>
      </c>
      <c r="R950" s="1018">
        <f>H950*Tabellen!$K$2*Tabellen!$F$2</f>
        <v>8.7119999999999997</v>
      </c>
      <c r="S950" s="1024" t="s">
        <v>1116</v>
      </c>
      <c r="T950" s="1018">
        <f>J950*Tabellen!$F$2</f>
        <v>2.7225000000000001</v>
      </c>
      <c r="U950" s="1018">
        <f>R950*Tabellen!$G$2</f>
        <v>0.78408</v>
      </c>
      <c r="V950" s="1018">
        <f>T950*Tabellen!$H$2</f>
        <v>0.57172500000000004</v>
      </c>
      <c r="W950" s="1018">
        <f>U950+V950</f>
        <v>1.3558050000000001</v>
      </c>
      <c r="X950" s="1018">
        <f>O950+W950</f>
        <v>12.790305</v>
      </c>
      <c r="Y950" s="1019"/>
      <c r="Z950" s="967"/>
      <c r="AA950" s="967"/>
      <c r="AB950" s="967"/>
      <c r="AC950" s="967"/>
      <c r="AD950" s="967"/>
      <c r="AE950" s="967"/>
      <c r="AF950" s="967"/>
      <c r="AG950" s="967"/>
      <c r="AH950" s="967"/>
      <c r="AI950" s="967"/>
      <c r="AJ950" s="967"/>
      <c r="AK950" s="967"/>
      <c r="AL950" s="967"/>
      <c r="AM950" s="967"/>
      <c r="AN950" s="967"/>
      <c r="AO950" s="967"/>
      <c r="AP950" s="967"/>
      <c r="AQ950" s="967"/>
      <c r="AR950" s="967"/>
      <c r="AS950" s="967"/>
      <c r="AT950" s="967"/>
      <c r="AU950" s="967"/>
      <c r="AV950" s="967"/>
      <c r="AW950" s="967"/>
      <c r="AX950" s="967"/>
      <c r="AY950" s="967"/>
      <c r="AZ950" s="967"/>
      <c r="BA950" s="967"/>
      <c r="BB950" s="967"/>
      <c r="BC950" s="967"/>
      <c r="BD950" s="967"/>
      <c r="BE950" s="967"/>
      <c r="BF950" s="967"/>
      <c r="BG950" s="967"/>
      <c r="BH950" s="967"/>
      <c r="BI950" s="967"/>
      <c r="BJ950" s="967"/>
      <c r="BK950" s="967"/>
      <c r="BL950" s="967"/>
      <c r="BM950" s="967"/>
      <c r="BN950" s="967"/>
      <c r="BO950" s="967"/>
      <c r="BP950" s="967"/>
      <c r="BQ950" s="967"/>
      <c r="BR950" s="967"/>
      <c r="BS950" s="967"/>
    </row>
    <row r="951" spans="1:71" s="656" customFormat="1" ht="15.65" customHeight="1" outlineLevel="2" x14ac:dyDescent="0.25">
      <c r="A951" s="934"/>
      <c r="B951" s="659"/>
      <c r="C951" s="790"/>
      <c r="D951" s="822"/>
      <c r="E951" s="1115"/>
      <c r="F951" s="669"/>
      <c r="G951" s="670"/>
      <c r="H951" s="670"/>
      <c r="I951" s="897"/>
      <c r="J951" s="897"/>
      <c r="K951" s="897"/>
      <c r="L951" s="897"/>
      <c r="M951" s="897"/>
      <c r="N951" s="796"/>
      <c r="O951" s="1018"/>
      <c r="P951" s="1031"/>
      <c r="Q951" s="1023"/>
      <c r="R951" s="1018"/>
      <c r="S951" s="1024"/>
      <c r="T951" s="1018"/>
      <c r="U951" s="1018"/>
      <c r="V951" s="1018"/>
      <c r="W951" s="1018"/>
      <c r="X951" s="1018"/>
      <c r="Y951" s="1019"/>
      <c r="Z951" s="967"/>
      <c r="AA951" s="967"/>
      <c r="AB951" s="967"/>
      <c r="AC951" s="967"/>
      <c r="AD951" s="967"/>
      <c r="AE951" s="967"/>
      <c r="AF951" s="967"/>
      <c r="AG951" s="967"/>
      <c r="AH951" s="967"/>
      <c r="AI951" s="967"/>
      <c r="AJ951" s="967"/>
      <c r="AK951" s="967"/>
      <c r="AL951" s="967"/>
      <c r="AM951" s="967"/>
      <c r="AN951" s="967"/>
      <c r="AO951" s="967"/>
      <c r="AP951" s="967"/>
      <c r="AQ951" s="967"/>
      <c r="AR951" s="967"/>
      <c r="AS951" s="967"/>
      <c r="AT951" s="967"/>
      <c r="AU951" s="967"/>
      <c r="AV951" s="967"/>
      <c r="AW951" s="967"/>
      <c r="AX951" s="967"/>
      <c r="AY951" s="967"/>
      <c r="AZ951" s="967"/>
      <c r="BA951" s="967"/>
      <c r="BB951" s="967"/>
      <c r="BC951" s="967"/>
      <c r="BD951" s="967"/>
      <c r="BE951" s="967"/>
      <c r="BF951" s="967"/>
      <c r="BG951" s="967"/>
      <c r="BH951" s="967"/>
      <c r="BI951" s="967"/>
      <c r="BJ951" s="967"/>
      <c r="BK951" s="967"/>
      <c r="BL951" s="967"/>
      <c r="BM951" s="967"/>
      <c r="BN951" s="967"/>
      <c r="BO951" s="967"/>
      <c r="BP951" s="967"/>
      <c r="BQ951" s="967"/>
      <c r="BR951" s="967"/>
      <c r="BS951" s="967"/>
    </row>
    <row r="952" spans="1:71" s="656" customFormat="1" ht="15.65" customHeight="1" outlineLevel="2" x14ac:dyDescent="0.25">
      <c r="A952" s="934"/>
      <c r="B952" s="664" t="s">
        <v>1047</v>
      </c>
      <c r="C952" s="790"/>
      <c r="D952" s="822" t="s">
        <v>1783</v>
      </c>
      <c r="E952" s="1115">
        <v>1</v>
      </c>
      <c r="F952" s="669" t="s">
        <v>71</v>
      </c>
      <c r="G952" s="670">
        <v>0.7</v>
      </c>
      <c r="H952" s="670">
        <f>E952*G952</f>
        <v>0.7</v>
      </c>
      <c r="I952" s="897">
        <v>30</v>
      </c>
      <c r="J952" s="897">
        <f>E952*I952</f>
        <v>30</v>
      </c>
      <c r="K952" s="897"/>
      <c r="L952" s="897">
        <f>E952*K952</f>
        <v>0</v>
      </c>
      <c r="M952" s="897">
        <f>J952+H952*Tabellen!$K$2+L952</f>
        <v>72</v>
      </c>
      <c r="N952" s="796"/>
      <c r="O952" s="1018">
        <f>R952+T952</f>
        <v>87.12</v>
      </c>
      <c r="P952" s="1031"/>
      <c r="Q952" s="1023" t="s">
        <v>1025</v>
      </c>
      <c r="R952" s="1018">
        <f>H952*Tabellen!$K$2*Tabellen!$F$2</f>
        <v>50.82</v>
      </c>
      <c r="S952" s="1024" t="s">
        <v>1116</v>
      </c>
      <c r="T952" s="1018">
        <f>J952*Tabellen!$F$2</f>
        <v>36.299999999999997</v>
      </c>
      <c r="U952" s="1018">
        <f>R952*Tabellen!$G$2</f>
        <v>4.5737999999999994</v>
      </c>
      <c r="V952" s="1018">
        <f>T952*Tabellen!$H$2</f>
        <v>7.6229999999999993</v>
      </c>
      <c r="W952" s="1018">
        <f>U952+V952</f>
        <v>12.1968</v>
      </c>
      <c r="X952" s="1018">
        <f>O952+W952</f>
        <v>99.316800000000001</v>
      </c>
      <c r="Y952" s="1019"/>
      <c r="Z952" s="967"/>
      <c r="AA952" s="967"/>
      <c r="AB952" s="967"/>
      <c r="AC952" s="967"/>
      <c r="AD952" s="967"/>
      <c r="AE952" s="967"/>
      <c r="AF952" s="967"/>
      <c r="AG952" s="967"/>
      <c r="AH952" s="967"/>
      <c r="AI952" s="967"/>
      <c r="AJ952" s="967"/>
      <c r="AK952" s="967"/>
      <c r="AL952" s="967"/>
      <c r="AM952" s="967"/>
      <c r="AN952" s="967"/>
      <c r="AO952" s="967"/>
      <c r="AP952" s="967"/>
      <c r="AQ952" s="967"/>
      <c r="AR952" s="967"/>
      <c r="AS952" s="967"/>
      <c r="AT952" s="967"/>
      <c r="AU952" s="967"/>
      <c r="AV952" s="967"/>
      <c r="AW952" s="967"/>
      <c r="AX952" s="967"/>
      <c r="AY952" s="967"/>
      <c r="AZ952" s="967"/>
      <c r="BA952" s="967"/>
      <c r="BB952" s="967"/>
      <c r="BC952" s="967"/>
      <c r="BD952" s="967"/>
      <c r="BE952" s="967"/>
      <c r="BF952" s="967"/>
      <c r="BG952" s="967"/>
      <c r="BH952" s="967"/>
      <c r="BI952" s="967"/>
      <c r="BJ952" s="967"/>
      <c r="BK952" s="967"/>
      <c r="BL952" s="967"/>
      <c r="BM952" s="967"/>
      <c r="BN952" s="967"/>
      <c r="BO952" s="967"/>
      <c r="BP952" s="967"/>
      <c r="BQ952" s="967"/>
      <c r="BR952" s="967"/>
      <c r="BS952" s="967"/>
    </row>
    <row r="953" spans="1:71" s="656" customFormat="1" ht="15.65" customHeight="1" outlineLevel="2" x14ac:dyDescent="0.25">
      <c r="A953" s="934"/>
      <c r="B953" s="659"/>
      <c r="C953" s="790"/>
      <c r="D953" s="822"/>
      <c r="E953" s="1115"/>
      <c r="F953" s="669"/>
      <c r="G953" s="670"/>
      <c r="H953" s="670"/>
      <c r="I953" s="897"/>
      <c r="J953" s="897"/>
      <c r="K953" s="897"/>
      <c r="L953" s="897"/>
      <c r="M953" s="897"/>
      <c r="N953" s="796"/>
      <c r="O953" s="1018"/>
      <c r="P953" s="1031"/>
      <c r="Q953" s="1023"/>
      <c r="R953" s="1018"/>
      <c r="S953" s="1024"/>
      <c r="T953" s="1018"/>
      <c r="U953" s="1018"/>
      <c r="V953" s="1018"/>
      <c r="W953" s="1018"/>
      <c r="X953" s="1018"/>
      <c r="Y953" s="1019"/>
      <c r="Z953" s="967"/>
      <c r="AA953" s="967"/>
      <c r="AB953" s="967"/>
      <c r="AC953" s="967"/>
      <c r="AD953" s="967"/>
      <c r="AE953" s="967"/>
      <c r="AF953" s="967"/>
      <c r="AG953" s="967"/>
      <c r="AH953" s="967"/>
      <c r="AI953" s="967"/>
      <c r="AJ953" s="967"/>
      <c r="AK953" s="967"/>
      <c r="AL953" s="967"/>
      <c r="AM953" s="967"/>
      <c r="AN953" s="967"/>
      <c r="AO953" s="967"/>
      <c r="AP953" s="967"/>
      <c r="AQ953" s="967"/>
      <c r="AR953" s="967"/>
      <c r="AS953" s="967"/>
      <c r="AT953" s="967"/>
      <c r="AU953" s="967"/>
      <c r="AV953" s="967"/>
      <c r="AW953" s="967"/>
      <c r="AX953" s="967"/>
      <c r="AY953" s="967"/>
      <c r="AZ953" s="967"/>
      <c r="BA953" s="967"/>
      <c r="BB953" s="967"/>
      <c r="BC953" s="967"/>
      <c r="BD953" s="967"/>
      <c r="BE953" s="967"/>
      <c r="BF953" s="967"/>
      <c r="BG953" s="967"/>
      <c r="BH953" s="967"/>
      <c r="BI953" s="967"/>
      <c r="BJ953" s="967"/>
      <c r="BK953" s="967"/>
      <c r="BL953" s="967"/>
      <c r="BM953" s="967"/>
      <c r="BN953" s="967"/>
      <c r="BO953" s="967"/>
      <c r="BP953" s="967"/>
      <c r="BQ953" s="967"/>
      <c r="BR953" s="967"/>
      <c r="BS953" s="967"/>
    </row>
    <row r="954" spans="1:71" s="656" customFormat="1" ht="15.65" customHeight="1" outlineLevel="2" x14ac:dyDescent="0.25">
      <c r="A954" s="934"/>
      <c r="B954" s="664" t="s">
        <v>1048</v>
      </c>
      <c r="C954" s="790"/>
      <c r="D954" s="822" t="s">
        <v>1054</v>
      </c>
      <c r="E954" s="1115">
        <v>1</v>
      </c>
      <c r="F954" s="669" t="s">
        <v>71</v>
      </c>
      <c r="G954" s="670">
        <v>0.25</v>
      </c>
      <c r="H954" s="670">
        <f>E954*G954</f>
        <v>0.25</v>
      </c>
      <c r="I954" s="897">
        <v>22</v>
      </c>
      <c r="J954" s="897">
        <f>E954*I954</f>
        <v>22</v>
      </c>
      <c r="K954" s="897"/>
      <c r="L954" s="897">
        <f>E954*K954</f>
        <v>0</v>
      </c>
      <c r="M954" s="897">
        <f>J954+H954*Tabellen!$K$2+L954</f>
        <v>37</v>
      </c>
      <c r="N954" s="796"/>
      <c r="O954" s="1018">
        <f>R954+T954</f>
        <v>44.769999999999996</v>
      </c>
      <c r="P954" s="1031"/>
      <c r="Q954" s="1023" t="s">
        <v>1025</v>
      </c>
      <c r="R954" s="1018">
        <f>H954*Tabellen!$K$2*Tabellen!$F$2</f>
        <v>18.149999999999999</v>
      </c>
      <c r="S954" s="1024" t="s">
        <v>1116</v>
      </c>
      <c r="T954" s="1018">
        <f>J954*Tabellen!$F$2</f>
        <v>26.619999999999997</v>
      </c>
      <c r="U954" s="1018">
        <f>R954*Tabellen!$G$2</f>
        <v>1.6334999999999997</v>
      </c>
      <c r="V954" s="1018">
        <f>T954*Tabellen!$H$2</f>
        <v>5.5901999999999994</v>
      </c>
      <c r="W954" s="1018">
        <f>U954+V954</f>
        <v>7.2236999999999991</v>
      </c>
      <c r="X954" s="1018">
        <f>O954+W954</f>
        <v>51.993699999999997</v>
      </c>
      <c r="Y954" s="1019"/>
      <c r="Z954" s="967"/>
      <c r="AA954" s="967"/>
      <c r="AB954" s="967"/>
      <c r="AC954" s="967"/>
      <c r="AD954" s="967"/>
      <c r="AE954" s="967"/>
      <c r="AF954" s="967"/>
      <c r="AG954" s="967"/>
      <c r="AH954" s="967"/>
      <c r="AI954" s="967"/>
      <c r="AJ954" s="967"/>
      <c r="AK954" s="967"/>
      <c r="AL954" s="967"/>
      <c r="AM954" s="967"/>
      <c r="AN954" s="967"/>
      <c r="AO954" s="967"/>
      <c r="AP954" s="967"/>
      <c r="AQ954" s="967"/>
      <c r="AR954" s="967"/>
      <c r="AS954" s="967"/>
      <c r="AT954" s="967"/>
      <c r="AU954" s="967"/>
      <c r="AV954" s="967"/>
      <c r="AW954" s="967"/>
      <c r="AX954" s="967"/>
      <c r="AY954" s="967"/>
      <c r="AZ954" s="967"/>
      <c r="BA954" s="967"/>
      <c r="BB954" s="967"/>
      <c r="BC954" s="967"/>
      <c r="BD954" s="967"/>
      <c r="BE954" s="967"/>
      <c r="BF954" s="967"/>
      <c r="BG954" s="967"/>
      <c r="BH954" s="967"/>
      <c r="BI954" s="967"/>
      <c r="BJ954" s="967"/>
      <c r="BK954" s="967"/>
      <c r="BL954" s="967"/>
      <c r="BM954" s="967"/>
      <c r="BN954" s="967"/>
      <c r="BO954" s="967"/>
      <c r="BP954" s="967"/>
      <c r="BQ954" s="967"/>
      <c r="BR954" s="967"/>
      <c r="BS954" s="967"/>
    </row>
    <row r="955" spans="1:71" s="656" customFormat="1" ht="15.65" customHeight="1" outlineLevel="2" x14ac:dyDescent="0.25">
      <c r="A955" s="934"/>
      <c r="B955" s="659"/>
      <c r="C955" s="790"/>
      <c r="D955" s="822"/>
      <c r="E955" s="1115"/>
      <c r="F955" s="669"/>
      <c r="G955" s="670"/>
      <c r="H955" s="670"/>
      <c r="I955" s="897"/>
      <c r="J955" s="897"/>
      <c r="K955" s="897"/>
      <c r="L955" s="897"/>
      <c r="M955" s="897"/>
      <c r="N955" s="796"/>
      <c r="O955" s="1018"/>
      <c r="P955" s="1031"/>
      <c r="Q955" s="1023"/>
      <c r="R955" s="1018"/>
      <c r="S955" s="1024"/>
      <c r="T955" s="1018"/>
      <c r="U955" s="1018"/>
      <c r="V955" s="1018"/>
      <c r="W955" s="1018"/>
      <c r="X955" s="1018"/>
      <c r="Y955" s="1019"/>
      <c r="Z955" s="967"/>
      <c r="AA955" s="967"/>
      <c r="AB955" s="967"/>
      <c r="AC955" s="967"/>
      <c r="AD955" s="967"/>
      <c r="AE955" s="967"/>
      <c r="AF955" s="967"/>
      <c r="AG955" s="967"/>
      <c r="AH955" s="967"/>
      <c r="AI955" s="967"/>
      <c r="AJ955" s="967"/>
      <c r="AK955" s="967"/>
      <c r="AL955" s="967"/>
      <c r="AM955" s="967"/>
      <c r="AN955" s="967"/>
      <c r="AO955" s="967"/>
      <c r="AP955" s="967"/>
      <c r="AQ955" s="967"/>
      <c r="AR955" s="967"/>
      <c r="AS955" s="967"/>
      <c r="AT955" s="967"/>
      <c r="AU955" s="967"/>
      <c r="AV955" s="967"/>
      <c r="AW955" s="967"/>
      <c r="AX955" s="967"/>
      <c r="AY955" s="967"/>
      <c r="AZ955" s="967"/>
      <c r="BA955" s="967"/>
      <c r="BB955" s="967"/>
      <c r="BC955" s="967"/>
      <c r="BD955" s="967"/>
      <c r="BE955" s="967"/>
      <c r="BF955" s="967"/>
      <c r="BG955" s="967"/>
      <c r="BH955" s="967"/>
      <c r="BI955" s="967"/>
      <c r="BJ955" s="967"/>
      <c r="BK955" s="967"/>
      <c r="BL955" s="967"/>
      <c r="BM955" s="967"/>
      <c r="BN955" s="967"/>
      <c r="BO955" s="967"/>
      <c r="BP955" s="967"/>
      <c r="BQ955" s="967"/>
      <c r="BR955" s="967"/>
      <c r="BS955" s="967"/>
    </row>
    <row r="956" spans="1:71" s="656" customFormat="1" ht="15.65" customHeight="1" outlineLevel="2" x14ac:dyDescent="0.25">
      <c r="A956" s="934"/>
      <c r="B956" s="664" t="s">
        <v>1049</v>
      </c>
      <c r="C956" s="790"/>
      <c r="D956" s="822" t="s">
        <v>1055</v>
      </c>
      <c r="E956" s="1115">
        <v>1</v>
      </c>
      <c r="F956" s="669" t="s">
        <v>71</v>
      </c>
      <c r="G956" s="670">
        <v>0.2</v>
      </c>
      <c r="H956" s="670">
        <f>E956*G956</f>
        <v>0.2</v>
      </c>
      <c r="I956" s="897">
        <v>7.5</v>
      </c>
      <c r="J956" s="897">
        <f>E956*I956</f>
        <v>7.5</v>
      </c>
      <c r="K956" s="897"/>
      <c r="L956" s="897">
        <f>E956*K956</f>
        <v>0</v>
      </c>
      <c r="M956" s="897">
        <f>J956+H956*Tabellen!$K$2+L956</f>
        <v>19.5</v>
      </c>
      <c r="N956" s="796"/>
      <c r="O956" s="1018">
        <f>R956+T956</f>
        <v>23.594999999999999</v>
      </c>
      <c r="P956" s="1031"/>
      <c r="Q956" s="1023" t="s">
        <v>1025</v>
      </c>
      <c r="R956" s="1018">
        <f>H956*Tabellen!$K$2*Tabellen!$F$2</f>
        <v>14.52</v>
      </c>
      <c r="S956" s="1024" t="s">
        <v>1116</v>
      </c>
      <c r="T956" s="1018">
        <f>J956*Tabellen!$F$2</f>
        <v>9.0749999999999993</v>
      </c>
      <c r="U956" s="1018">
        <f>R956*Tabellen!$G$2</f>
        <v>1.3068</v>
      </c>
      <c r="V956" s="1018">
        <f>T956*Tabellen!$H$2</f>
        <v>1.9057499999999998</v>
      </c>
      <c r="W956" s="1018">
        <f>U956+V956</f>
        <v>3.2125499999999998</v>
      </c>
      <c r="X956" s="1018">
        <f>O956+W956</f>
        <v>26.807549999999999</v>
      </c>
      <c r="Y956" s="1019"/>
      <c r="Z956" s="967"/>
      <c r="AA956" s="967"/>
      <c r="AB956" s="967"/>
      <c r="AC956" s="967"/>
      <c r="AD956" s="967"/>
      <c r="AE956" s="967"/>
      <c r="AF956" s="967"/>
      <c r="AG956" s="967"/>
      <c r="AH956" s="967"/>
      <c r="AI956" s="967"/>
      <c r="AJ956" s="967"/>
      <c r="AK956" s="967"/>
      <c r="AL956" s="967"/>
      <c r="AM956" s="967"/>
      <c r="AN956" s="967"/>
      <c r="AO956" s="967"/>
      <c r="AP956" s="967"/>
      <c r="AQ956" s="967"/>
      <c r="AR956" s="967"/>
      <c r="AS956" s="967"/>
      <c r="AT956" s="967"/>
      <c r="AU956" s="967"/>
      <c r="AV956" s="967"/>
      <c r="AW956" s="967"/>
      <c r="AX956" s="967"/>
      <c r="AY956" s="967"/>
      <c r="AZ956" s="967"/>
      <c r="BA956" s="967"/>
      <c r="BB956" s="967"/>
      <c r="BC956" s="967"/>
      <c r="BD956" s="967"/>
      <c r="BE956" s="967"/>
      <c r="BF956" s="967"/>
      <c r="BG956" s="967"/>
      <c r="BH956" s="967"/>
      <c r="BI956" s="967"/>
      <c r="BJ956" s="967"/>
      <c r="BK956" s="967"/>
      <c r="BL956" s="967"/>
      <c r="BM956" s="967"/>
      <c r="BN956" s="967"/>
      <c r="BO956" s="967"/>
      <c r="BP956" s="967"/>
      <c r="BQ956" s="967"/>
      <c r="BR956" s="967"/>
      <c r="BS956" s="967"/>
    </row>
    <row r="957" spans="1:71" s="656" customFormat="1" ht="15.65" customHeight="1" outlineLevel="2" x14ac:dyDescent="0.25">
      <c r="A957" s="934"/>
      <c r="B957" s="659"/>
      <c r="C957" s="790"/>
      <c r="D957" s="817"/>
      <c r="E957" s="1115"/>
      <c r="F957" s="669"/>
      <c r="G957" s="670"/>
      <c r="H957" s="670"/>
      <c r="I957" s="897"/>
      <c r="J957" s="897"/>
      <c r="K957" s="897"/>
      <c r="L957" s="897"/>
      <c r="M957" s="897"/>
      <c r="N957" s="796"/>
      <c r="O957" s="1018"/>
      <c r="P957" s="1031"/>
      <c r="Q957" s="1023"/>
      <c r="R957" s="1018"/>
      <c r="S957" s="1024"/>
      <c r="T957" s="1018"/>
      <c r="U957" s="1018"/>
      <c r="V957" s="1018"/>
      <c r="W957" s="1018"/>
      <c r="X957" s="1018"/>
      <c r="Y957" s="1019"/>
      <c r="Z957" s="967"/>
      <c r="AA957" s="967"/>
      <c r="AB957" s="967"/>
      <c r="AC957" s="967"/>
      <c r="AD957" s="967"/>
      <c r="AE957" s="967"/>
      <c r="AF957" s="967"/>
      <c r="AG957" s="967"/>
      <c r="AH957" s="967"/>
      <c r="AI957" s="967"/>
      <c r="AJ957" s="967"/>
      <c r="AK957" s="967"/>
      <c r="AL957" s="967"/>
      <c r="AM957" s="967"/>
      <c r="AN957" s="967"/>
      <c r="AO957" s="967"/>
      <c r="AP957" s="967"/>
      <c r="AQ957" s="967"/>
      <c r="AR957" s="967"/>
      <c r="AS957" s="967"/>
      <c r="AT957" s="967"/>
      <c r="AU957" s="967"/>
      <c r="AV957" s="967"/>
      <c r="AW957" s="967"/>
      <c r="AX957" s="967"/>
      <c r="AY957" s="967"/>
      <c r="AZ957" s="967"/>
      <c r="BA957" s="967"/>
      <c r="BB957" s="967"/>
      <c r="BC957" s="967"/>
      <c r="BD957" s="967"/>
      <c r="BE957" s="967"/>
      <c r="BF957" s="967"/>
      <c r="BG957" s="967"/>
      <c r="BH957" s="967"/>
      <c r="BI957" s="967"/>
      <c r="BJ957" s="967"/>
      <c r="BK957" s="967"/>
      <c r="BL957" s="967"/>
      <c r="BM957" s="967"/>
      <c r="BN957" s="967"/>
      <c r="BO957" s="967"/>
      <c r="BP957" s="967"/>
      <c r="BQ957" s="967"/>
      <c r="BR957" s="967"/>
      <c r="BS957" s="967"/>
    </row>
    <row r="958" spans="1:71" s="656" customFormat="1" ht="15.65" customHeight="1" outlineLevel="2" x14ac:dyDescent="0.25">
      <c r="A958" s="934"/>
      <c r="B958" s="664" t="s">
        <v>1050</v>
      </c>
      <c r="C958" s="790"/>
      <c r="D958" s="1138" t="s">
        <v>1784</v>
      </c>
      <c r="E958" s="1115">
        <v>1</v>
      </c>
      <c r="F958" s="669" t="s">
        <v>73</v>
      </c>
      <c r="G958" s="670">
        <v>1</v>
      </c>
      <c r="H958" s="670">
        <f>E958*G958</f>
        <v>1</v>
      </c>
      <c r="I958" s="897">
        <v>10</v>
      </c>
      <c r="J958" s="897">
        <f>E958*I958</f>
        <v>10</v>
      </c>
      <c r="K958" s="897"/>
      <c r="L958" s="897">
        <f>E958*K958</f>
        <v>0</v>
      </c>
      <c r="M958" s="897">
        <f>J958+H958*Tabellen!$K$2+L958</f>
        <v>70</v>
      </c>
      <c r="N958" s="796"/>
      <c r="O958" s="1018">
        <f>R958+T958</f>
        <v>84.699999999999989</v>
      </c>
      <c r="P958" s="1031"/>
      <c r="Q958" s="1023" t="s">
        <v>1025</v>
      </c>
      <c r="R958" s="1018">
        <f>H958*Tabellen!$K$2*Tabellen!$F$2</f>
        <v>72.599999999999994</v>
      </c>
      <c r="S958" s="1024" t="s">
        <v>1116</v>
      </c>
      <c r="T958" s="1018">
        <f>J958*Tabellen!$F$2</f>
        <v>12.1</v>
      </c>
      <c r="U958" s="1018">
        <f>R958*Tabellen!$G$2</f>
        <v>6.5339999999999989</v>
      </c>
      <c r="V958" s="1018">
        <f>T958*Tabellen!$H$2</f>
        <v>2.5409999999999999</v>
      </c>
      <c r="W958" s="1018">
        <f>U958+V958</f>
        <v>9.0749999999999993</v>
      </c>
      <c r="X958" s="1018">
        <f>O958+W958</f>
        <v>93.774999999999991</v>
      </c>
      <c r="Y958" s="1019"/>
      <c r="Z958" s="967"/>
      <c r="AA958" s="967"/>
      <c r="AB958" s="967"/>
      <c r="AC958" s="967"/>
      <c r="AD958" s="967"/>
      <c r="AE958" s="967"/>
      <c r="AF958" s="967"/>
      <c r="AG958" s="967"/>
      <c r="AH958" s="967"/>
      <c r="AI958" s="967"/>
      <c r="AJ958" s="967"/>
      <c r="AK958" s="967"/>
      <c r="AL958" s="967"/>
      <c r="AM958" s="967"/>
      <c r="AN958" s="967"/>
      <c r="AO958" s="967"/>
      <c r="AP958" s="967"/>
      <c r="AQ958" s="967"/>
      <c r="AR958" s="967"/>
      <c r="AS958" s="967"/>
      <c r="AT958" s="967"/>
      <c r="AU958" s="967"/>
      <c r="AV958" s="967"/>
      <c r="AW958" s="967"/>
      <c r="AX958" s="967"/>
      <c r="AY958" s="967"/>
      <c r="AZ958" s="967"/>
      <c r="BA958" s="967"/>
      <c r="BB958" s="967"/>
      <c r="BC958" s="967"/>
      <c r="BD958" s="967"/>
      <c r="BE958" s="967"/>
      <c r="BF958" s="967"/>
      <c r="BG958" s="967"/>
      <c r="BH958" s="967"/>
      <c r="BI958" s="967"/>
      <c r="BJ958" s="967"/>
      <c r="BK958" s="967"/>
      <c r="BL958" s="967"/>
      <c r="BM958" s="967"/>
      <c r="BN958" s="967"/>
      <c r="BO958" s="967"/>
      <c r="BP958" s="967"/>
      <c r="BQ958" s="967"/>
      <c r="BR958" s="967"/>
      <c r="BS958" s="967"/>
    </row>
    <row r="959" spans="1:71" s="656" customFormat="1" ht="15.65" customHeight="1" outlineLevel="2" x14ac:dyDescent="0.25">
      <c r="A959" s="934"/>
      <c r="B959" s="659"/>
      <c r="C959" s="790"/>
      <c r="D959" s="822"/>
      <c r="E959" s="1115"/>
      <c r="F959" s="669"/>
      <c r="G959" s="670"/>
      <c r="H959" s="670"/>
      <c r="I959" s="897"/>
      <c r="J959" s="897"/>
      <c r="K959" s="897"/>
      <c r="L959" s="897"/>
      <c r="M959" s="897"/>
      <c r="N959" s="796"/>
      <c r="O959" s="1018"/>
      <c r="P959" s="1031"/>
      <c r="Q959" s="1023"/>
      <c r="R959" s="1018"/>
      <c r="S959" s="1024"/>
      <c r="T959" s="1018"/>
      <c r="U959" s="1018"/>
      <c r="V959" s="1018"/>
      <c r="W959" s="1018"/>
      <c r="X959" s="1018"/>
      <c r="Y959" s="1019"/>
      <c r="Z959" s="967"/>
      <c r="AA959" s="967"/>
      <c r="AB959" s="967"/>
      <c r="AC959" s="967"/>
      <c r="AD959" s="967"/>
      <c r="AE959" s="967"/>
      <c r="AF959" s="967"/>
      <c r="AG959" s="967"/>
      <c r="AH959" s="967"/>
      <c r="AI959" s="967"/>
      <c r="AJ959" s="967"/>
      <c r="AK959" s="967"/>
      <c r="AL959" s="967"/>
      <c r="AM959" s="967"/>
      <c r="AN959" s="967"/>
      <c r="AO959" s="967"/>
      <c r="AP959" s="967"/>
      <c r="AQ959" s="967"/>
      <c r="AR959" s="967"/>
      <c r="AS959" s="967"/>
      <c r="AT959" s="967"/>
      <c r="AU959" s="967"/>
      <c r="AV959" s="967"/>
      <c r="AW959" s="967"/>
      <c r="AX959" s="967"/>
      <c r="AY959" s="967"/>
      <c r="AZ959" s="967"/>
      <c r="BA959" s="967"/>
      <c r="BB959" s="967"/>
      <c r="BC959" s="967"/>
      <c r="BD959" s="967"/>
      <c r="BE959" s="967"/>
      <c r="BF959" s="967"/>
      <c r="BG959" s="967"/>
      <c r="BH959" s="967"/>
      <c r="BI959" s="967"/>
      <c r="BJ959" s="967"/>
      <c r="BK959" s="967"/>
      <c r="BL959" s="967"/>
      <c r="BM959" s="967"/>
      <c r="BN959" s="967"/>
      <c r="BO959" s="967"/>
      <c r="BP959" s="967"/>
      <c r="BQ959" s="967"/>
      <c r="BR959" s="967"/>
      <c r="BS959" s="967"/>
    </row>
    <row r="960" spans="1:71" s="656" customFormat="1" ht="15.65" customHeight="1" outlineLevel="2" x14ac:dyDescent="0.25">
      <c r="A960" s="934"/>
      <c r="B960" s="664" t="s">
        <v>1051</v>
      </c>
      <c r="C960" s="790"/>
      <c r="D960" s="822" t="s">
        <v>1056</v>
      </c>
      <c r="E960" s="1115">
        <v>1</v>
      </c>
      <c r="F960" s="669" t="s">
        <v>71</v>
      </c>
      <c r="G960" s="670">
        <v>0.35</v>
      </c>
      <c r="H960" s="670">
        <f>E960*G960</f>
        <v>0.35</v>
      </c>
      <c r="I960" s="897">
        <v>5</v>
      </c>
      <c r="J960" s="897">
        <f>E960*I960</f>
        <v>5</v>
      </c>
      <c r="K960" s="897"/>
      <c r="L960" s="897">
        <f>E960*K960</f>
        <v>0</v>
      </c>
      <c r="M960" s="897">
        <f>J960+H960*Tabellen!$K$2+L960</f>
        <v>26</v>
      </c>
      <c r="N960" s="796"/>
      <c r="O960" s="1018">
        <f>R960+T960</f>
        <v>31.46</v>
      </c>
      <c r="P960" s="1031"/>
      <c r="Q960" s="1023" t="s">
        <v>1025</v>
      </c>
      <c r="R960" s="1018">
        <f>H960*Tabellen!$K$2*Tabellen!$F$2</f>
        <v>25.41</v>
      </c>
      <c r="S960" s="1024" t="s">
        <v>1116</v>
      </c>
      <c r="T960" s="1018">
        <f>J960*Tabellen!$F$2</f>
        <v>6.05</v>
      </c>
      <c r="U960" s="1018">
        <f>R960*Tabellen!$G$2</f>
        <v>2.2868999999999997</v>
      </c>
      <c r="V960" s="1018">
        <f>T960*Tabellen!$H$2</f>
        <v>1.2705</v>
      </c>
      <c r="W960" s="1018">
        <f>U960+V960</f>
        <v>3.5573999999999995</v>
      </c>
      <c r="X960" s="1018">
        <f>O960+W960</f>
        <v>35.017400000000002</v>
      </c>
      <c r="Y960" s="1019"/>
      <c r="Z960" s="967"/>
      <c r="AA960" s="967"/>
      <c r="AB960" s="967"/>
      <c r="AC960" s="967"/>
      <c r="AD960" s="967"/>
      <c r="AE960" s="967"/>
      <c r="AF960" s="967"/>
      <c r="AG960" s="967"/>
      <c r="AH960" s="967"/>
      <c r="AI960" s="967"/>
      <c r="AJ960" s="967"/>
      <c r="AK960" s="967"/>
      <c r="AL960" s="967"/>
      <c r="AM960" s="967"/>
      <c r="AN960" s="967"/>
      <c r="AO960" s="967"/>
      <c r="AP960" s="967"/>
      <c r="AQ960" s="967"/>
      <c r="AR960" s="967"/>
      <c r="AS960" s="967"/>
      <c r="AT960" s="967"/>
      <c r="AU960" s="967"/>
      <c r="AV960" s="967"/>
      <c r="AW960" s="967"/>
      <c r="AX960" s="967"/>
      <c r="AY960" s="967"/>
      <c r="AZ960" s="967"/>
      <c r="BA960" s="967"/>
      <c r="BB960" s="967"/>
      <c r="BC960" s="967"/>
      <c r="BD960" s="967"/>
      <c r="BE960" s="967"/>
      <c r="BF960" s="967"/>
      <c r="BG960" s="967"/>
      <c r="BH960" s="967"/>
      <c r="BI960" s="967"/>
      <c r="BJ960" s="967"/>
      <c r="BK960" s="967"/>
      <c r="BL960" s="967"/>
      <c r="BM960" s="967"/>
      <c r="BN960" s="967"/>
      <c r="BO960" s="967"/>
      <c r="BP960" s="967"/>
      <c r="BQ960" s="967"/>
      <c r="BR960" s="967"/>
      <c r="BS960" s="967"/>
    </row>
    <row r="961" spans="1:71" s="656" customFormat="1" ht="15.65" customHeight="1" outlineLevel="2" x14ac:dyDescent="0.25">
      <c r="A961" s="934"/>
      <c r="B961" s="659"/>
      <c r="C961" s="790"/>
      <c r="D961" s="822"/>
      <c r="E961" s="1115"/>
      <c r="F961" s="669"/>
      <c r="G961" s="670"/>
      <c r="H961" s="670"/>
      <c r="I961" s="897"/>
      <c r="J961" s="897"/>
      <c r="K961" s="897"/>
      <c r="L961" s="897"/>
      <c r="M961" s="897"/>
      <c r="N961" s="796"/>
      <c r="O961" s="1018"/>
      <c r="P961" s="1031"/>
      <c r="Q961" s="1023"/>
      <c r="R961" s="1018"/>
      <c r="S961" s="1024"/>
      <c r="T961" s="1018"/>
      <c r="U961" s="1018"/>
      <c r="V961" s="1018"/>
      <c r="W961" s="1018"/>
      <c r="X961" s="1018"/>
      <c r="Y961" s="1019"/>
      <c r="Z961" s="967"/>
      <c r="AA961" s="967"/>
      <c r="AB961" s="967"/>
      <c r="AC961" s="967"/>
      <c r="AD961" s="967"/>
      <c r="AE961" s="967"/>
      <c r="AF961" s="967"/>
      <c r="AG961" s="967"/>
      <c r="AH961" s="967"/>
      <c r="AI961" s="967"/>
      <c r="AJ961" s="967"/>
      <c r="AK961" s="967"/>
      <c r="AL961" s="967"/>
      <c r="AM961" s="967"/>
      <c r="AN961" s="967"/>
      <c r="AO961" s="967"/>
      <c r="AP961" s="967"/>
      <c r="AQ961" s="967"/>
      <c r="AR961" s="967"/>
      <c r="AS961" s="967"/>
      <c r="AT961" s="967"/>
      <c r="AU961" s="967"/>
      <c r="AV961" s="967"/>
      <c r="AW961" s="967"/>
      <c r="AX961" s="967"/>
      <c r="AY961" s="967"/>
      <c r="AZ961" s="967"/>
      <c r="BA961" s="967"/>
      <c r="BB961" s="967"/>
      <c r="BC961" s="967"/>
      <c r="BD961" s="967"/>
      <c r="BE961" s="967"/>
      <c r="BF961" s="967"/>
      <c r="BG961" s="967"/>
      <c r="BH961" s="967"/>
      <c r="BI961" s="967"/>
      <c r="BJ961" s="967"/>
      <c r="BK961" s="967"/>
      <c r="BL961" s="967"/>
      <c r="BM961" s="967"/>
      <c r="BN961" s="967"/>
      <c r="BO961" s="967"/>
      <c r="BP961" s="967"/>
      <c r="BQ961" s="967"/>
      <c r="BR961" s="967"/>
      <c r="BS961" s="967"/>
    </row>
    <row r="962" spans="1:71" s="656" customFormat="1" ht="15.65" customHeight="1" outlineLevel="2" x14ac:dyDescent="0.25">
      <c r="A962" s="934"/>
      <c r="B962" s="664" t="s">
        <v>1052</v>
      </c>
      <c r="C962" s="790"/>
      <c r="D962" s="822" t="s">
        <v>1115</v>
      </c>
      <c r="E962" s="1115">
        <v>1</v>
      </c>
      <c r="F962" s="669" t="s">
        <v>73</v>
      </c>
      <c r="G962" s="670">
        <v>1</v>
      </c>
      <c r="H962" s="670">
        <f>E962*G962</f>
        <v>1</v>
      </c>
      <c r="I962" s="897">
        <v>15</v>
      </c>
      <c r="J962" s="897">
        <f>E962*I962</f>
        <v>15</v>
      </c>
      <c r="K962" s="897"/>
      <c r="L962" s="897">
        <f>E962*K962</f>
        <v>0</v>
      </c>
      <c r="M962" s="897">
        <f>J962+H962*Tabellen!$K$2+L962</f>
        <v>75</v>
      </c>
      <c r="N962" s="796"/>
      <c r="O962" s="1018">
        <f>R962+T962</f>
        <v>90.75</v>
      </c>
      <c r="P962" s="1031"/>
      <c r="Q962" s="1023" t="s">
        <v>1025</v>
      </c>
      <c r="R962" s="1018">
        <f>H962*Tabellen!$K$2*Tabellen!$F$2</f>
        <v>72.599999999999994</v>
      </c>
      <c r="S962" s="1024" t="s">
        <v>1116</v>
      </c>
      <c r="T962" s="1018">
        <f>J962*Tabellen!$F$2</f>
        <v>18.149999999999999</v>
      </c>
      <c r="U962" s="1018">
        <f>R962*Tabellen!$G$2</f>
        <v>6.5339999999999989</v>
      </c>
      <c r="V962" s="1018">
        <f>T962*Tabellen!$H$2</f>
        <v>3.8114999999999997</v>
      </c>
      <c r="W962" s="1018">
        <f>U962+V962</f>
        <v>10.345499999999998</v>
      </c>
      <c r="X962" s="1018">
        <f>O962+W962</f>
        <v>101.0955</v>
      </c>
      <c r="Y962" s="1019"/>
      <c r="Z962" s="967"/>
      <c r="AA962" s="967"/>
      <c r="AB962" s="967"/>
      <c r="AC962" s="967"/>
      <c r="AD962" s="967"/>
      <c r="AE962" s="967"/>
      <c r="AF962" s="967"/>
      <c r="AG962" s="967"/>
      <c r="AH962" s="967"/>
      <c r="AI962" s="967"/>
      <c r="AJ962" s="967"/>
      <c r="AK962" s="967"/>
      <c r="AL962" s="967"/>
      <c r="AM962" s="967"/>
      <c r="AN962" s="967"/>
      <c r="AO962" s="967"/>
      <c r="AP962" s="967"/>
      <c r="AQ962" s="967"/>
      <c r="AR962" s="967"/>
      <c r="AS962" s="967"/>
      <c r="AT962" s="967"/>
      <c r="AU962" s="967"/>
      <c r="AV962" s="967"/>
      <c r="AW962" s="967"/>
      <c r="AX962" s="967"/>
      <c r="AY962" s="967"/>
      <c r="AZ962" s="967"/>
      <c r="BA962" s="967"/>
      <c r="BB962" s="967"/>
      <c r="BC962" s="967"/>
      <c r="BD962" s="967"/>
      <c r="BE962" s="967"/>
      <c r="BF962" s="967"/>
      <c r="BG962" s="967"/>
      <c r="BH962" s="967"/>
      <c r="BI962" s="967"/>
      <c r="BJ962" s="967"/>
      <c r="BK962" s="967"/>
      <c r="BL962" s="967"/>
      <c r="BM962" s="967"/>
      <c r="BN962" s="967"/>
      <c r="BO962" s="967"/>
      <c r="BP962" s="967"/>
      <c r="BQ962" s="967"/>
      <c r="BR962" s="967"/>
      <c r="BS962" s="967"/>
    </row>
    <row r="963" spans="1:71" s="656" customFormat="1" ht="15.65" customHeight="1" outlineLevel="2" x14ac:dyDescent="0.25">
      <c r="A963" s="934"/>
      <c r="B963" s="659"/>
      <c r="C963" s="790"/>
      <c r="D963" s="822"/>
      <c r="E963" s="1115"/>
      <c r="F963" s="669"/>
      <c r="G963" s="670"/>
      <c r="H963" s="670"/>
      <c r="I963" s="897"/>
      <c r="J963" s="897"/>
      <c r="K963" s="897"/>
      <c r="L963" s="897"/>
      <c r="M963" s="897"/>
      <c r="N963" s="796"/>
      <c r="O963" s="1018"/>
      <c r="P963" s="1031"/>
      <c r="Q963" s="1023"/>
      <c r="R963" s="1018"/>
      <c r="S963" s="1024"/>
      <c r="T963" s="1018"/>
      <c r="U963" s="1018"/>
      <c r="V963" s="1018"/>
      <c r="W963" s="1018"/>
      <c r="X963" s="1018"/>
      <c r="Y963" s="1019"/>
      <c r="Z963" s="967"/>
      <c r="AA963" s="967"/>
      <c r="AB963" s="967"/>
      <c r="AC963" s="967"/>
      <c r="AD963" s="967"/>
      <c r="AE963" s="967"/>
      <c r="AF963" s="967"/>
      <c r="AG963" s="967"/>
      <c r="AH963" s="967"/>
      <c r="AI963" s="967"/>
      <c r="AJ963" s="967"/>
      <c r="AK963" s="967"/>
      <c r="AL963" s="967"/>
      <c r="AM963" s="967"/>
      <c r="AN963" s="967"/>
      <c r="AO963" s="967"/>
      <c r="AP963" s="967"/>
      <c r="AQ963" s="967"/>
      <c r="AR963" s="967"/>
      <c r="AS963" s="967"/>
      <c r="AT963" s="967"/>
      <c r="AU963" s="967"/>
      <c r="AV963" s="967"/>
      <c r="AW963" s="967"/>
      <c r="AX963" s="967"/>
      <c r="AY963" s="967"/>
      <c r="AZ963" s="967"/>
      <c r="BA963" s="967"/>
      <c r="BB963" s="967"/>
      <c r="BC963" s="967"/>
      <c r="BD963" s="967"/>
      <c r="BE963" s="967"/>
      <c r="BF963" s="967"/>
      <c r="BG963" s="967"/>
      <c r="BH963" s="967"/>
      <c r="BI963" s="967"/>
      <c r="BJ963" s="967"/>
      <c r="BK963" s="967"/>
      <c r="BL963" s="967"/>
      <c r="BM963" s="967"/>
      <c r="BN963" s="967"/>
      <c r="BO963" s="967"/>
      <c r="BP963" s="967"/>
      <c r="BQ963" s="967"/>
      <c r="BR963" s="967"/>
      <c r="BS963" s="967"/>
    </row>
    <row r="964" spans="1:71" s="656" customFormat="1" ht="15.65" customHeight="1" outlineLevel="2" x14ac:dyDescent="0.25">
      <c r="A964" s="934"/>
      <c r="B964" s="664" t="s">
        <v>1053</v>
      </c>
      <c r="C964" s="791"/>
      <c r="D964" s="822" t="s">
        <v>1057</v>
      </c>
      <c r="E964" s="1115">
        <v>1</v>
      </c>
      <c r="F964" s="669" t="s">
        <v>72</v>
      </c>
      <c r="G964" s="670">
        <v>2</v>
      </c>
      <c r="H964" s="670">
        <f>E964*G964</f>
        <v>2</v>
      </c>
      <c r="I964" s="897">
        <v>35</v>
      </c>
      <c r="J964" s="897">
        <f>E964*I964</f>
        <v>35</v>
      </c>
      <c r="K964" s="897"/>
      <c r="L964" s="897">
        <f>E964*K964</f>
        <v>0</v>
      </c>
      <c r="M964" s="897">
        <f>J964+H964*Tabellen!$K$2+L964</f>
        <v>155</v>
      </c>
      <c r="N964" s="796"/>
      <c r="O964" s="1018">
        <f>R964+T964</f>
        <v>187.54999999999998</v>
      </c>
      <c r="P964" s="1031"/>
      <c r="Q964" s="1023" t="s">
        <v>1025</v>
      </c>
      <c r="R964" s="1018">
        <f>H964*Tabellen!$K$2*Tabellen!$F$2</f>
        <v>145.19999999999999</v>
      </c>
      <c r="S964" s="1024" t="s">
        <v>1116</v>
      </c>
      <c r="T964" s="1018">
        <f>J964*Tabellen!$F$2</f>
        <v>42.35</v>
      </c>
      <c r="U964" s="1018">
        <v>0</v>
      </c>
      <c r="V964" s="1018">
        <f>R964*Tabellen!$H$2</f>
        <v>30.491999999999997</v>
      </c>
      <c r="W964" s="1018">
        <f>U964+V964</f>
        <v>30.491999999999997</v>
      </c>
      <c r="X964" s="1018">
        <f>O964+W964</f>
        <v>218.04199999999997</v>
      </c>
      <c r="Y964" s="1019"/>
      <c r="Z964" s="967"/>
      <c r="AA964" s="967"/>
      <c r="AB964" s="967"/>
      <c r="AC964" s="967"/>
      <c r="AD964" s="967"/>
      <c r="AE964" s="967"/>
      <c r="AF964" s="967"/>
      <c r="AG964" s="967"/>
      <c r="AH964" s="967"/>
      <c r="AI964" s="967"/>
      <c r="AJ964" s="967"/>
      <c r="AK964" s="967"/>
      <c r="AL964" s="967"/>
      <c r="AM964" s="967"/>
      <c r="AN964" s="967"/>
      <c r="AO964" s="967"/>
      <c r="AP964" s="967"/>
      <c r="AQ964" s="967"/>
      <c r="AR964" s="967"/>
      <c r="AS964" s="967"/>
      <c r="AT964" s="967"/>
      <c r="AU964" s="967"/>
      <c r="AV964" s="967"/>
      <c r="AW964" s="967"/>
      <c r="AX964" s="967"/>
      <c r="AY964" s="967"/>
      <c r="AZ964" s="967"/>
      <c r="BA964" s="967"/>
      <c r="BB964" s="967"/>
      <c r="BC964" s="967"/>
      <c r="BD964" s="967"/>
      <c r="BE964" s="967"/>
      <c r="BF964" s="967"/>
      <c r="BG964" s="967"/>
      <c r="BH964" s="967"/>
      <c r="BI964" s="967"/>
      <c r="BJ964" s="967"/>
      <c r="BK964" s="967"/>
      <c r="BL964" s="967"/>
      <c r="BM964" s="967"/>
      <c r="BN964" s="967"/>
      <c r="BO964" s="967"/>
      <c r="BP964" s="967"/>
      <c r="BQ964" s="967"/>
      <c r="BR964" s="967"/>
      <c r="BS964" s="967"/>
    </row>
    <row r="965" spans="1:71" ht="15.65" customHeight="1" outlineLevel="2" x14ac:dyDescent="0.25">
      <c r="B965" s="659"/>
      <c r="D965" s="682"/>
      <c r="E965" s="660"/>
      <c r="G965" s="661"/>
      <c r="H965" s="661"/>
      <c r="N965" s="795"/>
      <c r="O965" s="1017"/>
      <c r="P965" s="1017"/>
      <c r="Q965" s="1017"/>
    </row>
    <row r="966" spans="1:71" s="757" customFormat="1" ht="9" customHeight="1" outlineLevel="1" thickBot="1" x14ac:dyDescent="0.3">
      <c r="A966" s="931"/>
      <c r="B966" s="744"/>
      <c r="C966" s="787"/>
      <c r="D966" s="745"/>
      <c r="E966" s="746"/>
      <c r="F966" s="745"/>
      <c r="G966" s="747"/>
      <c r="H966" s="747"/>
      <c r="I966" s="887"/>
      <c r="J966" s="887"/>
      <c r="K966" s="887"/>
      <c r="L966" s="887"/>
      <c r="M966" s="887"/>
      <c r="N966" s="787"/>
      <c r="O966" s="1006"/>
      <c r="P966" s="1006"/>
      <c r="Q966" s="1006"/>
      <c r="R966" s="1007"/>
      <c r="S966" s="1007"/>
      <c r="T966" s="1007"/>
      <c r="U966" s="1007"/>
      <c r="V966" s="1007"/>
      <c r="W966" s="1007"/>
      <c r="X966" s="1007"/>
      <c r="Y966" s="1006"/>
      <c r="Z966" s="965"/>
      <c r="AA966" s="966"/>
      <c r="AB966" s="960"/>
      <c r="AC966" s="960"/>
      <c r="AD966" s="960"/>
      <c r="AE966" s="960"/>
      <c r="AF966" s="960"/>
      <c r="AG966" s="963"/>
      <c r="AH966" s="963"/>
      <c r="AI966" s="960"/>
      <c r="AJ966" s="960"/>
      <c r="AK966" s="960"/>
      <c r="AL966" s="960"/>
      <c r="AM966" s="960"/>
      <c r="AN966" s="960"/>
      <c r="AO966" s="960"/>
      <c r="AP966" s="960"/>
      <c r="AQ966" s="960"/>
      <c r="AR966" s="960"/>
      <c r="AS966" s="960"/>
      <c r="AT966" s="960"/>
      <c r="AU966" s="960"/>
      <c r="AV966" s="960"/>
      <c r="AW966" s="960"/>
      <c r="AX966" s="960"/>
      <c r="AY966" s="960"/>
      <c r="AZ966" s="960"/>
      <c r="BA966" s="960"/>
      <c r="BB966" s="960"/>
      <c r="BC966" s="960"/>
      <c r="BD966" s="960"/>
      <c r="BE966" s="960"/>
      <c r="BF966" s="960"/>
      <c r="BG966" s="960"/>
      <c r="BH966" s="960"/>
      <c r="BI966" s="960"/>
      <c r="BJ966" s="960"/>
      <c r="BK966" s="960"/>
      <c r="BL966" s="960"/>
      <c r="BM966" s="960"/>
      <c r="BN966" s="960"/>
      <c r="BO966" s="960"/>
      <c r="BP966" s="960"/>
      <c r="BQ966" s="960"/>
      <c r="BR966" s="960"/>
      <c r="BS966" s="960"/>
    </row>
    <row r="967" spans="1:71" s="763" customFormat="1" ht="15.65" customHeight="1" thickTop="1" thickBot="1" x14ac:dyDescent="0.3">
      <c r="A967" s="932"/>
      <c r="B967" s="752" t="s">
        <v>161</v>
      </c>
      <c r="C967" s="928"/>
      <c r="D967" s="743" t="s">
        <v>91</v>
      </c>
      <c r="E967" s="753"/>
      <c r="F967" s="754"/>
      <c r="G967" s="755"/>
      <c r="H967" s="756"/>
      <c r="I967" s="888"/>
      <c r="J967" s="888"/>
      <c r="K967" s="888"/>
      <c r="L967" s="888"/>
      <c r="M967" s="888"/>
      <c r="N967" s="788"/>
      <c r="O967" s="1008"/>
      <c r="P967" s="1008"/>
      <c r="Q967" s="1008"/>
      <c r="R967" s="1009"/>
      <c r="S967" s="1009"/>
      <c r="T967" s="1009"/>
      <c r="U967" s="1009"/>
      <c r="V967" s="1009"/>
      <c r="W967" s="1009"/>
      <c r="X967" s="1009"/>
      <c r="Y967" s="1009"/>
      <c r="Z967" s="960"/>
      <c r="AA967" s="960"/>
      <c r="AB967" s="960"/>
      <c r="AC967" s="960"/>
      <c r="AD967" s="960"/>
      <c r="AE967" s="960"/>
      <c r="AF967" s="960"/>
      <c r="AG967" s="960"/>
      <c r="AH967" s="960"/>
      <c r="AI967" s="960"/>
      <c r="AJ967" s="960"/>
      <c r="AK967" s="960"/>
      <c r="AL967" s="960"/>
      <c r="AM967" s="960"/>
      <c r="AN967" s="960"/>
      <c r="AO967" s="960"/>
      <c r="AP967" s="960"/>
      <c r="AQ967" s="960"/>
      <c r="AR967" s="960"/>
      <c r="AS967" s="960"/>
      <c r="AT967" s="960"/>
      <c r="AU967" s="960"/>
      <c r="AV967" s="960"/>
      <c r="AW967" s="960"/>
      <c r="AX967" s="960"/>
      <c r="AY967" s="960"/>
      <c r="AZ967" s="960"/>
      <c r="BA967" s="960"/>
      <c r="BB967" s="960"/>
      <c r="BC967" s="960"/>
      <c r="BD967" s="960"/>
      <c r="BE967" s="960"/>
      <c r="BF967" s="960"/>
      <c r="BG967" s="960"/>
      <c r="BH967" s="960"/>
      <c r="BI967" s="960"/>
      <c r="BJ967" s="960"/>
      <c r="BK967" s="960"/>
      <c r="BL967" s="960"/>
      <c r="BM967" s="960"/>
      <c r="BN967" s="960"/>
      <c r="BO967" s="960"/>
      <c r="BP967" s="960"/>
      <c r="BQ967" s="960"/>
      <c r="BR967" s="960"/>
      <c r="BS967" s="960"/>
    </row>
    <row r="968" spans="1:71" s="913" customFormat="1" ht="15.65" customHeight="1" outlineLevel="1" thickTop="1" x14ac:dyDescent="0.25">
      <c r="B968" s="759" t="s">
        <v>1127</v>
      </c>
      <c r="C968" s="938"/>
      <c r="D968" s="760" t="s">
        <v>1408</v>
      </c>
      <c r="E968" s="761">
        <f>1*0.83*2.015</f>
        <v>1.67245</v>
      </c>
      <c r="F968" s="760" t="s">
        <v>74</v>
      </c>
      <c r="G968" s="762"/>
      <c r="H968" s="652">
        <f>SUM(H969:H981)/E968</f>
        <v>3.6709533917306945</v>
      </c>
      <c r="I968" s="890"/>
      <c r="J968" s="890">
        <f>SUM(J969:J981)/E968</f>
        <v>465.0771930999432</v>
      </c>
      <c r="K968" s="890"/>
      <c r="L968" s="890">
        <f>SUM(L969:L983)/E968</f>
        <v>0</v>
      </c>
      <c r="M968" s="890">
        <f>SUM(M969:M981)/E968</f>
        <v>685.33439660378485</v>
      </c>
      <c r="N968" s="938"/>
      <c r="O968" s="1015">
        <f>SUM(O969:O981)/E968</f>
        <v>829.25461989057965</v>
      </c>
      <c r="P968" s="1014" t="str">
        <f>B968</f>
        <v>V2-1-A1</v>
      </c>
      <c r="Q968" s="1014"/>
      <c r="R968" s="1015"/>
      <c r="S968" s="1015"/>
      <c r="T968" s="1015"/>
      <c r="U968" s="1028"/>
      <c r="V968" s="1015"/>
      <c r="W968" s="1015"/>
      <c r="X968" s="1015">
        <f>SUM(X969:X981)/E968</f>
        <v>971.41674411884367</v>
      </c>
      <c r="Y968" s="1038"/>
      <c r="Z968" s="960"/>
      <c r="AA968" s="960"/>
      <c r="AB968" s="960"/>
      <c r="AC968" s="960"/>
      <c r="AD968" s="960"/>
      <c r="AE968" s="960"/>
      <c r="AF968" s="960"/>
      <c r="AG968" s="960"/>
      <c r="AH968" s="960"/>
      <c r="AI968" s="960"/>
      <c r="AJ968" s="960"/>
      <c r="AK968" s="960"/>
      <c r="AL968" s="960"/>
      <c r="AM968" s="960"/>
      <c r="AN968" s="960"/>
      <c r="AO968" s="960"/>
      <c r="AP968" s="960"/>
      <c r="AQ968" s="960"/>
      <c r="AR968" s="960"/>
      <c r="AS968" s="960"/>
      <c r="AT968" s="960"/>
      <c r="AU968" s="960"/>
      <c r="AV968" s="960"/>
      <c r="AW968" s="960"/>
      <c r="AX968" s="960"/>
      <c r="AY968" s="960"/>
      <c r="AZ968" s="960"/>
      <c r="BA968" s="960"/>
      <c r="BB968" s="960"/>
      <c r="BC968" s="960"/>
      <c r="BD968" s="960"/>
      <c r="BE968" s="960"/>
      <c r="BF968" s="960"/>
      <c r="BG968" s="960"/>
      <c r="BH968" s="960"/>
      <c r="BI968" s="960"/>
      <c r="BJ968" s="960"/>
      <c r="BK968" s="960"/>
      <c r="BL968" s="960"/>
      <c r="BM968" s="960"/>
      <c r="BN968" s="960"/>
      <c r="BO968" s="960"/>
      <c r="BP968" s="960"/>
      <c r="BQ968" s="960"/>
      <c r="BR968" s="960"/>
      <c r="BS968" s="960"/>
    </row>
    <row r="969" spans="1:71" ht="15.65" customHeight="1" outlineLevel="2" x14ac:dyDescent="0.25">
      <c r="B969" s="659"/>
      <c r="D969" s="668" t="s">
        <v>1567</v>
      </c>
      <c r="E969" s="660"/>
      <c r="G969" s="661"/>
      <c r="H969" s="661"/>
      <c r="I969" s="897"/>
      <c r="J969" s="897"/>
      <c r="K969" s="897"/>
      <c r="N969" s="795"/>
      <c r="O969" s="1017" t="str">
        <f>R969</f>
        <v>incl. opslagen</v>
      </c>
      <c r="P969" s="1017"/>
      <c r="Q969" s="1023"/>
      <c r="R969" s="1030" t="str">
        <f>Tabellen!$C$2</f>
        <v>incl. opslagen</v>
      </c>
      <c r="S969" s="1024"/>
      <c r="T969" s="1030" t="str">
        <f>Tabellen!$C$2</f>
        <v>incl. opslagen</v>
      </c>
    </row>
    <row r="970" spans="1:71" ht="15.65" customHeight="1" outlineLevel="2" x14ac:dyDescent="0.25">
      <c r="B970" s="812"/>
      <c r="D970" s="792" t="s">
        <v>1433</v>
      </c>
      <c r="E970" s="813" t="s">
        <v>1197</v>
      </c>
      <c r="F970" s="792" t="s">
        <v>846</v>
      </c>
      <c r="G970" s="814">
        <v>1</v>
      </c>
      <c r="H970" s="814">
        <f t="shared" ref="H970:H979" si="271">E970*G970</f>
        <v>1</v>
      </c>
      <c r="I970" s="815"/>
      <c r="J970" s="815">
        <f>E970*I970</f>
        <v>0</v>
      </c>
      <c r="K970" s="815"/>
      <c r="L970" s="815">
        <f>E970*K970</f>
        <v>0</v>
      </c>
      <c r="M970" s="815">
        <f>J970+H970*Tabellen!$K$2+L970</f>
        <v>60</v>
      </c>
      <c r="N970" s="795"/>
      <c r="O970" s="1018">
        <f t="shared" ref="O970:O979" si="272">R970+T970</f>
        <v>72.599999999999994</v>
      </c>
      <c r="P970" s="1031"/>
      <c r="Q970" s="1023" t="s">
        <v>1025</v>
      </c>
      <c r="R970" s="1018">
        <f>H970*Tabellen!$K$2*Tabellen!$F$2</f>
        <v>72.599999999999994</v>
      </c>
      <c r="S970" s="1024" t="s">
        <v>1116</v>
      </c>
      <c r="T970" s="1018">
        <f>J970*Tabellen!$F$2</f>
        <v>0</v>
      </c>
      <c r="U970" s="1018">
        <f>R970*Tabellen!$G$2</f>
        <v>6.5339999999999989</v>
      </c>
      <c r="V970" s="1018">
        <f>T970*Tabellen!$H$2</f>
        <v>0</v>
      </c>
      <c r="W970" s="1018">
        <f t="shared" ref="W970:W979" si="273">U970+V970</f>
        <v>6.5339999999999989</v>
      </c>
      <c r="X970" s="1018">
        <f t="shared" ref="X970:X979" si="274">O970+W970</f>
        <v>79.133999999999986</v>
      </c>
    </row>
    <row r="971" spans="1:71" ht="15.65" customHeight="1" outlineLevel="2" x14ac:dyDescent="0.25">
      <c r="B971" s="812"/>
      <c r="D971" s="792" t="s">
        <v>1507</v>
      </c>
      <c r="E971" s="813">
        <v>1</v>
      </c>
      <c r="F971" s="792" t="s">
        <v>73</v>
      </c>
      <c r="G971" s="814">
        <v>0.2</v>
      </c>
      <c r="H971" s="814">
        <f t="shared" si="271"/>
        <v>0.2</v>
      </c>
      <c r="I971" s="815">
        <v>5.07</v>
      </c>
      <c r="J971" s="815">
        <f>E971*I971</f>
        <v>5.07</v>
      </c>
      <c r="K971" s="815"/>
      <c r="L971" s="815">
        <f>E971*K971</f>
        <v>0</v>
      </c>
      <c r="M971" s="815">
        <f>J971+H971*Tabellen!$K$2+L971</f>
        <v>17.07</v>
      </c>
      <c r="N971" s="795"/>
      <c r="O971" s="1018">
        <f t="shared" si="272"/>
        <v>20.654699999999998</v>
      </c>
      <c r="P971" s="1031"/>
      <c r="Q971" s="1023" t="s">
        <v>1025</v>
      </c>
      <c r="R971" s="1018">
        <f>H971*Tabellen!$K$2*Tabellen!$F$2</f>
        <v>14.52</v>
      </c>
      <c r="S971" s="1024" t="s">
        <v>1116</v>
      </c>
      <c r="T971" s="1018">
        <f>J971*Tabellen!$F$2</f>
        <v>6.1347000000000005</v>
      </c>
      <c r="U971" s="1018">
        <f>R971*Tabellen!$G$2</f>
        <v>1.3068</v>
      </c>
      <c r="V971" s="1018">
        <f>T971*Tabellen!$H$2</f>
        <v>1.288287</v>
      </c>
      <c r="W971" s="1018">
        <f t="shared" si="273"/>
        <v>2.5950869999999999</v>
      </c>
      <c r="X971" s="1018">
        <f t="shared" si="274"/>
        <v>23.249786999999998</v>
      </c>
    </row>
    <row r="972" spans="1:71" ht="15.65" customHeight="1" outlineLevel="2" x14ac:dyDescent="0.25">
      <c r="B972" s="812"/>
      <c r="D972" s="792" t="s">
        <v>1508</v>
      </c>
      <c r="E972" s="813">
        <f>(2*0.83)+(2*2.115)</f>
        <v>5.8900000000000006</v>
      </c>
      <c r="F972" s="792" t="s">
        <v>195</v>
      </c>
      <c r="G972" s="814">
        <v>0.03</v>
      </c>
      <c r="H972" s="814">
        <f t="shared" si="271"/>
        <v>0.17670000000000002</v>
      </c>
      <c r="I972" s="815"/>
      <c r="J972" s="815">
        <f>E972*I972</f>
        <v>0</v>
      </c>
      <c r="K972" s="815"/>
      <c r="L972" s="815">
        <f t="shared" ref="L972:L979" si="275">+K972*E972</f>
        <v>0</v>
      </c>
      <c r="M972" s="815">
        <f>J972+H972*Tabellen!$K$2+L972</f>
        <v>10.602000000000002</v>
      </c>
      <c r="N972" s="795"/>
      <c r="O972" s="1018">
        <f t="shared" si="272"/>
        <v>12.828420000000001</v>
      </c>
      <c r="P972" s="1031"/>
      <c r="Q972" s="1023" t="s">
        <v>1025</v>
      </c>
      <c r="R972" s="1018">
        <f>H972*Tabellen!$K$2*Tabellen!$F$2</f>
        <v>12.828420000000001</v>
      </c>
      <c r="S972" s="1024" t="s">
        <v>1116</v>
      </c>
      <c r="T972" s="1018">
        <f>J972*Tabellen!$F$2</f>
        <v>0</v>
      </c>
      <c r="U972" s="1018">
        <f>R972*Tabellen!$G$2</f>
        <v>1.1545578000000001</v>
      </c>
      <c r="V972" s="1018">
        <f>T972*Tabellen!$H$2</f>
        <v>0</v>
      </c>
      <c r="W972" s="1018">
        <f t="shared" si="273"/>
        <v>1.1545578000000001</v>
      </c>
      <c r="X972" s="1018">
        <f t="shared" si="274"/>
        <v>13.9829778</v>
      </c>
      <c r="Z972" s="965"/>
    </row>
    <row r="973" spans="1:71" ht="15.65" customHeight="1" outlineLevel="2" x14ac:dyDescent="0.25">
      <c r="B973" s="812"/>
      <c r="D973" s="792" t="s">
        <v>1786</v>
      </c>
      <c r="E973" s="813">
        <v>1</v>
      </c>
      <c r="F973" s="792" t="s">
        <v>73</v>
      </c>
      <c r="G973" s="814">
        <v>2</v>
      </c>
      <c r="H973" s="814">
        <f t="shared" si="271"/>
        <v>2</v>
      </c>
      <c r="I973" s="815">
        <v>691</v>
      </c>
      <c r="J973" s="815">
        <f>E973*I973</f>
        <v>691</v>
      </c>
      <c r="K973" s="815"/>
      <c r="L973" s="815">
        <f t="shared" si="275"/>
        <v>0</v>
      </c>
      <c r="M973" s="815">
        <f>J973+H973*Tabellen!$K$2+L973</f>
        <v>811</v>
      </c>
      <c r="N973" s="795"/>
      <c r="O973" s="1018">
        <f t="shared" si="272"/>
        <v>981.31</v>
      </c>
      <c r="P973" s="1031"/>
      <c r="Q973" s="1023" t="s">
        <v>1025</v>
      </c>
      <c r="R973" s="1018">
        <f>H973*Tabellen!$K$2*Tabellen!$F$2</f>
        <v>145.19999999999999</v>
      </c>
      <c r="S973" s="1024" t="s">
        <v>1116</v>
      </c>
      <c r="T973" s="1018">
        <f>J973*Tabellen!$F$2</f>
        <v>836.11</v>
      </c>
      <c r="U973" s="1018">
        <f>R973*Tabellen!$G$2</f>
        <v>13.067999999999998</v>
      </c>
      <c r="V973" s="1018">
        <f>T973*Tabellen!$H$2</f>
        <v>175.5831</v>
      </c>
      <c r="W973" s="1018">
        <f t="shared" si="273"/>
        <v>188.65109999999999</v>
      </c>
      <c r="X973" s="1018">
        <f t="shared" si="274"/>
        <v>1169.9611</v>
      </c>
      <c r="Z973" s="965"/>
    </row>
    <row r="974" spans="1:71" ht="15.65" customHeight="1" outlineLevel="2" x14ac:dyDescent="0.25">
      <c r="B974" s="812"/>
      <c r="D974" s="792" t="s">
        <v>1785</v>
      </c>
      <c r="E974" s="813">
        <v>1</v>
      </c>
      <c r="F974" s="792" t="s">
        <v>73</v>
      </c>
      <c r="G974" s="814">
        <v>1.5</v>
      </c>
      <c r="H974" s="814">
        <f t="shared" si="271"/>
        <v>1.5</v>
      </c>
      <c r="I974" s="815">
        <v>256.25</v>
      </c>
      <c r="J974" s="815"/>
      <c r="K974" s="815"/>
      <c r="L974" s="815">
        <f t="shared" si="275"/>
        <v>0</v>
      </c>
      <c r="M974" s="815">
        <f>J974+H974*Tabellen!$K$2+L974</f>
        <v>90</v>
      </c>
      <c r="N974" s="795"/>
      <c r="O974" s="1018">
        <f t="shared" si="272"/>
        <v>108.89999999999999</v>
      </c>
      <c r="P974" s="1031"/>
      <c r="Q974" s="1023" t="s">
        <v>1025</v>
      </c>
      <c r="R974" s="1018">
        <f>H974*Tabellen!$K$2*Tabellen!$F$2</f>
        <v>108.89999999999999</v>
      </c>
      <c r="S974" s="1024" t="s">
        <v>1116</v>
      </c>
      <c r="T974" s="1018">
        <f>J974*Tabellen!$F$2</f>
        <v>0</v>
      </c>
      <c r="U974" s="1018">
        <f>R974*Tabellen!$G$2</f>
        <v>9.8009999999999984</v>
      </c>
      <c r="V974" s="1018">
        <f>T974*Tabellen!$H$2</f>
        <v>0</v>
      </c>
      <c r="W974" s="1018">
        <f t="shared" si="273"/>
        <v>9.8009999999999984</v>
      </c>
      <c r="X974" s="1018">
        <f t="shared" si="274"/>
        <v>118.70099999999999</v>
      </c>
      <c r="Z974" s="965"/>
    </row>
    <row r="975" spans="1:71" ht="15.65" customHeight="1" outlineLevel="2" x14ac:dyDescent="0.25">
      <c r="B975" s="812"/>
      <c r="D975" s="792" t="s">
        <v>1509</v>
      </c>
      <c r="E975" s="813">
        <f>E972</f>
        <v>5.8900000000000006</v>
      </c>
      <c r="F975" s="792" t="s">
        <v>195</v>
      </c>
      <c r="G975" s="814">
        <v>0.05</v>
      </c>
      <c r="H975" s="814">
        <f t="shared" si="271"/>
        <v>0.29450000000000004</v>
      </c>
      <c r="I975" s="815">
        <v>2.36</v>
      </c>
      <c r="J975" s="815">
        <f>E975*I975</f>
        <v>13.900400000000001</v>
      </c>
      <c r="K975" s="815"/>
      <c r="L975" s="815">
        <f t="shared" si="275"/>
        <v>0</v>
      </c>
      <c r="M975" s="815">
        <f>J975+H975*Tabellen!$K$2+L975</f>
        <v>31.570400000000003</v>
      </c>
      <c r="N975" s="795"/>
      <c r="O975" s="1018">
        <f t="shared" si="272"/>
        <v>38.200184</v>
      </c>
      <c r="P975" s="1031"/>
      <c r="Q975" s="1023" t="s">
        <v>1025</v>
      </c>
      <c r="R975" s="1018">
        <f>H975*Tabellen!$K$2*Tabellen!$F$2</f>
        <v>21.380700000000001</v>
      </c>
      <c r="S975" s="1024" t="s">
        <v>1116</v>
      </c>
      <c r="T975" s="1018">
        <f>J975*Tabellen!$F$2</f>
        <v>16.819483999999999</v>
      </c>
      <c r="U975" s="1018">
        <f>R975*Tabellen!$G$2</f>
        <v>1.9242630000000001</v>
      </c>
      <c r="V975" s="1018">
        <f>T975*Tabellen!$H$2</f>
        <v>3.5320916399999995</v>
      </c>
      <c r="W975" s="1018">
        <f t="shared" si="273"/>
        <v>5.4563546399999998</v>
      </c>
      <c r="X975" s="1018">
        <f t="shared" si="274"/>
        <v>43.656538640000001</v>
      </c>
      <c r="Z975" s="965"/>
    </row>
    <row r="976" spans="1:71" ht="15.65" customHeight="1" outlineLevel="2" x14ac:dyDescent="0.25">
      <c r="B976" s="812"/>
      <c r="D976" s="792" t="s">
        <v>1510</v>
      </c>
      <c r="E976" s="813">
        <v>0</v>
      </c>
      <c r="F976" s="792" t="s">
        <v>73</v>
      </c>
      <c r="G976" s="814">
        <v>0.1</v>
      </c>
      <c r="H976" s="814">
        <f t="shared" si="271"/>
        <v>0</v>
      </c>
      <c r="I976" s="815">
        <v>95.29</v>
      </c>
      <c r="J976" s="815">
        <f>E976*I976</f>
        <v>0</v>
      </c>
      <c r="K976" s="815"/>
      <c r="L976" s="815">
        <f t="shared" si="275"/>
        <v>0</v>
      </c>
      <c r="M976" s="815">
        <f>J976+H976*Tabellen!$K$2+L976</f>
        <v>0</v>
      </c>
      <c r="N976" s="795"/>
      <c r="O976" s="1018">
        <f t="shared" si="272"/>
        <v>0</v>
      </c>
      <c r="P976" s="1031"/>
      <c r="Q976" s="1023" t="s">
        <v>1025</v>
      </c>
      <c r="R976" s="1018">
        <f>H976*Tabellen!$K$2*Tabellen!$F$2</f>
        <v>0</v>
      </c>
      <c r="S976" s="1024" t="s">
        <v>1116</v>
      </c>
      <c r="T976" s="1018">
        <f>J976*Tabellen!$F$2</f>
        <v>0</v>
      </c>
      <c r="U976" s="1018">
        <f>R976*Tabellen!$G$2</f>
        <v>0</v>
      </c>
      <c r="V976" s="1018">
        <f>T976*Tabellen!$H$2</f>
        <v>0</v>
      </c>
      <c r="W976" s="1018">
        <f t="shared" si="273"/>
        <v>0</v>
      </c>
      <c r="X976" s="1018">
        <f t="shared" si="274"/>
        <v>0</v>
      </c>
      <c r="Z976" s="965"/>
    </row>
    <row r="977" spans="2:71" ht="15.65" customHeight="1" outlineLevel="2" x14ac:dyDescent="0.25">
      <c r="B977" s="812"/>
      <c r="D977" s="792" t="s">
        <v>1511</v>
      </c>
      <c r="E977" s="813">
        <f>E968*80%</f>
        <v>1.33796</v>
      </c>
      <c r="F977" s="792" t="s">
        <v>74</v>
      </c>
      <c r="G977" s="814">
        <v>0.35</v>
      </c>
      <c r="H977" s="814">
        <f t="shared" si="271"/>
        <v>0.46828599999999998</v>
      </c>
      <c r="I977" s="815">
        <v>50.71</v>
      </c>
      <c r="J977" s="815">
        <f>E977*I977</f>
        <v>67.847951600000002</v>
      </c>
      <c r="K977" s="815"/>
      <c r="L977" s="815">
        <f t="shared" si="275"/>
        <v>0</v>
      </c>
      <c r="M977" s="815">
        <f>J977+H977*Tabellen!$K$2+L977</f>
        <v>95.945111600000004</v>
      </c>
      <c r="N977" s="795"/>
      <c r="O977" s="1018">
        <f t="shared" si="272"/>
        <v>116.09358503600001</v>
      </c>
      <c r="P977" s="1031"/>
      <c r="Q977" s="1023" t="s">
        <v>1025</v>
      </c>
      <c r="R977" s="1018">
        <f>H977*Tabellen!$K$2*Tabellen!$F$2</f>
        <v>33.997563599999999</v>
      </c>
      <c r="S977" s="1024" t="s">
        <v>1116</v>
      </c>
      <c r="T977" s="1018">
        <f>J977*Tabellen!$F$2</f>
        <v>82.096021436000001</v>
      </c>
      <c r="U977" s="1018">
        <f>R977*Tabellen!$G$2</f>
        <v>3.0597807239999999</v>
      </c>
      <c r="V977" s="1018">
        <f>T977*Tabellen!$H$2</f>
        <v>17.240164501559999</v>
      </c>
      <c r="W977" s="1018">
        <f t="shared" si="273"/>
        <v>20.299945225559998</v>
      </c>
      <c r="X977" s="1018">
        <f t="shared" si="274"/>
        <v>136.39353026156002</v>
      </c>
      <c r="Z977" s="965"/>
    </row>
    <row r="978" spans="2:71" ht="15.65" customHeight="1" outlineLevel="2" x14ac:dyDescent="0.25">
      <c r="B978" s="812"/>
      <c r="D978" s="792" t="s">
        <v>1512</v>
      </c>
      <c r="E978" s="813"/>
      <c r="F978" s="792"/>
      <c r="G978" s="814"/>
      <c r="H978" s="814">
        <f t="shared" si="271"/>
        <v>0</v>
      </c>
      <c r="I978" s="815"/>
      <c r="J978" s="815">
        <f>E978*I978</f>
        <v>0</v>
      </c>
      <c r="K978" s="815"/>
      <c r="L978" s="815">
        <f t="shared" si="275"/>
        <v>0</v>
      </c>
      <c r="M978" s="815">
        <f>J978+H978*Tabellen!$K$2+L978</f>
        <v>0</v>
      </c>
      <c r="N978" s="795"/>
      <c r="O978" s="1018">
        <f t="shared" si="272"/>
        <v>0</v>
      </c>
      <c r="P978" s="1031"/>
      <c r="Q978" s="1023" t="s">
        <v>1025</v>
      </c>
      <c r="R978" s="1018">
        <f>H978*Tabellen!$K$2*Tabellen!$F$2</f>
        <v>0</v>
      </c>
      <c r="S978" s="1024" t="s">
        <v>1116</v>
      </c>
      <c r="T978" s="1018">
        <f>J978*Tabellen!$F$2</f>
        <v>0</v>
      </c>
      <c r="U978" s="1018">
        <f>R978*Tabellen!$G$2</f>
        <v>0</v>
      </c>
      <c r="V978" s="1018">
        <f>T978*Tabellen!$H$2</f>
        <v>0</v>
      </c>
      <c r="W978" s="1018">
        <f t="shared" si="273"/>
        <v>0</v>
      </c>
      <c r="X978" s="1018">
        <f t="shared" si="274"/>
        <v>0</v>
      </c>
      <c r="Z978" s="965"/>
    </row>
    <row r="979" spans="2:71" ht="15.65" customHeight="1" outlineLevel="2" x14ac:dyDescent="0.25">
      <c r="B979" s="812"/>
      <c r="D979" s="792" t="s">
        <v>1434</v>
      </c>
      <c r="E979" s="813" t="s">
        <v>1197</v>
      </c>
      <c r="F979" s="792" t="s">
        <v>846</v>
      </c>
      <c r="G979" s="814">
        <v>0.5</v>
      </c>
      <c r="H979" s="814">
        <f t="shared" si="271"/>
        <v>0.5</v>
      </c>
      <c r="I979" s="815"/>
      <c r="J979" s="815">
        <f>E979*I979</f>
        <v>0</v>
      </c>
      <c r="K979" s="815"/>
      <c r="L979" s="815">
        <f t="shared" si="275"/>
        <v>0</v>
      </c>
      <c r="M979" s="815">
        <f>J979+H979*Tabellen!$K$2+L979</f>
        <v>30</v>
      </c>
      <c r="N979" s="795"/>
      <c r="O979" s="1018">
        <f t="shared" si="272"/>
        <v>36.299999999999997</v>
      </c>
      <c r="P979" s="1031"/>
      <c r="Q979" s="1023" t="s">
        <v>1025</v>
      </c>
      <c r="R979" s="1018">
        <f>H979*Tabellen!$K$2*Tabellen!$F$2</f>
        <v>36.299999999999997</v>
      </c>
      <c r="S979" s="1024" t="s">
        <v>1116</v>
      </c>
      <c r="T979" s="1018">
        <f>J979*Tabellen!$F$2</f>
        <v>0</v>
      </c>
      <c r="U979" s="1018">
        <f>R979*Tabellen!$G$2</f>
        <v>3.2669999999999995</v>
      </c>
      <c r="V979" s="1018">
        <f>T979*Tabellen!$H$2</f>
        <v>0</v>
      </c>
      <c r="W979" s="1018">
        <f t="shared" si="273"/>
        <v>3.2669999999999995</v>
      </c>
      <c r="X979" s="1018">
        <f t="shared" si="274"/>
        <v>39.566999999999993</v>
      </c>
      <c r="Y979" s="1017"/>
      <c r="Z979" s="964"/>
    </row>
    <row r="980" spans="2:71" ht="15.65" customHeight="1" outlineLevel="2" x14ac:dyDescent="0.25">
      <c r="B980" s="779"/>
      <c r="D980" s="782"/>
      <c r="E980" s="674"/>
      <c r="F980" s="675"/>
      <c r="G980" s="655"/>
      <c r="H980" s="655"/>
      <c r="I980" s="894"/>
      <c r="J980" s="894"/>
      <c r="K980" s="894"/>
      <c r="L980" s="894"/>
      <c r="M980" s="895"/>
      <c r="N980" s="795"/>
      <c r="O980" s="1018"/>
      <c r="P980" s="1031"/>
      <c r="Q980" s="1023"/>
      <c r="S980" s="1024"/>
      <c r="Z980" s="965"/>
    </row>
    <row r="981" spans="2:71" ht="9" customHeight="1" outlineLevel="1" x14ac:dyDescent="0.25">
      <c r="B981" s="663"/>
      <c r="D981" s="664"/>
      <c r="E981" s="666"/>
      <c r="F981" s="664"/>
      <c r="G981" s="665"/>
      <c r="H981" s="665"/>
      <c r="I981" s="892"/>
      <c r="J981" s="892"/>
      <c r="K981" s="892"/>
      <c r="L981" s="892"/>
      <c r="M981" s="892"/>
      <c r="N981" s="786"/>
      <c r="O981" s="1021"/>
      <c r="P981" s="1021"/>
      <c r="Q981" s="1021"/>
      <c r="R981" s="1022"/>
      <c r="S981" s="1022"/>
      <c r="T981" s="1022"/>
      <c r="U981" s="1022"/>
      <c r="V981" s="1022"/>
      <c r="W981" s="1022"/>
      <c r="X981" s="1022"/>
      <c r="Y981" s="1021"/>
      <c r="Z981" s="965"/>
      <c r="AA981" s="966"/>
      <c r="AG981" s="963"/>
      <c r="AH981" s="963"/>
    </row>
    <row r="982" spans="2:71" s="912" customFormat="1" ht="15.65" customHeight="1" outlineLevel="1" x14ac:dyDescent="0.25">
      <c r="B982" s="650" t="s">
        <v>1128</v>
      </c>
      <c r="C982" s="937"/>
      <c r="D982" s="760" t="s">
        <v>1407</v>
      </c>
      <c r="E982" s="658">
        <f>0.93*2.105</f>
        <v>1.9576500000000001</v>
      </c>
      <c r="F982" s="651" t="s">
        <v>74</v>
      </c>
      <c r="G982" s="652"/>
      <c r="H982" s="652">
        <f>SUM(H983:H995)/E982</f>
        <v>3.1349832707583065</v>
      </c>
      <c r="I982" s="890"/>
      <c r="J982" s="890">
        <f>SUM(J983:J995)/E982</f>
        <v>723.03138967639768</v>
      </c>
      <c r="K982" s="890"/>
      <c r="L982" s="890">
        <f>SUM(L983:L997)/E982</f>
        <v>0</v>
      </c>
      <c r="M982" s="890">
        <f>SUM(M983:M995)/E982</f>
        <v>911.13038592189605</v>
      </c>
      <c r="N982" s="937"/>
      <c r="O982" s="1015">
        <f>SUM(O983:O995)/E982</f>
        <v>1102.4677669654945</v>
      </c>
      <c r="P982" s="1014" t="str">
        <f>B982</f>
        <v>V2-1-B1</v>
      </c>
      <c r="Q982" s="1014"/>
      <c r="R982" s="1015"/>
      <c r="S982" s="1015"/>
      <c r="T982" s="1015"/>
      <c r="U982" s="1028"/>
      <c r="V982" s="1015"/>
      <c r="W982" s="1015"/>
      <c r="X982" s="1015">
        <f>SUM(X983:X995)/E982</f>
        <v>1306.6740237734016</v>
      </c>
      <c r="Y982" s="1014"/>
      <c r="Z982" s="964"/>
      <c r="AA982" s="960"/>
      <c r="AB982" s="960"/>
      <c r="AC982" s="960"/>
      <c r="AD982" s="960"/>
      <c r="AE982" s="960"/>
      <c r="AF982" s="960"/>
      <c r="AG982" s="960"/>
      <c r="AH982" s="960"/>
      <c r="AI982" s="960"/>
      <c r="AJ982" s="960"/>
      <c r="AK982" s="960"/>
      <c r="AL982" s="960"/>
      <c r="AM982" s="960"/>
      <c r="AN982" s="960"/>
      <c r="AO982" s="960"/>
      <c r="AP982" s="960"/>
      <c r="AQ982" s="960"/>
      <c r="AR982" s="960"/>
      <c r="AS982" s="960"/>
      <c r="AT982" s="960"/>
      <c r="AU982" s="960"/>
      <c r="AV982" s="960"/>
      <c r="AW982" s="960"/>
      <c r="AX982" s="960"/>
      <c r="AY982" s="960"/>
      <c r="AZ982" s="960"/>
      <c r="BA982" s="960"/>
      <c r="BB982" s="960"/>
      <c r="BC982" s="960"/>
      <c r="BD982" s="960"/>
      <c r="BE982" s="960"/>
      <c r="BF982" s="960"/>
      <c r="BG982" s="960"/>
      <c r="BH982" s="960"/>
      <c r="BI982" s="960"/>
      <c r="BJ982" s="960"/>
      <c r="BK982" s="960"/>
      <c r="BL982" s="960"/>
      <c r="BM982" s="960"/>
      <c r="BN982" s="960"/>
      <c r="BO982" s="960"/>
      <c r="BP982" s="960"/>
      <c r="BQ982" s="960"/>
      <c r="BR982" s="960"/>
      <c r="BS982" s="960"/>
    </row>
    <row r="983" spans="2:71" ht="15.65" customHeight="1" outlineLevel="2" x14ac:dyDescent="0.25">
      <c r="B983" s="659"/>
      <c r="D983" s="668" t="s">
        <v>1568</v>
      </c>
      <c r="E983" s="660"/>
      <c r="G983" s="661"/>
      <c r="H983" s="661"/>
      <c r="I983" s="897"/>
      <c r="J983" s="897"/>
      <c r="K983" s="897"/>
      <c r="N983" s="795"/>
      <c r="O983" s="1017" t="str">
        <f>R983</f>
        <v>incl. opslagen</v>
      </c>
      <c r="P983" s="1017"/>
      <c r="Q983" s="1023"/>
      <c r="R983" s="1030" t="str">
        <f>Tabellen!$C$2</f>
        <v>incl. opslagen</v>
      </c>
      <c r="S983" s="1024"/>
      <c r="T983" s="1030" t="str">
        <f>Tabellen!$C$2</f>
        <v>incl. opslagen</v>
      </c>
    </row>
    <row r="984" spans="2:71" ht="15.65" customHeight="1" outlineLevel="2" x14ac:dyDescent="0.25">
      <c r="B984" s="812"/>
      <c r="D984" s="792" t="s">
        <v>1433</v>
      </c>
      <c r="E984" s="813" t="s">
        <v>1197</v>
      </c>
      <c r="F984" s="792" t="s">
        <v>846</v>
      </c>
      <c r="G984" s="814">
        <v>1</v>
      </c>
      <c r="H984" s="814">
        <f t="shared" ref="H984:H993" si="276">E984*G984</f>
        <v>1</v>
      </c>
      <c r="I984" s="815"/>
      <c r="J984" s="815">
        <f>E984*I984</f>
        <v>0</v>
      </c>
      <c r="K984" s="815"/>
      <c r="L984" s="815">
        <f>E984*K984</f>
        <v>0</v>
      </c>
      <c r="M984" s="815">
        <f>J984+H984*Tabellen!$K$2+L984</f>
        <v>60</v>
      </c>
      <c r="N984" s="795"/>
      <c r="O984" s="1018">
        <f t="shared" ref="O984:O993" si="277">R984+T984</f>
        <v>72.599999999999994</v>
      </c>
      <c r="P984" s="1031"/>
      <c r="Q984" s="1023" t="s">
        <v>1025</v>
      </c>
      <c r="R984" s="1018">
        <f>H984*Tabellen!$K$2*Tabellen!$F$2</f>
        <v>72.599999999999994</v>
      </c>
      <c r="S984" s="1024" t="s">
        <v>1116</v>
      </c>
      <c r="T984" s="1018">
        <f>J984*Tabellen!$F$2</f>
        <v>0</v>
      </c>
      <c r="U984" s="1018">
        <f>R984*Tabellen!$G$2</f>
        <v>6.5339999999999989</v>
      </c>
      <c r="V984" s="1018">
        <f>T984*Tabellen!$H$2</f>
        <v>0</v>
      </c>
      <c r="W984" s="1018">
        <f t="shared" ref="W984:W993" si="278">U984+V984</f>
        <v>6.5339999999999989</v>
      </c>
      <c r="X984" s="1018">
        <f t="shared" ref="X984:X993" si="279">O984+W984</f>
        <v>79.133999999999986</v>
      </c>
    </row>
    <row r="985" spans="2:71" ht="15.65" customHeight="1" outlineLevel="2" x14ac:dyDescent="0.25">
      <c r="B985" s="812"/>
      <c r="D985" s="792" t="s">
        <v>1507</v>
      </c>
      <c r="E985" s="813">
        <v>1</v>
      </c>
      <c r="F985" s="792" t="s">
        <v>73</v>
      </c>
      <c r="G985" s="814">
        <v>0.2</v>
      </c>
      <c r="H985" s="814">
        <f t="shared" si="276"/>
        <v>0.2</v>
      </c>
      <c r="I985" s="815">
        <v>5.07</v>
      </c>
      <c r="J985" s="815">
        <f>E985*I985</f>
        <v>5.07</v>
      </c>
      <c r="K985" s="815"/>
      <c r="L985" s="815">
        <f>E985*K985</f>
        <v>0</v>
      </c>
      <c r="M985" s="815">
        <f>J985+H985*Tabellen!$K$2+L985</f>
        <v>17.07</v>
      </c>
      <c r="N985" s="795"/>
      <c r="O985" s="1018">
        <f t="shared" si="277"/>
        <v>20.654699999999998</v>
      </c>
      <c r="P985" s="1031"/>
      <c r="Q985" s="1023" t="s">
        <v>1025</v>
      </c>
      <c r="R985" s="1018">
        <f>H985*Tabellen!$K$2*Tabellen!$F$2</f>
        <v>14.52</v>
      </c>
      <c r="S985" s="1024" t="s">
        <v>1116</v>
      </c>
      <c r="T985" s="1018">
        <f>J985*Tabellen!$F$2</f>
        <v>6.1347000000000005</v>
      </c>
      <c r="U985" s="1018">
        <f>R985*Tabellen!$G$2</f>
        <v>1.3068</v>
      </c>
      <c r="V985" s="1018">
        <f>T985*Tabellen!$H$2</f>
        <v>1.288287</v>
      </c>
      <c r="W985" s="1018">
        <f t="shared" si="278"/>
        <v>2.5950869999999999</v>
      </c>
      <c r="X985" s="1018">
        <f t="shared" si="279"/>
        <v>23.249786999999998</v>
      </c>
    </row>
    <row r="986" spans="2:71" ht="15.65" customHeight="1" outlineLevel="2" x14ac:dyDescent="0.25">
      <c r="B986" s="812"/>
      <c r="D986" s="792" t="s">
        <v>1508</v>
      </c>
      <c r="E986" s="813">
        <f>2*0.93+2*2.115</f>
        <v>6.0900000000000007</v>
      </c>
      <c r="F986" s="792" t="s">
        <v>195</v>
      </c>
      <c r="G986" s="814">
        <v>0.03</v>
      </c>
      <c r="H986" s="814">
        <f t="shared" si="276"/>
        <v>0.18270000000000003</v>
      </c>
      <c r="I986" s="815"/>
      <c r="J986" s="815">
        <f>E986*I986</f>
        <v>0</v>
      </c>
      <c r="K986" s="815"/>
      <c r="L986" s="815">
        <f t="shared" ref="L986:L993" si="280">+K986*E986</f>
        <v>0</v>
      </c>
      <c r="M986" s="815">
        <f>J986+H986*Tabellen!$K$2+L986</f>
        <v>10.962000000000002</v>
      </c>
      <c r="N986" s="795"/>
      <c r="O986" s="1018">
        <f t="shared" si="277"/>
        <v>13.264020000000002</v>
      </c>
      <c r="P986" s="1031"/>
      <c r="Q986" s="1023" t="s">
        <v>1025</v>
      </c>
      <c r="R986" s="1018">
        <f>H986*Tabellen!$K$2*Tabellen!$F$2</f>
        <v>13.264020000000002</v>
      </c>
      <c r="S986" s="1024" t="s">
        <v>1116</v>
      </c>
      <c r="T986" s="1018">
        <f>J986*Tabellen!$F$2</f>
        <v>0</v>
      </c>
      <c r="U986" s="1018">
        <f>R986*Tabellen!$G$2</f>
        <v>1.1937618000000001</v>
      </c>
      <c r="V986" s="1018">
        <f>T986*Tabellen!$H$2</f>
        <v>0</v>
      </c>
      <c r="W986" s="1018">
        <f t="shared" si="278"/>
        <v>1.1937618000000001</v>
      </c>
      <c r="X986" s="1018">
        <f t="shared" si="279"/>
        <v>14.457781800000003</v>
      </c>
      <c r="Z986" s="965"/>
    </row>
    <row r="987" spans="2:71" ht="15.65" customHeight="1" outlineLevel="2" x14ac:dyDescent="0.25">
      <c r="B987" s="812"/>
      <c r="D987" s="792" t="s">
        <v>1513</v>
      </c>
      <c r="E987" s="813">
        <v>1</v>
      </c>
      <c r="F987" s="792" t="s">
        <v>73</v>
      </c>
      <c r="G987" s="814">
        <v>2</v>
      </c>
      <c r="H987" s="814">
        <f t="shared" si="276"/>
        <v>2</v>
      </c>
      <c r="I987" s="815">
        <v>1250</v>
      </c>
      <c r="J987" s="815">
        <f>E987*I987</f>
        <v>1250</v>
      </c>
      <c r="K987" s="815"/>
      <c r="L987" s="815">
        <f t="shared" si="280"/>
        <v>0</v>
      </c>
      <c r="M987" s="815">
        <f>J987+H987*Tabellen!$K$2+L987</f>
        <v>1370</v>
      </c>
      <c r="N987" s="795"/>
      <c r="O987" s="1018">
        <f t="shared" si="277"/>
        <v>1657.7</v>
      </c>
      <c r="P987" s="1031"/>
      <c r="Q987" s="1023" t="s">
        <v>1025</v>
      </c>
      <c r="R987" s="1018">
        <f>H987*Tabellen!$K$2*Tabellen!$F$2</f>
        <v>145.19999999999999</v>
      </c>
      <c r="S987" s="1024" t="s">
        <v>1116</v>
      </c>
      <c r="T987" s="1018">
        <f>J987*Tabellen!$F$2</f>
        <v>1512.5</v>
      </c>
      <c r="U987" s="1018">
        <f>R987*Tabellen!$G$2</f>
        <v>13.067999999999998</v>
      </c>
      <c r="V987" s="1018">
        <f>T987*Tabellen!$H$2</f>
        <v>317.625</v>
      </c>
      <c r="W987" s="1018">
        <f t="shared" si="278"/>
        <v>330.69299999999998</v>
      </c>
      <c r="X987" s="1018">
        <f t="shared" si="279"/>
        <v>1988.393</v>
      </c>
      <c r="Z987" s="965"/>
    </row>
    <row r="988" spans="2:71" ht="15.65" customHeight="1" outlineLevel="2" x14ac:dyDescent="0.25">
      <c r="B988" s="812"/>
      <c r="D988" s="792" t="s">
        <v>1785</v>
      </c>
      <c r="E988" s="813">
        <v>1</v>
      </c>
      <c r="F988" s="792" t="s">
        <v>73</v>
      </c>
      <c r="G988" s="814">
        <v>1.5</v>
      </c>
      <c r="H988" s="814">
        <f t="shared" si="276"/>
        <v>1.5</v>
      </c>
      <c r="I988" s="815">
        <v>256.25</v>
      </c>
      <c r="J988" s="815"/>
      <c r="K988" s="815"/>
      <c r="L988" s="815">
        <f t="shared" si="280"/>
        <v>0</v>
      </c>
      <c r="M988" s="815">
        <f>J988+H988*Tabellen!$K$2+L988</f>
        <v>90</v>
      </c>
      <c r="N988" s="795"/>
      <c r="O988" s="1018">
        <f t="shared" si="277"/>
        <v>108.89999999999999</v>
      </c>
      <c r="P988" s="1031"/>
      <c r="Q988" s="1023" t="s">
        <v>1025</v>
      </c>
      <c r="R988" s="1018">
        <f>H988*Tabellen!$K$2*Tabellen!$F$2</f>
        <v>108.89999999999999</v>
      </c>
      <c r="S988" s="1024" t="s">
        <v>1116</v>
      </c>
      <c r="T988" s="1018">
        <f>J988*Tabellen!$F$2</f>
        <v>0</v>
      </c>
      <c r="U988" s="1018">
        <f>R988*Tabellen!$G$2</f>
        <v>9.8009999999999984</v>
      </c>
      <c r="V988" s="1018">
        <f>T988*Tabellen!$H$2</f>
        <v>0</v>
      </c>
      <c r="W988" s="1018">
        <f t="shared" si="278"/>
        <v>9.8009999999999984</v>
      </c>
      <c r="X988" s="1018">
        <f t="shared" si="279"/>
        <v>118.70099999999999</v>
      </c>
      <c r="Z988" s="965"/>
    </row>
    <row r="989" spans="2:71" ht="15.65" customHeight="1" outlineLevel="2" x14ac:dyDescent="0.25">
      <c r="B989" s="812"/>
      <c r="D989" s="792" t="s">
        <v>1509</v>
      </c>
      <c r="E989" s="813">
        <f>E986</f>
        <v>6.0900000000000007</v>
      </c>
      <c r="F989" s="792" t="s">
        <v>195</v>
      </c>
      <c r="G989" s="814">
        <v>0.05</v>
      </c>
      <c r="H989" s="814">
        <f t="shared" si="276"/>
        <v>0.30450000000000005</v>
      </c>
      <c r="I989" s="815">
        <v>2.36</v>
      </c>
      <c r="J989" s="815">
        <f>E989*I989</f>
        <v>14.372400000000001</v>
      </c>
      <c r="K989" s="815"/>
      <c r="L989" s="815">
        <f t="shared" si="280"/>
        <v>0</v>
      </c>
      <c r="M989" s="815">
        <f>J989+H989*Tabellen!$K$2+L989</f>
        <v>32.642400000000002</v>
      </c>
      <c r="N989" s="795"/>
      <c r="O989" s="1018">
        <f t="shared" si="277"/>
        <v>39.497304</v>
      </c>
      <c r="P989" s="1031"/>
      <c r="Q989" s="1023" t="s">
        <v>1025</v>
      </c>
      <c r="R989" s="1018">
        <f>H989*Tabellen!$K$2*Tabellen!$F$2</f>
        <v>22.106700000000004</v>
      </c>
      <c r="S989" s="1024" t="s">
        <v>1116</v>
      </c>
      <c r="T989" s="1018">
        <f>J989*Tabellen!$F$2</f>
        <v>17.390604</v>
      </c>
      <c r="U989" s="1018">
        <f>R989*Tabellen!$G$2</f>
        <v>1.9896030000000002</v>
      </c>
      <c r="V989" s="1018">
        <f>T989*Tabellen!$H$2</f>
        <v>3.65202684</v>
      </c>
      <c r="W989" s="1018">
        <f t="shared" si="278"/>
        <v>5.6416298400000002</v>
      </c>
      <c r="X989" s="1018">
        <f t="shared" si="279"/>
        <v>45.13893384</v>
      </c>
      <c r="Z989" s="965"/>
    </row>
    <row r="990" spans="2:71" ht="15.65" customHeight="1" outlineLevel="2" x14ac:dyDescent="0.25">
      <c r="B990" s="812"/>
      <c r="D990" s="792" t="s">
        <v>1510</v>
      </c>
      <c r="E990" s="813">
        <v>1</v>
      </c>
      <c r="F990" s="792" t="s">
        <v>73</v>
      </c>
      <c r="G990" s="814">
        <v>0.1</v>
      </c>
      <c r="H990" s="814">
        <f t="shared" si="276"/>
        <v>0.1</v>
      </c>
      <c r="I990" s="815">
        <v>95.29</v>
      </c>
      <c r="J990" s="815">
        <f>E990*I990</f>
        <v>95.29</v>
      </c>
      <c r="K990" s="815"/>
      <c r="L990" s="815">
        <f t="shared" si="280"/>
        <v>0</v>
      </c>
      <c r="M990" s="815">
        <f>J990+H990*Tabellen!$K$2+L990</f>
        <v>101.29</v>
      </c>
      <c r="N990" s="795"/>
      <c r="O990" s="1018">
        <f t="shared" si="277"/>
        <v>122.5609</v>
      </c>
      <c r="P990" s="1031"/>
      <c r="Q990" s="1023" t="s">
        <v>1025</v>
      </c>
      <c r="R990" s="1018">
        <f>H990*Tabellen!$K$2*Tabellen!$F$2</f>
        <v>7.26</v>
      </c>
      <c r="S990" s="1024" t="s">
        <v>1116</v>
      </c>
      <c r="T990" s="1018">
        <f>J990*Tabellen!$F$2</f>
        <v>115.3009</v>
      </c>
      <c r="U990" s="1018">
        <f>R990*Tabellen!$G$2</f>
        <v>0.65339999999999998</v>
      </c>
      <c r="V990" s="1018">
        <f>T990*Tabellen!$H$2</f>
        <v>24.213189</v>
      </c>
      <c r="W990" s="1018">
        <f t="shared" si="278"/>
        <v>24.866589000000001</v>
      </c>
      <c r="X990" s="1018">
        <f t="shared" si="279"/>
        <v>147.42748900000001</v>
      </c>
      <c r="Z990" s="965"/>
    </row>
    <row r="991" spans="2:71" ht="15.65" customHeight="1" outlineLevel="2" x14ac:dyDescent="0.25">
      <c r="B991" s="812"/>
      <c r="D991" s="792" t="s">
        <v>1511</v>
      </c>
      <c r="E991" s="813">
        <f>2*0.5</f>
        <v>1</v>
      </c>
      <c r="F991" s="792" t="s">
        <v>74</v>
      </c>
      <c r="G991" s="814">
        <v>0.35</v>
      </c>
      <c r="H991" s="814">
        <f t="shared" si="276"/>
        <v>0.35</v>
      </c>
      <c r="I991" s="815">
        <v>50.71</v>
      </c>
      <c r="J991" s="815">
        <f>E991*I991</f>
        <v>50.71</v>
      </c>
      <c r="K991" s="815"/>
      <c r="L991" s="815">
        <f t="shared" si="280"/>
        <v>0</v>
      </c>
      <c r="M991" s="815">
        <f>J991+H991*Tabellen!$K$2+L991</f>
        <v>71.710000000000008</v>
      </c>
      <c r="N991" s="795"/>
      <c r="O991" s="1018">
        <f t="shared" si="277"/>
        <v>86.769099999999995</v>
      </c>
      <c r="P991" s="1031"/>
      <c r="Q991" s="1023" t="s">
        <v>1025</v>
      </c>
      <c r="R991" s="1018">
        <f>H991*Tabellen!$K$2*Tabellen!$F$2</f>
        <v>25.41</v>
      </c>
      <c r="S991" s="1024" t="s">
        <v>1116</v>
      </c>
      <c r="T991" s="1018">
        <f>J991*Tabellen!$F$2</f>
        <v>61.359099999999998</v>
      </c>
      <c r="U991" s="1018">
        <f>R991*Tabellen!$G$2</f>
        <v>2.2868999999999997</v>
      </c>
      <c r="V991" s="1018">
        <f>T991*Tabellen!$H$2</f>
        <v>12.885411</v>
      </c>
      <c r="W991" s="1018">
        <f t="shared" si="278"/>
        <v>15.172310999999999</v>
      </c>
      <c r="X991" s="1018">
        <f t="shared" si="279"/>
        <v>101.94141099999999</v>
      </c>
      <c r="Z991" s="965"/>
    </row>
    <row r="992" spans="2:71" ht="15.65" customHeight="1" outlineLevel="2" x14ac:dyDescent="0.25">
      <c r="B992" s="812"/>
      <c r="D992" s="792" t="s">
        <v>1512</v>
      </c>
      <c r="E992" s="813"/>
      <c r="F992" s="792"/>
      <c r="G992" s="814"/>
      <c r="H992" s="814">
        <f t="shared" si="276"/>
        <v>0</v>
      </c>
      <c r="I992" s="815"/>
      <c r="J992" s="815">
        <f>E992*I992</f>
        <v>0</v>
      </c>
      <c r="K992" s="815"/>
      <c r="L992" s="815">
        <f t="shared" si="280"/>
        <v>0</v>
      </c>
      <c r="M992" s="815">
        <f>J992+H992*Tabellen!$K$2+L992</f>
        <v>0</v>
      </c>
      <c r="N992" s="795"/>
      <c r="O992" s="1018">
        <f t="shared" si="277"/>
        <v>0</v>
      </c>
      <c r="P992" s="1031"/>
      <c r="Q992" s="1023" t="s">
        <v>1025</v>
      </c>
      <c r="R992" s="1018">
        <f>H992*Tabellen!$K$2*Tabellen!$F$2</f>
        <v>0</v>
      </c>
      <c r="S992" s="1024" t="s">
        <v>1116</v>
      </c>
      <c r="T992" s="1018">
        <f>J992*Tabellen!$F$2</f>
        <v>0</v>
      </c>
      <c r="U992" s="1018">
        <f>R992*Tabellen!$G$2</f>
        <v>0</v>
      </c>
      <c r="V992" s="1018">
        <f>T992*Tabellen!$H$2</f>
        <v>0</v>
      </c>
      <c r="W992" s="1018">
        <f t="shared" si="278"/>
        <v>0</v>
      </c>
      <c r="X992" s="1018">
        <f t="shared" si="279"/>
        <v>0</v>
      </c>
      <c r="Z992" s="965"/>
    </row>
    <row r="993" spans="2:71" ht="15.65" customHeight="1" outlineLevel="2" x14ac:dyDescent="0.25">
      <c r="B993" s="812"/>
      <c r="D993" s="792" t="s">
        <v>1434</v>
      </c>
      <c r="E993" s="813" t="s">
        <v>1197</v>
      </c>
      <c r="F993" s="792" t="s">
        <v>846</v>
      </c>
      <c r="G993" s="814">
        <v>0.5</v>
      </c>
      <c r="H993" s="814">
        <f t="shared" si="276"/>
        <v>0.5</v>
      </c>
      <c r="I993" s="815"/>
      <c r="J993" s="815">
        <f>E993*I993</f>
        <v>0</v>
      </c>
      <c r="K993" s="815"/>
      <c r="L993" s="815">
        <f t="shared" si="280"/>
        <v>0</v>
      </c>
      <c r="M993" s="815">
        <f>J993+H993*Tabellen!$K$2+L993</f>
        <v>30</v>
      </c>
      <c r="N993" s="795"/>
      <c r="O993" s="1018">
        <f t="shared" si="277"/>
        <v>36.299999999999997</v>
      </c>
      <c r="P993" s="1031"/>
      <c r="Q993" s="1023" t="s">
        <v>1025</v>
      </c>
      <c r="R993" s="1018">
        <f>H993*Tabellen!$K$2*Tabellen!$F$2</f>
        <v>36.299999999999997</v>
      </c>
      <c r="S993" s="1024" t="s">
        <v>1116</v>
      </c>
      <c r="T993" s="1018">
        <f>J993*Tabellen!$F$2</f>
        <v>0</v>
      </c>
      <c r="U993" s="1018">
        <f>R993*Tabellen!$G$2</f>
        <v>3.2669999999999995</v>
      </c>
      <c r="V993" s="1018">
        <f>T993*Tabellen!$H$2</f>
        <v>0</v>
      </c>
      <c r="W993" s="1018">
        <f t="shared" si="278"/>
        <v>3.2669999999999995</v>
      </c>
      <c r="X993" s="1018">
        <f t="shared" si="279"/>
        <v>39.566999999999993</v>
      </c>
      <c r="Y993" s="1017"/>
      <c r="Z993" s="964"/>
    </row>
    <row r="994" spans="2:71" ht="15.65" customHeight="1" outlineLevel="2" x14ac:dyDescent="0.25">
      <c r="B994" s="659"/>
      <c r="D994" s="682"/>
      <c r="E994" s="660"/>
      <c r="G994" s="661"/>
      <c r="H994" s="661"/>
      <c r="N994" s="795"/>
      <c r="O994" s="1017"/>
      <c r="P994" s="1017"/>
      <c r="Q994" s="1017"/>
      <c r="Y994" s="1017"/>
      <c r="Z994" s="964"/>
    </row>
    <row r="995" spans="2:71" ht="9" customHeight="1" outlineLevel="1" x14ac:dyDescent="0.25">
      <c r="B995" s="663"/>
      <c r="D995" s="664"/>
      <c r="E995" s="666"/>
      <c r="F995" s="664"/>
      <c r="G995" s="665"/>
      <c r="H995" s="665"/>
      <c r="I995" s="892"/>
      <c r="J995" s="892"/>
      <c r="K995" s="892"/>
      <c r="L995" s="892"/>
      <c r="M995" s="892"/>
      <c r="N995" s="786"/>
      <c r="O995" s="1021"/>
      <c r="P995" s="1021"/>
      <c r="Q995" s="1021"/>
      <c r="R995" s="1022"/>
      <c r="S995" s="1022"/>
      <c r="T995" s="1022"/>
      <c r="U995" s="1022"/>
      <c r="V995" s="1022"/>
      <c r="W995" s="1022"/>
      <c r="X995" s="1022"/>
      <c r="Y995" s="1021"/>
      <c r="Z995" s="965"/>
      <c r="AA995" s="966"/>
      <c r="AG995" s="963"/>
      <c r="AH995" s="963"/>
    </row>
    <row r="996" spans="2:71" s="912" customFormat="1" ht="15.65" customHeight="1" outlineLevel="1" x14ac:dyDescent="0.25">
      <c r="B996" s="650" t="s">
        <v>1132</v>
      </c>
      <c r="C996" s="937"/>
      <c r="D996" s="651" t="s">
        <v>1706</v>
      </c>
      <c r="E996" s="658">
        <v>12</v>
      </c>
      <c r="F996" s="651" t="s">
        <v>74</v>
      </c>
      <c r="G996" s="652"/>
      <c r="H996" s="652">
        <f>SUM(H997:H1005)/E996</f>
        <v>1.2500000000000002</v>
      </c>
      <c r="I996" s="890"/>
      <c r="J996" s="890">
        <f>SUM(J997:J1005)/E996</f>
        <v>53.110000000000007</v>
      </c>
      <c r="K996" s="890"/>
      <c r="L996" s="890">
        <f>SUM(L997:L1005)/E996</f>
        <v>0</v>
      </c>
      <c r="M996" s="890">
        <f>SUM(M997:M1005)/E996</f>
        <v>128.11000000000001</v>
      </c>
      <c r="N996" s="937"/>
      <c r="O996" s="1015">
        <f>SUM(O997:O1005)/E996</f>
        <v>155.01310000000004</v>
      </c>
      <c r="P996" s="1014" t="str">
        <f>B996</f>
        <v>V2-2-A1</v>
      </c>
      <c r="Q996" s="1014"/>
      <c r="R996" s="1015"/>
      <c r="S996" s="1015"/>
      <c r="T996" s="1015"/>
      <c r="U996" s="1028"/>
      <c r="V996" s="1015"/>
      <c r="W996" s="1015"/>
      <c r="X996" s="1015">
        <f>SUM(X997:X1005)/E996</f>
        <v>176.67585100000005</v>
      </c>
      <c r="Y996" s="1013" t="s">
        <v>163</v>
      </c>
      <c r="Z996" s="964"/>
      <c r="AA996" s="960"/>
      <c r="AB996" s="960"/>
      <c r="AC996" s="960"/>
      <c r="AD996" s="960"/>
      <c r="AE996" s="960"/>
      <c r="AF996" s="960"/>
      <c r="AG996" s="960"/>
      <c r="AH996" s="960"/>
      <c r="AI996" s="960"/>
      <c r="AJ996" s="960"/>
      <c r="AK996" s="960"/>
      <c r="AL996" s="960"/>
      <c r="AM996" s="960"/>
      <c r="AN996" s="960"/>
      <c r="AO996" s="960"/>
      <c r="AP996" s="960"/>
      <c r="AQ996" s="960"/>
      <c r="AR996" s="960"/>
      <c r="AS996" s="960"/>
      <c r="AT996" s="960"/>
      <c r="AU996" s="960"/>
      <c r="AV996" s="960"/>
      <c r="AW996" s="960"/>
      <c r="AX996" s="960"/>
      <c r="AY996" s="960"/>
      <c r="AZ996" s="960"/>
      <c r="BA996" s="960"/>
      <c r="BB996" s="960"/>
      <c r="BC996" s="960"/>
      <c r="BD996" s="960"/>
      <c r="BE996" s="960"/>
      <c r="BF996" s="960"/>
      <c r="BG996" s="960"/>
      <c r="BH996" s="960"/>
      <c r="BI996" s="960"/>
      <c r="BJ996" s="960"/>
      <c r="BK996" s="960"/>
      <c r="BL996" s="960"/>
      <c r="BM996" s="960"/>
      <c r="BN996" s="960"/>
      <c r="BO996" s="960"/>
      <c r="BP996" s="960"/>
      <c r="BQ996" s="960"/>
      <c r="BR996" s="960"/>
      <c r="BS996" s="960"/>
    </row>
    <row r="997" spans="2:71" ht="15.65" customHeight="1" outlineLevel="2" x14ac:dyDescent="0.25">
      <c r="B997" s="659"/>
      <c r="D997" s="668" t="s">
        <v>1200</v>
      </c>
      <c r="E997" s="683"/>
      <c r="F997" s="684"/>
      <c r="G997" s="685"/>
      <c r="H997" s="685"/>
      <c r="I997" s="897"/>
      <c r="J997" s="908"/>
      <c r="K997" s="908"/>
      <c r="L997" s="908"/>
      <c r="M997" s="908"/>
      <c r="N997" s="797"/>
      <c r="O997" s="1017" t="str">
        <f>R997</f>
        <v>incl. opslagen</v>
      </c>
      <c r="P997" s="1017"/>
      <c r="Q997" s="1023"/>
      <c r="R997" s="1030" t="str">
        <f>Tabellen!$C$2</f>
        <v>incl. opslagen</v>
      </c>
      <c r="S997" s="1024"/>
      <c r="T997" s="1030" t="str">
        <f>Tabellen!$C$2</f>
        <v>incl. opslagen</v>
      </c>
      <c r="Y997" s="1017"/>
      <c r="Z997" s="964"/>
    </row>
    <row r="998" spans="2:71" ht="15.65" customHeight="1" outlineLevel="2" x14ac:dyDescent="0.25">
      <c r="B998" s="659"/>
      <c r="D998" s="684"/>
      <c r="E998" s="674"/>
      <c r="F998" s="656"/>
      <c r="G998" s="654"/>
      <c r="H998" s="654"/>
      <c r="I998" s="908"/>
      <c r="J998" s="893"/>
      <c r="K998" s="893"/>
      <c r="L998" s="893"/>
      <c r="M998" s="893"/>
      <c r="N998" s="795"/>
      <c r="O998" s="1018">
        <f t="shared" ref="O998:O1005" si="281">R998+T998</f>
        <v>0</v>
      </c>
      <c r="P998" s="1031"/>
      <c r="Q998" s="1023" t="s">
        <v>1025</v>
      </c>
      <c r="R998" s="1018">
        <f>H998*Tabellen!$K$2*Tabellen!$F$2</f>
        <v>0</v>
      </c>
      <c r="S998" s="1024" t="s">
        <v>1116</v>
      </c>
      <c r="T998" s="1018">
        <f>J998*Tabellen!$F$2</f>
        <v>0</v>
      </c>
      <c r="U998" s="1018">
        <f>R998*Tabellen!$G$2</f>
        <v>0</v>
      </c>
      <c r="V998" s="1018">
        <f>T998*Tabellen!$H$2</f>
        <v>0</v>
      </c>
      <c r="W998" s="1018">
        <f t="shared" ref="W998:W1005" si="282">U998+V998</f>
        <v>0</v>
      </c>
      <c r="X998" s="1018">
        <f t="shared" ref="X998:X1005" si="283">O998+W998</f>
        <v>0</v>
      </c>
      <c r="Y998" s="1017"/>
      <c r="Z998" s="964"/>
    </row>
    <row r="999" spans="2:71" ht="15.65" customHeight="1" outlineLevel="2" x14ac:dyDescent="0.25">
      <c r="B999" s="779"/>
      <c r="D999" s="657" t="s">
        <v>1514</v>
      </c>
      <c r="E999" s="678">
        <v>12</v>
      </c>
      <c r="F999" s="657" t="s">
        <v>74</v>
      </c>
      <c r="G999" s="661">
        <v>0.4</v>
      </c>
      <c r="H999" s="661">
        <f>E999*G999</f>
        <v>4.8000000000000007</v>
      </c>
      <c r="J999" s="891">
        <f>E999*I999</f>
        <v>0</v>
      </c>
      <c r="L999" s="891">
        <f>+K999*E999</f>
        <v>0</v>
      </c>
      <c r="M999" s="891">
        <f>J999+H999*Tabellen!$K$2+L999</f>
        <v>288.00000000000006</v>
      </c>
      <c r="N999" s="795"/>
      <c r="O999" s="1018">
        <f t="shared" si="281"/>
        <v>348.48000000000008</v>
      </c>
      <c r="P999" s="1031"/>
      <c r="Q999" s="1023" t="s">
        <v>1025</v>
      </c>
      <c r="R999" s="1018">
        <f>H999*Tabellen!$K$2*Tabellen!$F$2</f>
        <v>348.48000000000008</v>
      </c>
      <c r="S999" s="1024" t="s">
        <v>1116</v>
      </c>
      <c r="T999" s="1018">
        <f>J999*Tabellen!$F$2</f>
        <v>0</v>
      </c>
      <c r="U999" s="1018">
        <f>R999*Tabellen!$G$2</f>
        <v>31.363200000000006</v>
      </c>
      <c r="V999" s="1018">
        <f>T999*Tabellen!$H$2</f>
        <v>0</v>
      </c>
      <c r="W999" s="1018">
        <f t="shared" si="282"/>
        <v>31.363200000000006</v>
      </c>
      <c r="X999" s="1018">
        <f t="shared" si="283"/>
        <v>379.84320000000008</v>
      </c>
      <c r="Z999" s="965"/>
    </row>
    <row r="1000" spans="2:71" ht="15.65" customHeight="1" outlineLevel="2" x14ac:dyDescent="0.25">
      <c r="B1000" s="779"/>
      <c r="D1000" s="784" t="s">
        <v>1199</v>
      </c>
      <c r="E1000" s="678" t="s">
        <v>65</v>
      </c>
      <c r="F1000" s="679" t="s">
        <v>65</v>
      </c>
      <c r="G1000" s="661"/>
      <c r="H1000" s="661"/>
      <c r="I1000" s="899"/>
      <c r="M1000" s="891">
        <f>J1000+H1000*Tabellen!$K$2+L1000</f>
        <v>0</v>
      </c>
      <c r="N1000" s="795"/>
      <c r="O1000" s="1018">
        <f t="shared" si="281"/>
        <v>0</v>
      </c>
      <c r="P1000" s="1031"/>
      <c r="Q1000" s="1023" t="s">
        <v>1025</v>
      </c>
      <c r="R1000" s="1018">
        <f>H1000*Tabellen!$K$2*Tabellen!$F$2</f>
        <v>0</v>
      </c>
      <c r="S1000" s="1024" t="s">
        <v>1116</v>
      </c>
      <c r="T1000" s="1018">
        <f>J1000*Tabellen!$F$2</f>
        <v>0</v>
      </c>
      <c r="U1000" s="1018">
        <f>R1000*Tabellen!$G$2</f>
        <v>0</v>
      </c>
      <c r="V1000" s="1018">
        <f>T1000*Tabellen!$H$2</f>
        <v>0</v>
      </c>
      <c r="W1000" s="1018">
        <f t="shared" si="282"/>
        <v>0</v>
      </c>
      <c r="X1000" s="1018">
        <f t="shared" si="283"/>
        <v>0</v>
      </c>
      <c r="Z1000" s="965"/>
    </row>
    <row r="1001" spans="2:71" ht="15.65" customHeight="1" outlineLevel="2" x14ac:dyDescent="0.25">
      <c r="B1001" s="779"/>
      <c r="D1001" s="784" t="s">
        <v>1638</v>
      </c>
      <c r="E1001" s="678">
        <v>12</v>
      </c>
      <c r="F1001" s="679" t="s">
        <v>74</v>
      </c>
      <c r="G1001" s="680">
        <v>0.2</v>
      </c>
      <c r="H1001" s="680">
        <f>E1001*G1001</f>
        <v>2.4000000000000004</v>
      </c>
      <c r="I1001" s="899">
        <v>13.48</v>
      </c>
      <c r="J1001" s="899">
        <f>E1001*I1001</f>
        <v>161.76</v>
      </c>
      <c r="K1001" s="899"/>
      <c r="L1001" s="899">
        <f>E1001*K1001</f>
        <v>0</v>
      </c>
      <c r="M1001" s="900">
        <f>J1001+H1001*Tabellen!$K$2+L1001</f>
        <v>305.76</v>
      </c>
      <c r="N1001" s="795"/>
      <c r="O1001" s="1018">
        <f t="shared" si="281"/>
        <v>369.96960000000001</v>
      </c>
      <c r="P1001" s="1031"/>
      <c r="Q1001" s="1023" t="s">
        <v>1025</v>
      </c>
      <c r="R1001" s="1018">
        <f>H1001*Tabellen!$K$2*Tabellen!$F$2</f>
        <v>174.24000000000004</v>
      </c>
      <c r="S1001" s="1024" t="s">
        <v>1116</v>
      </c>
      <c r="T1001" s="1018">
        <f>J1001*Tabellen!$F$2</f>
        <v>195.72959999999998</v>
      </c>
      <c r="U1001" s="1018">
        <f>R1001*Tabellen!$G$2</f>
        <v>15.681600000000003</v>
      </c>
      <c r="V1001" s="1018">
        <f>T1001*Tabellen!$H$2</f>
        <v>41.103215999999996</v>
      </c>
      <c r="W1001" s="1018">
        <f t="shared" si="282"/>
        <v>56.784815999999999</v>
      </c>
      <c r="X1001" s="1018">
        <f t="shared" si="283"/>
        <v>426.75441599999999</v>
      </c>
      <c r="Z1001" s="965"/>
    </row>
    <row r="1002" spans="2:71" ht="15.65" customHeight="1" outlineLevel="2" x14ac:dyDescent="0.25">
      <c r="B1002" s="779"/>
      <c r="D1002" s="784" t="s">
        <v>1515</v>
      </c>
      <c r="E1002" s="678">
        <v>12</v>
      </c>
      <c r="F1002" s="679" t="s">
        <v>74</v>
      </c>
      <c r="G1002" s="661">
        <v>0.65</v>
      </c>
      <c r="H1002" s="661">
        <f>E1002*G1002</f>
        <v>7.8000000000000007</v>
      </c>
      <c r="I1002" s="891">
        <v>39.630000000000003</v>
      </c>
      <c r="J1002" s="891">
        <f>E1002*I1002</f>
        <v>475.56000000000006</v>
      </c>
      <c r="L1002" s="891">
        <f>E1002*K1002</f>
        <v>0</v>
      </c>
      <c r="M1002" s="891">
        <f>J1002+H1002*Tabellen!$K$2+L1002</f>
        <v>943.56000000000017</v>
      </c>
      <c r="N1002" s="795"/>
      <c r="O1002" s="1018">
        <f t="shared" si="281"/>
        <v>1141.7076000000002</v>
      </c>
      <c r="P1002" s="1031"/>
      <c r="Q1002" s="1023" t="s">
        <v>1025</v>
      </c>
      <c r="R1002" s="1018">
        <f>H1002*Tabellen!$K$2*Tabellen!$F$2</f>
        <v>566.28000000000009</v>
      </c>
      <c r="S1002" s="1024" t="s">
        <v>1116</v>
      </c>
      <c r="T1002" s="1018">
        <f>J1002*Tabellen!$F$2</f>
        <v>575.4276000000001</v>
      </c>
      <c r="U1002" s="1018">
        <f>R1002*Tabellen!$G$2</f>
        <v>50.965200000000003</v>
      </c>
      <c r="V1002" s="1018">
        <f>T1002*Tabellen!$H$2</f>
        <v>120.83979600000002</v>
      </c>
      <c r="W1002" s="1018">
        <f t="shared" si="282"/>
        <v>171.80499600000002</v>
      </c>
      <c r="X1002" s="1018">
        <f t="shared" si="283"/>
        <v>1313.5125960000003</v>
      </c>
      <c r="Z1002" s="965"/>
    </row>
    <row r="1003" spans="2:71" ht="15.65" customHeight="1" outlineLevel="2" x14ac:dyDescent="0.25">
      <c r="B1003" s="779"/>
      <c r="D1003" s="792" t="s">
        <v>1516</v>
      </c>
      <c r="E1003" s="678"/>
      <c r="F1003" s="679"/>
      <c r="G1003" s="661"/>
      <c r="H1003" s="661">
        <f>E1003*G1003</f>
        <v>0</v>
      </c>
      <c r="I1003" s="899"/>
      <c r="J1003" s="891">
        <f>E1003*I1003</f>
        <v>0</v>
      </c>
      <c r="L1003" s="891">
        <f>E1003*K1003</f>
        <v>0</v>
      </c>
      <c r="M1003" s="891">
        <f>J1003+H1003*Tabellen!$K$2+L1003</f>
        <v>0</v>
      </c>
      <c r="N1003" s="795"/>
      <c r="O1003" s="1018">
        <f t="shared" si="281"/>
        <v>0</v>
      </c>
      <c r="P1003" s="1031"/>
      <c r="Q1003" s="1023" t="s">
        <v>1025</v>
      </c>
      <c r="R1003" s="1018">
        <f>H1003*Tabellen!$K$2*Tabellen!$F$2</f>
        <v>0</v>
      </c>
      <c r="S1003" s="1024" t="s">
        <v>1116</v>
      </c>
      <c r="T1003" s="1018">
        <f>J1003*Tabellen!$F$2</f>
        <v>0</v>
      </c>
      <c r="U1003" s="1018">
        <f>R1003*Tabellen!$G$2</f>
        <v>0</v>
      </c>
      <c r="V1003" s="1018">
        <f>T1003*Tabellen!$H$2</f>
        <v>0</v>
      </c>
      <c r="W1003" s="1018">
        <f t="shared" si="282"/>
        <v>0</v>
      </c>
      <c r="X1003" s="1018">
        <f t="shared" si="283"/>
        <v>0</v>
      </c>
      <c r="Z1003" s="965"/>
    </row>
    <row r="1004" spans="2:71" ht="15.65" customHeight="1" outlineLevel="2" x14ac:dyDescent="0.25">
      <c r="B1004" s="779"/>
      <c r="D1004" s="657" t="s">
        <v>1517</v>
      </c>
      <c r="E1004" s="678"/>
      <c r="F1004" s="657" t="s">
        <v>157</v>
      </c>
      <c r="G1004" s="661"/>
      <c r="H1004" s="661"/>
      <c r="N1004" s="795"/>
      <c r="O1004" s="1018">
        <f t="shared" si="281"/>
        <v>0</v>
      </c>
      <c r="P1004" s="1031"/>
      <c r="Q1004" s="1023" t="s">
        <v>1025</v>
      </c>
      <c r="R1004" s="1018">
        <f>H1004*Tabellen!$K$2*Tabellen!$F$2</f>
        <v>0</v>
      </c>
      <c r="S1004" s="1024" t="s">
        <v>1116</v>
      </c>
      <c r="T1004" s="1018">
        <f>J1004*Tabellen!$F$2</f>
        <v>0</v>
      </c>
      <c r="U1004" s="1018">
        <f>R1004*Tabellen!$G$2</f>
        <v>0</v>
      </c>
      <c r="V1004" s="1018">
        <f>T1004*Tabellen!$H$2</f>
        <v>0</v>
      </c>
      <c r="W1004" s="1018">
        <f t="shared" si="282"/>
        <v>0</v>
      </c>
      <c r="X1004" s="1018">
        <f t="shared" si="283"/>
        <v>0</v>
      </c>
      <c r="Z1004" s="965"/>
    </row>
    <row r="1005" spans="2:71" ht="15.65" customHeight="1" outlineLevel="2" x14ac:dyDescent="0.25">
      <c r="B1005" s="659"/>
      <c r="D1005" s="677"/>
      <c r="E1005" s="671"/>
      <c r="F1005" s="656"/>
      <c r="G1005" s="654"/>
      <c r="H1005" s="654"/>
      <c r="I1005" s="893"/>
      <c r="J1005" s="893"/>
      <c r="K1005" s="893"/>
      <c r="L1005" s="893"/>
      <c r="M1005" s="893"/>
      <c r="N1005" s="795"/>
      <c r="O1005" s="1018">
        <f t="shared" si="281"/>
        <v>0</v>
      </c>
      <c r="P1005" s="1031"/>
      <c r="Q1005" s="1023" t="s">
        <v>1025</v>
      </c>
      <c r="R1005" s="1018">
        <f>H1005*Tabellen!$K$2*Tabellen!$F$2</f>
        <v>0</v>
      </c>
      <c r="S1005" s="1024" t="s">
        <v>1116</v>
      </c>
      <c r="T1005" s="1018">
        <f>J1005*Tabellen!$F$2</f>
        <v>0</v>
      </c>
      <c r="U1005" s="1018">
        <f>R1005*Tabellen!$G$2</f>
        <v>0</v>
      </c>
      <c r="V1005" s="1018">
        <f>T1005*Tabellen!$H$2</f>
        <v>0</v>
      </c>
      <c r="W1005" s="1018">
        <f t="shared" si="282"/>
        <v>0</v>
      </c>
      <c r="X1005" s="1018">
        <f t="shared" si="283"/>
        <v>0</v>
      </c>
      <c r="Y1005" s="1017"/>
      <c r="Z1005" s="964"/>
    </row>
    <row r="1006" spans="2:71" ht="9" customHeight="1" outlineLevel="1" x14ac:dyDescent="0.25">
      <c r="B1006" s="663"/>
      <c r="D1006" s="664"/>
      <c r="E1006" s="666"/>
      <c r="F1006" s="664"/>
      <c r="G1006" s="665"/>
      <c r="H1006" s="665"/>
      <c r="I1006" s="892"/>
      <c r="J1006" s="892"/>
      <c r="K1006" s="892"/>
      <c r="L1006" s="892"/>
      <c r="M1006" s="892"/>
      <c r="N1006" s="786"/>
      <c r="O1006" s="1021"/>
      <c r="P1006" s="1021"/>
      <c r="Q1006" s="1021"/>
      <c r="R1006" s="1022"/>
      <c r="S1006" s="1022"/>
      <c r="T1006" s="1022"/>
      <c r="U1006" s="1022"/>
      <c r="V1006" s="1022"/>
      <c r="W1006" s="1022"/>
      <c r="X1006" s="1022"/>
      <c r="Y1006" s="1021"/>
      <c r="Z1006" s="965"/>
      <c r="AA1006" s="966"/>
      <c r="AG1006" s="963"/>
      <c r="AH1006" s="963"/>
    </row>
    <row r="1007" spans="2:71" s="912" customFormat="1" ht="15.65" customHeight="1" outlineLevel="1" x14ac:dyDescent="0.25">
      <c r="B1007" s="650" t="s">
        <v>166</v>
      </c>
      <c r="C1007" s="937"/>
      <c r="D1007" s="651" t="s">
        <v>1126</v>
      </c>
      <c r="E1007" s="658"/>
      <c r="F1007" s="651"/>
      <c r="G1007" s="652"/>
      <c r="H1007" s="652"/>
      <c r="I1007" s="890"/>
      <c r="J1007" s="890"/>
      <c r="K1007" s="890"/>
      <c r="L1007" s="890"/>
      <c r="M1007" s="890"/>
      <c r="N1007" s="937"/>
      <c r="O1007" s="1039"/>
      <c r="P1007" s="1014"/>
      <c r="Q1007" s="1014"/>
      <c r="R1007" s="1015"/>
      <c r="S1007" s="1015"/>
      <c r="T1007" s="1015"/>
      <c r="U1007" s="1015"/>
      <c r="V1007" s="1015"/>
      <c r="W1007" s="1015"/>
      <c r="X1007" s="1015"/>
      <c r="Y1007" s="1014"/>
      <c r="Z1007" s="971"/>
      <c r="AA1007" s="960"/>
      <c r="AB1007" s="960"/>
      <c r="AC1007" s="960"/>
      <c r="AD1007" s="960"/>
      <c r="AE1007" s="960"/>
      <c r="AF1007" s="960"/>
      <c r="AG1007" s="960"/>
      <c r="AH1007" s="960"/>
      <c r="AI1007" s="960"/>
      <c r="AJ1007" s="960"/>
      <c r="AK1007" s="960"/>
      <c r="AL1007" s="960"/>
      <c r="AM1007" s="960"/>
      <c r="AN1007" s="960"/>
      <c r="AO1007" s="960"/>
      <c r="AP1007" s="960"/>
      <c r="AQ1007" s="960"/>
      <c r="AR1007" s="960"/>
      <c r="AS1007" s="960"/>
      <c r="AT1007" s="960"/>
      <c r="AU1007" s="960"/>
      <c r="AV1007" s="960"/>
      <c r="AW1007" s="960"/>
      <c r="AX1007" s="960"/>
      <c r="AY1007" s="960"/>
      <c r="AZ1007" s="960"/>
      <c r="BA1007" s="960"/>
      <c r="BB1007" s="960"/>
      <c r="BC1007" s="960"/>
      <c r="BD1007" s="960"/>
      <c r="BE1007" s="960"/>
      <c r="BF1007" s="960"/>
      <c r="BG1007" s="960"/>
      <c r="BH1007" s="960"/>
      <c r="BI1007" s="960"/>
      <c r="BJ1007" s="960"/>
      <c r="BK1007" s="960"/>
      <c r="BL1007" s="960"/>
      <c r="BM1007" s="960"/>
      <c r="BN1007" s="960"/>
      <c r="BO1007" s="960"/>
      <c r="BP1007" s="960"/>
      <c r="BQ1007" s="960"/>
      <c r="BR1007" s="960"/>
      <c r="BS1007" s="960"/>
    </row>
    <row r="1008" spans="2:71" ht="15.65" customHeight="1" outlineLevel="2" x14ac:dyDescent="0.25">
      <c r="D1008" s="668" t="s">
        <v>142</v>
      </c>
      <c r="E1008" s="660"/>
      <c r="F1008" s="669"/>
      <c r="G1008" s="670"/>
      <c r="H1008" s="670"/>
      <c r="I1008" s="897"/>
      <c r="J1008" s="897"/>
      <c r="K1008" s="897"/>
      <c r="N1008" s="795"/>
      <c r="P1008" s="1017"/>
      <c r="Q1008" s="1017"/>
      <c r="Z1008" s="971"/>
      <c r="AA1008" s="972"/>
      <c r="AB1008" s="972"/>
    </row>
    <row r="1009" spans="2:71" ht="15.65" customHeight="1" outlineLevel="2" x14ac:dyDescent="0.25">
      <c r="B1009" s="664" t="s">
        <v>1030</v>
      </c>
      <c r="D1009" s="784" t="s">
        <v>1178</v>
      </c>
      <c r="E1009" s="678">
        <v>1</v>
      </c>
      <c r="F1009" s="679" t="s">
        <v>74</v>
      </c>
      <c r="G1009" s="680"/>
      <c r="H1009" s="680">
        <f>E1009*G1009</f>
        <v>0</v>
      </c>
      <c r="I1009" s="899">
        <v>0</v>
      </c>
      <c r="J1009" s="899">
        <f>E1009*I1009</f>
        <v>0</v>
      </c>
      <c r="K1009" s="899">
        <v>295</v>
      </c>
      <c r="L1009" s="899">
        <f>E1009*K1009</f>
        <v>295</v>
      </c>
      <c r="M1009" s="900">
        <f>J1009+H1009*Tabellen!$K$2+L1009</f>
        <v>295</v>
      </c>
      <c r="N1009" s="795"/>
      <c r="O1009" s="1032">
        <f t="shared" ref="O1009:O1015" si="284">M1009</f>
        <v>295</v>
      </c>
      <c r="P1009" s="1017"/>
      <c r="Q1009" s="1020"/>
      <c r="R1009" s="1040">
        <v>0.6</v>
      </c>
      <c r="S1009" s="1018">
        <f>O1009*R1009</f>
        <v>177</v>
      </c>
      <c r="T1009" s="1018">
        <f>M1009-S1009</f>
        <v>118</v>
      </c>
      <c r="U1009" s="1018">
        <f>S1009*Tabellen!$G$2</f>
        <v>15.93</v>
      </c>
      <c r="V1009" s="1018">
        <f>T1009*Tabellen!$H$2</f>
        <v>24.779999999999998</v>
      </c>
      <c r="W1009" s="1018">
        <f>U1009+V1009</f>
        <v>40.709999999999994</v>
      </c>
      <c r="X1009" s="1018">
        <f>M1009+W1009</f>
        <v>335.71</v>
      </c>
      <c r="Z1009" s="975"/>
      <c r="AA1009" s="976"/>
      <c r="AB1009" s="976"/>
    </row>
    <row r="1010" spans="2:71" ht="15.65" customHeight="1" outlineLevel="2" x14ac:dyDescent="0.25">
      <c r="B1010" s="779"/>
      <c r="D1010" s="784"/>
      <c r="E1010" s="678"/>
      <c r="F1010" s="679"/>
      <c r="G1010" s="680"/>
      <c r="H1010" s="680"/>
      <c r="I1010" s="899"/>
      <c r="J1010" s="899"/>
      <c r="K1010" s="899"/>
      <c r="L1010" s="899"/>
      <c r="M1010" s="900"/>
      <c r="N1010" s="795"/>
      <c r="O1010" s="1032">
        <f t="shared" si="284"/>
        <v>0</v>
      </c>
      <c r="P1010" s="1017"/>
      <c r="Q1010" s="1020"/>
      <c r="R1010" s="1040"/>
      <c r="Z1010" s="975"/>
      <c r="AA1010" s="976"/>
      <c r="AB1010" s="976"/>
    </row>
    <row r="1011" spans="2:71" ht="15.65" customHeight="1" outlineLevel="2" x14ac:dyDescent="0.25">
      <c r="B1011" s="664" t="s">
        <v>1825</v>
      </c>
      <c r="D1011" s="784" t="s">
        <v>1179</v>
      </c>
      <c r="E1011" s="678">
        <v>1</v>
      </c>
      <c r="F1011" s="679" t="s">
        <v>74</v>
      </c>
      <c r="G1011" s="680"/>
      <c r="H1011" s="680">
        <f>E1011*G1011</f>
        <v>0</v>
      </c>
      <c r="I1011" s="899"/>
      <c r="J1011" s="899">
        <f>E1011*I1011</f>
        <v>0</v>
      </c>
      <c r="K1011" s="899">
        <v>250</v>
      </c>
      <c r="L1011" s="899">
        <f>+K1011*E1011</f>
        <v>250</v>
      </c>
      <c r="M1011" s="900">
        <f>J1011+H1011*Tabellen!$K$2+L1011</f>
        <v>250</v>
      </c>
      <c r="N1011" s="795"/>
      <c r="O1011" s="1032">
        <f t="shared" si="284"/>
        <v>250</v>
      </c>
      <c r="P1011" s="1017"/>
      <c r="Q1011" s="1020"/>
      <c r="R1011" s="1040">
        <v>0.6</v>
      </c>
      <c r="S1011" s="1018">
        <f>O1011*R1011</f>
        <v>150</v>
      </c>
      <c r="T1011" s="1018">
        <f>M1011-S1011</f>
        <v>100</v>
      </c>
      <c r="U1011" s="1018">
        <f>S1011*Tabellen!$G$2</f>
        <v>13.5</v>
      </c>
      <c r="V1011" s="1018">
        <f>T1011*Tabellen!$H$2</f>
        <v>21</v>
      </c>
      <c r="W1011" s="1018">
        <f>U1011+V1011</f>
        <v>34.5</v>
      </c>
      <c r="X1011" s="1018">
        <f>M1011+W1011</f>
        <v>284.5</v>
      </c>
      <c r="Z1011" s="975"/>
      <c r="AA1011" s="976"/>
    </row>
    <row r="1012" spans="2:71" ht="15.65" customHeight="1" outlineLevel="2" x14ac:dyDescent="0.25">
      <c r="B1012" s="779"/>
      <c r="D1012" s="784"/>
      <c r="E1012" s="678"/>
      <c r="F1012" s="679"/>
      <c r="G1012" s="680"/>
      <c r="H1012" s="680"/>
      <c r="I1012" s="899"/>
      <c r="J1012" s="899"/>
      <c r="K1012" s="899"/>
      <c r="L1012" s="899"/>
      <c r="M1012" s="900"/>
      <c r="N1012" s="795"/>
      <c r="O1012" s="1032">
        <f t="shared" si="284"/>
        <v>0</v>
      </c>
      <c r="P1012" s="1017"/>
      <c r="Q1012" s="1020"/>
      <c r="R1012" s="1040"/>
      <c r="Z1012" s="975"/>
      <c r="AA1012" s="976"/>
    </row>
    <row r="1013" spans="2:71" ht="15.65" customHeight="1" outlineLevel="2" x14ac:dyDescent="0.25">
      <c r="B1013" s="664" t="s">
        <v>1826</v>
      </c>
      <c r="D1013" s="784" t="s">
        <v>1180</v>
      </c>
      <c r="E1013" s="678">
        <v>1</v>
      </c>
      <c r="F1013" s="679" t="s">
        <v>74</v>
      </c>
      <c r="G1013" s="680"/>
      <c r="H1013" s="680">
        <f>E1013*G1013</f>
        <v>0</v>
      </c>
      <c r="I1013" s="899">
        <v>0</v>
      </c>
      <c r="J1013" s="899">
        <f>E1013*I1013</f>
        <v>0</v>
      </c>
      <c r="K1013" s="899">
        <v>215</v>
      </c>
      <c r="L1013" s="899">
        <f>+K1013*E1013</f>
        <v>215</v>
      </c>
      <c r="M1013" s="900">
        <f>J1013+H1013*Tabellen!$K$2+L1013</f>
        <v>215</v>
      </c>
      <c r="N1013" s="795"/>
      <c r="O1013" s="1032">
        <f t="shared" si="284"/>
        <v>215</v>
      </c>
      <c r="P1013" s="1017"/>
      <c r="Q1013" s="1020"/>
      <c r="R1013" s="1040">
        <v>0.6</v>
      </c>
      <c r="S1013" s="1018">
        <f>O1013*R1013</f>
        <v>129</v>
      </c>
      <c r="T1013" s="1018">
        <f>M1013-S1013</f>
        <v>86</v>
      </c>
      <c r="U1013" s="1018">
        <f>S1013*Tabellen!$G$2</f>
        <v>11.61</v>
      </c>
      <c r="V1013" s="1018">
        <f>T1013*Tabellen!$H$2</f>
        <v>18.059999999999999</v>
      </c>
      <c r="W1013" s="1018">
        <f>U1013+V1013</f>
        <v>29.669999999999998</v>
      </c>
      <c r="X1013" s="1018">
        <f>M1013+W1013</f>
        <v>244.67</v>
      </c>
      <c r="Z1013" s="975"/>
      <c r="AA1013" s="976"/>
    </row>
    <row r="1014" spans="2:71" ht="15.65" customHeight="1" outlineLevel="2" x14ac:dyDescent="0.25">
      <c r="B1014" s="779"/>
      <c r="D1014" s="784"/>
      <c r="E1014" s="678"/>
      <c r="F1014" s="679"/>
      <c r="G1014" s="680"/>
      <c r="H1014" s="680"/>
      <c r="I1014" s="899"/>
      <c r="J1014" s="899"/>
      <c r="K1014" s="899"/>
      <c r="L1014" s="899"/>
      <c r="M1014" s="900"/>
      <c r="N1014" s="795"/>
      <c r="O1014" s="1032">
        <f t="shared" si="284"/>
        <v>0</v>
      </c>
      <c r="P1014" s="1017"/>
      <c r="Q1014" s="1020"/>
      <c r="R1014" s="1040"/>
      <c r="Z1014" s="975"/>
      <c r="AA1014" s="976"/>
    </row>
    <row r="1015" spans="2:71" ht="15.65" customHeight="1" outlineLevel="2" x14ac:dyDescent="0.25">
      <c r="B1015" s="664" t="s">
        <v>1827</v>
      </c>
      <c r="D1015" s="784" t="s">
        <v>1181</v>
      </c>
      <c r="E1015" s="678">
        <v>1</v>
      </c>
      <c r="F1015" s="679" t="s">
        <v>74</v>
      </c>
      <c r="G1015" s="680"/>
      <c r="H1015" s="680">
        <f>E1015*G1015</f>
        <v>0</v>
      </c>
      <c r="I1015" s="899"/>
      <c r="J1015" s="899">
        <f>E1015*I1015</f>
        <v>0</v>
      </c>
      <c r="K1015" s="899">
        <v>175</v>
      </c>
      <c r="L1015" s="899">
        <f>+K1015*E1015</f>
        <v>175</v>
      </c>
      <c r="M1015" s="900">
        <f>J1015+H1015*Tabellen!$K$2+L1015</f>
        <v>175</v>
      </c>
      <c r="N1015" s="795"/>
      <c r="O1015" s="1032">
        <f t="shared" si="284"/>
        <v>175</v>
      </c>
      <c r="P1015" s="1017"/>
      <c r="Q1015" s="1020"/>
      <c r="R1015" s="1040">
        <v>0.6</v>
      </c>
      <c r="S1015" s="1018">
        <f>O1015*R1015</f>
        <v>105</v>
      </c>
      <c r="T1015" s="1018">
        <f>M1015-S1015</f>
        <v>70</v>
      </c>
      <c r="U1015" s="1018">
        <f>S1015*Tabellen!$G$2</f>
        <v>9.4499999999999993</v>
      </c>
      <c r="V1015" s="1018">
        <f>T1015*Tabellen!$H$2</f>
        <v>14.7</v>
      </c>
      <c r="W1015" s="1018">
        <f>U1015+V1015</f>
        <v>24.15</v>
      </c>
      <c r="X1015" s="1018">
        <f>M1015+W1015</f>
        <v>199.15</v>
      </c>
      <c r="Z1015" s="975"/>
      <c r="AA1015" s="976"/>
    </row>
    <row r="1016" spans="2:71" ht="15.65" customHeight="1" outlineLevel="2" x14ac:dyDescent="0.25">
      <c r="B1016" s="779"/>
      <c r="D1016" s="784"/>
      <c r="E1016" s="678"/>
      <c r="F1016" s="679"/>
      <c r="G1016" s="680"/>
      <c r="H1016" s="680"/>
      <c r="I1016" s="899"/>
      <c r="J1016" s="899"/>
      <c r="K1016" s="899"/>
      <c r="L1016" s="899"/>
      <c r="M1016" s="900"/>
      <c r="N1016" s="795"/>
      <c r="P1016" s="1017"/>
      <c r="Q1016" s="1020"/>
      <c r="Z1016" s="965"/>
    </row>
    <row r="1017" spans="2:71" ht="15.65" customHeight="1" outlineLevel="2" x14ac:dyDescent="0.25">
      <c r="D1017" s="784"/>
      <c r="E1017" s="678"/>
      <c r="F1017" s="679"/>
      <c r="G1017" s="680"/>
      <c r="H1017" s="680"/>
      <c r="I1017" s="899"/>
      <c r="J1017" s="899"/>
      <c r="K1017" s="899"/>
      <c r="L1017" s="899"/>
      <c r="M1017" s="900"/>
      <c r="N1017" s="795"/>
      <c r="P1017" s="1017"/>
      <c r="Q1017" s="1020"/>
      <c r="Z1017" s="965"/>
    </row>
    <row r="1018" spans="2:71" ht="15.65" customHeight="1" outlineLevel="2" x14ac:dyDescent="0.25">
      <c r="D1018" s="784"/>
      <c r="E1018" s="678"/>
      <c r="F1018" s="679"/>
      <c r="G1018" s="680"/>
      <c r="H1018" s="680"/>
      <c r="I1018" s="899"/>
      <c r="J1018" s="899"/>
      <c r="K1018" s="899"/>
      <c r="L1018" s="899"/>
      <c r="M1018" s="900"/>
      <c r="N1018" s="795"/>
      <c r="P1018" s="1017"/>
      <c r="Q1018" s="1020"/>
      <c r="Z1018" s="965"/>
    </row>
    <row r="1019" spans="2:71" ht="15.65" customHeight="1" outlineLevel="2" x14ac:dyDescent="0.25">
      <c r="B1019" s="779"/>
      <c r="D1019" s="784"/>
      <c r="E1019" s="678"/>
      <c r="F1019" s="679"/>
      <c r="G1019" s="661"/>
      <c r="H1019" s="661"/>
      <c r="N1019" s="795"/>
      <c r="P1019" s="1017"/>
      <c r="Q1019" s="1017"/>
      <c r="Z1019" s="965"/>
    </row>
    <row r="1020" spans="2:71" ht="15.65" customHeight="1" outlineLevel="2" x14ac:dyDescent="0.25">
      <c r="B1020" s="659"/>
      <c r="D1020" s="668"/>
      <c r="E1020" s="660"/>
      <c r="G1020" s="661"/>
      <c r="H1020" s="661"/>
      <c r="N1020" s="795"/>
      <c r="O1020" s="1017"/>
      <c r="P1020" s="1017"/>
      <c r="Q1020" s="1017"/>
      <c r="Y1020" s="1017"/>
      <c r="Z1020" s="964"/>
    </row>
    <row r="1021" spans="2:71" ht="9" customHeight="1" outlineLevel="1" x14ac:dyDescent="0.25">
      <c r="B1021" s="663"/>
      <c r="D1021" s="664"/>
      <c r="E1021" s="666"/>
      <c r="F1021" s="664"/>
      <c r="G1021" s="665"/>
      <c r="H1021" s="665"/>
      <c r="I1021" s="892"/>
      <c r="J1021" s="892"/>
      <c r="K1021" s="892"/>
      <c r="L1021" s="892"/>
      <c r="M1021" s="892"/>
      <c r="N1021" s="786"/>
      <c r="O1021" s="1021"/>
      <c r="P1021" s="1021"/>
      <c r="Q1021" s="1021"/>
      <c r="R1021" s="1022"/>
      <c r="S1021" s="1022"/>
      <c r="T1021" s="1022"/>
      <c r="U1021" s="1022"/>
      <c r="V1021" s="1022"/>
      <c r="W1021" s="1022"/>
      <c r="X1021" s="1022"/>
      <c r="Y1021" s="1021"/>
      <c r="Z1021" s="965"/>
      <c r="AA1021" s="966"/>
      <c r="AG1021" s="963"/>
      <c r="AH1021" s="963"/>
    </row>
    <row r="1022" spans="2:71" s="912" customFormat="1" ht="15.65" customHeight="1" outlineLevel="1" x14ac:dyDescent="0.25">
      <c r="B1022" s="650" t="s">
        <v>169</v>
      </c>
      <c r="C1022" s="937"/>
      <c r="D1022" s="651" t="s">
        <v>162</v>
      </c>
      <c r="E1022" s="658"/>
      <c r="F1022" s="651"/>
      <c r="G1022" s="652"/>
      <c r="H1022" s="652">
        <f>SUM(H1023:H1051)</f>
        <v>0</v>
      </c>
      <c r="I1022" s="890"/>
      <c r="J1022" s="890">
        <f>SUM(J1023:J1051)</f>
        <v>0</v>
      </c>
      <c r="K1022" s="890"/>
      <c r="L1022" s="890"/>
      <c r="M1022" s="890"/>
      <c r="N1022" s="937"/>
      <c r="O1022" s="1013"/>
      <c r="P1022" s="1014"/>
      <c r="Q1022" s="1014"/>
      <c r="R1022" s="1015"/>
      <c r="S1022" s="1015"/>
      <c r="T1022" s="1015"/>
      <c r="U1022" s="1015"/>
      <c r="V1022" s="1015"/>
      <c r="W1022" s="1015"/>
      <c r="X1022" s="1015"/>
      <c r="Y1022" s="1013"/>
      <c r="Z1022" s="964"/>
      <c r="AA1022" s="960"/>
      <c r="AB1022" s="960"/>
      <c r="AC1022" s="960"/>
      <c r="AD1022" s="960"/>
      <c r="AE1022" s="960"/>
      <c r="AF1022" s="960"/>
      <c r="AG1022" s="960"/>
      <c r="AH1022" s="960"/>
      <c r="AI1022" s="960"/>
      <c r="AJ1022" s="960"/>
      <c r="AK1022" s="960"/>
      <c r="AL1022" s="960"/>
      <c r="AM1022" s="960"/>
      <c r="AN1022" s="960"/>
      <c r="AO1022" s="960"/>
      <c r="AP1022" s="960"/>
      <c r="AQ1022" s="960"/>
      <c r="AR1022" s="960"/>
      <c r="AS1022" s="960"/>
      <c r="AT1022" s="960"/>
      <c r="AU1022" s="960"/>
      <c r="AV1022" s="960"/>
      <c r="AW1022" s="960"/>
      <c r="AX1022" s="960"/>
      <c r="AY1022" s="960"/>
      <c r="AZ1022" s="960"/>
      <c r="BA1022" s="960"/>
      <c r="BB1022" s="960"/>
      <c r="BC1022" s="960"/>
      <c r="BD1022" s="960"/>
      <c r="BE1022" s="960"/>
      <c r="BF1022" s="960"/>
      <c r="BG1022" s="960"/>
      <c r="BH1022" s="960"/>
      <c r="BI1022" s="960"/>
      <c r="BJ1022" s="960"/>
      <c r="BK1022" s="960"/>
      <c r="BL1022" s="960"/>
      <c r="BM1022" s="960"/>
      <c r="BN1022" s="960"/>
      <c r="BO1022" s="960"/>
      <c r="BP1022" s="960"/>
      <c r="BQ1022" s="960"/>
      <c r="BR1022" s="960"/>
      <c r="BS1022" s="960"/>
    </row>
    <row r="1023" spans="2:71" ht="15.65" customHeight="1" outlineLevel="2" x14ac:dyDescent="0.25">
      <c r="B1023" s="659"/>
      <c r="D1023" s="668" t="s">
        <v>156</v>
      </c>
      <c r="E1023" s="683"/>
      <c r="F1023" s="684"/>
      <c r="G1023" s="685"/>
      <c r="H1023" s="685"/>
      <c r="I1023" s="897"/>
      <c r="J1023" s="908"/>
      <c r="K1023" s="908"/>
      <c r="L1023" s="908"/>
      <c r="M1023" s="908"/>
      <c r="N1023" s="797"/>
      <c r="O1023" s="1017"/>
      <c r="P1023" s="1017"/>
      <c r="Q1023" s="1017"/>
      <c r="Y1023" s="1017"/>
      <c r="Z1023" s="964"/>
    </row>
    <row r="1024" spans="2:71" ht="15.65" customHeight="1" outlineLevel="2" x14ac:dyDescent="0.25">
      <c r="B1024" s="659"/>
      <c r="D1024" s="656"/>
      <c r="E1024" s="674"/>
      <c r="F1024" s="656"/>
      <c r="G1024" s="654"/>
      <c r="H1024" s="654"/>
      <c r="I1024" s="908"/>
      <c r="J1024" s="893"/>
      <c r="K1024" s="893"/>
      <c r="L1024" s="893"/>
      <c r="M1024" s="893"/>
      <c r="N1024" s="795"/>
      <c r="O1024" s="1017"/>
      <c r="P1024" s="1017"/>
      <c r="Q1024" s="1017"/>
      <c r="Y1024" s="1017"/>
      <c r="Z1024" s="977"/>
    </row>
    <row r="1025" spans="2:26" ht="15.65" customHeight="1" outlineLevel="2" x14ac:dyDescent="0.25">
      <c r="B1025" s="664" t="s">
        <v>1027</v>
      </c>
      <c r="D1025" s="657" t="s">
        <v>1183</v>
      </c>
      <c r="E1025" s="678">
        <v>1</v>
      </c>
      <c r="F1025" s="679" t="s">
        <v>72</v>
      </c>
      <c r="G1025" s="661"/>
      <c r="H1025" s="661">
        <f>E1025*G1025</f>
        <v>0</v>
      </c>
      <c r="J1025" s="891">
        <f>E1025*I1025</f>
        <v>0</v>
      </c>
      <c r="K1025" s="891">
        <v>175</v>
      </c>
      <c r="L1025" s="891">
        <f>E1025*K1025</f>
        <v>175</v>
      </c>
      <c r="M1025" s="891">
        <f>J1025+H1025*Tabellen!$K$2+L1025</f>
        <v>175</v>
      </c>
      <c r="N1025" s="795"/>
      <c r="O1025" s="1032">
        <f t="shared" ref="O1025:O1030" si="285">M1025</f>
        <v>175</v>
      </c>
      <c r="P1025" s="1017"/>
      <c r="Q1025" s="1020"/>
      <c r="R1025" s="1040">
        <v>1</v>
      </c>
      <c r="S1025" s="1018">
        <f>O1025*R1025</f>
        <v>175</v>
      </c>
      <c r="T1025" s="1018">
        <f>M1025-S1025</f>
        <v>0</v>
      </c>
      <c r="U1025" s="1018">
        <f>S1025*Tabellen!$G$2</f>
        <v>15.75</v>
      </c>
      <c r="V1025" s="1018">
        <f>T1025*Tabellen!$H$2</f>
        <v>0</v>
      </c>
      <c r="W1025" s="1018">
        <f>U1025+V1025</f>
        <v>15.75</v>
      </c>
      <c r="X1025" s="1018">
        <f>M1025+W1025</f>
        <v>190.75</v>
      </c>
      <c r="Z1025" s="973"/>
    </row>
    <row r="1026" spans="2:26" ht="15.65" customHeight="1" outlineLevel="2" x14ac:dyDescent="0.25">
      <c r="B1026" s="779"/>
      <c r="E1026" s="678"/>
      <c r="F1026" s="679"/>
      <c r="G1026" s="661"/>
      <c r="H1026" s="661"/>
      <c r="N1026" s="795"/>
      <c r="O1026" s="1032">
        <f t="shared" si="285"/>
        <v>0</v>
      </c>
      <c r="P1026" s="1017"/>
      <c r="Q1026" s="1020"/>
      <c r="Z1026" s="973"/>
    </row>
    <row r="1027" spans="2:26" ht="15.65" customHeight="1" outlineLevel="2" x14ac:dyDescent="0.25">
      <c r="B1027" s="664" t="s">
        <v>1028</v>
      </c>
      <c r="D1027" s="784" t="s">
        <v>1184</v>
      </c>
      <c r="E1027" s="678">
        <v>1</v>
      </c>
      <c r="F1027" s="679" t="s">
        <v>72</v>
      </c>
      <c r="G1027" s="680"/>
      <c r="H1027" s="680">
        <f>E1027*G1027</f>
        <v>0</v>
      </c>
      <c r="J1027" s="899">
        <f>E1027*I1027</f>
        <v>0</v>
      </c>
      <c r="K1027" s="899">
        <v>450</v>
      </c>
      <c r="L1027" s="899">
        <f>+K1027*E1027</f>
        <v>450</v>
      </c>
      <c r="M1027" s="900">
        <f>J1027+H1027*Tabellen!$K$2+L1027</f>
        <v>450</v>
      </c>
      <c r="N1027" s="795"/>
      <c r="O1027" s="1032">
        <f t="shared" si="285"/>
        <v>450</v>
      </c>
      <c r="P1027" s="1026"/>
      <c r="Q1027" s="1020"/>
      <c r="R1027" s="1040">
        <v>0.5</v>
      </c>
      <c r="S1027" s="1018">
        <f>O1027*R1027</f>
        <v>225</v>
      </c>
      <c r="T1027" s="1018">
        <f>M1027-S1027</f>
        <v>225</v>
      </c>
      <c r="U1027" s="1018">
        <f>S1027*Tabellen!$G$2</f>
        <v>20.25</v>
      </c>
      <c r="V1027" s="1018">
        <f>T1027*Tabellen!$H$2</f>
        <v>47.25</v>
      </c>
      <c r="W1027" s="1018">
        <f>U1027+V1027</f>
        <v>67.5</v>
      </c>
      <c r="X1027" s="1018">
        <f>M1027+W1027</f>
        <v>517.5</v>
      </c>
      <c r="Z1027" s="974"/>
    </row>
    <row r="1028" spans="2:26" ht="15.65" customHeight="1" outlineLevel="2" x14ac:dyDescent="0.25">
      <c r="B1028" s="779"/>
      <c r="D1028" s="784"/>
      <c r="E1028" s="678"/>
      <c r="F1028" s="679"/>
      <c r="G1028" s="680"/>
      <c r="H1028" s="680"/>
      <c r="J1028" s="899"/>
      <c r="K1028" s="899"/>
      <c r="L1028" s="899"/>
      <c r="M1028" s="900"/>
      <c r="N1028" s="795"/>
      <c r="O1028" s="1032">
        <f t="shared" si="285"/>
        <v>0</v>
      </c>
      <c r="P1028" s="1026"/>
      <c r="Q1028" s="1020"/>
      <c r="R1028" s="1040"/>
      <c r="Z1028" s="974"/>
    </row>
    <row r="1029" spans="2:26" ht="15.65" customHeight="1" outlineLevel="2" x14ac:dyDescent="0.25">
      <c r="B1029" s="664" t="s">
        <v>1029</v>
      </c>
      <c r="D1029" s="784" t="s">
        <v>1182</v>
      </c>
      <c r="E1029" s="678">
        <f>E1027</f>
        <v>1</v>
      </c>
      <c r="F1029" s="679" t="s">
        <v>72</v>
      </c>
      <c r="G1029" s="680"/>
      <c r="H1029" s="680">
        <f>E1029*G1029</f>
        <v>0</v>
      </c>
      <c r="I1029" s="899"/>
      <c r="J1029" s="899">
        <f>E1029*I1029</f>
        <v>0</v>
      </c>
      <c r="K1029" s="899">
        <v>75</v>
      </c>
      <c r="L1029" s="899">
        <f>+K1029*E1029</f>
        <v>75</v>
      </c>
      <c r="M1029" s="900">
        <f>J1029+H1029*Tabellen!$K$2+L1029</f>
        <v>75</v>
      </c>
      <c r="N1029" s="795"/>
      <c r="O1029" s="1032">
        <f t="shared" si="285"/>
        <v>75</v>
      </c>
      <c r="P1029" s="1017"/>
      <c r="Q1029" s="1020"/>
      <c r="R1029" s="1040">
        <v>1</v>
      </c>
      <c r="S1029" s="1018">
        <f>O1029*R1029</f>
        <v>75</v>
      </c>
      <c r="T1029" s="1018">
        <f>M1029-S1029</f>
        <v>0</v>
      </c>
      <c r="U1029" s="1018">
        <f>S1029*Tabellen!$G$2</f>
        <v>6.75</v>
      </c>
      <c r="V1029" s="1018">
        <f>T1029*Tabellen!$H$2</f>
        <v>0</v>
      </c>
      <c r="W1029" s="1018">
        <f>U1029+V1029</f>
        <v>6.75</v>
      </c>
      <c r="X1029" s="1018">
        <f>M1029+W1029</f>
        <v>81.75</v>
      </c>
      <c r="Z1029" s="974"/>
    </row>
    <row r="1030" spans="2:26" ht="15.65" customHeight="1" outlineLevel="2" x14ac:dyDescent="0.25">
      <c r="B1030" s="779"/>
      <c r="D1030" s="784"/>
      <c r="E1030" s="678"/>
      <c r="F1030" s="679"/>
      <c r="G1030" s="661"/>
      <c r="H1030" s="661"/>
      <c r="N1030" s="795"/>
      <c r="O1030" s="1032">
        <f t="shared" si="285"/>
        <v>0</v>
      </c>
      <c r="P1030" s="1017"/>
      <c r="Q1030" s="1020"/>
      <c r="R1030" s="1040"/>
      <c r="Z1030" s="974"/>
    </row>
    <row r="1031" spans="2:26" ht="15.65" customHeight="1" outlineLevel="2" x14ac:dyDescent="0.25">
      <c r="B1031" s="664" t="s">
        <v>1033</v>
      </c>
      <c r="D1031" s="784" t="s">
        <v>1188</v>
      </c>
      <c r="E1031" s="678">
        <v>1</v>
      </c>
      <c r="F1031" s="679" t="s">
        <v>1185</v>
      </c>
      <c r="G1031" s="661"/>
      <c r="H1031" s="661">
        <f>E1031*G1031</f>
        <v>0</v>
      </c>
      <c r="J1031" s="891">
        <f>E1031*I1031</f>
        <v>0</v>
      </c>
      <c r="K1031" s="891">
        <v>50</v>
      </c>
      <c r="L1031" s="891">
        <f>E1031*K1031</f>
        <v>50</v>
      </c>
      <c r="M1031" s="891">
        <f>J1031+H1031*Tabellen!$K$2+L1031</f>
        <v>50</v>
      </c>
      <c r="N1031" s="795"/>
      <c r="O1031" s="1026">
        <f t="shared" ref="O1031:O1047" si="286">M1031</f>
        <v>50</v>
      </c>
      <c r="P1031" s="1017"/>
      <c r="Q1031" s="1020"/>
      <c r="R1031" s="1040">
        <v>1</v>
      </c>
      <c r="S1031" s="1018">
        <f t="shared" ref="S1031:S1044" si="287">O1031*R1031</f>
        <v>50</v>
      </c>
      <c r="T1031" s="1018">
        <f>M1031-S1031</f>
        <v>0</v>
      </c>
      <c r="U1031" s="1018">
        <f>S1031*Tabellen!$G$2</f>
        <v>4.5</v>
      </c>
      <c r="V1031" s="1018">
        <f>T1031*Tabellen!$H$2</f>
        <v>0</v>
      </c>
      <c r="W1031" s="1018">
        <f>U1031+V1031</f>
        <v>4.5</v>
      </c>
      <c r="X1031" s="1018">
        <f>M1031+W1031</f>
        <v>54.5</v>
      </c>
      <c r="Z1031" s="973"/>
    </row>
    <row r="1032" spans="2:26" ht="15.65" customHeight="1" outlineLevel="2" x14ac:dyDescent="0.25">
      <c r="B1032" s="779"/>
      <c r="E1032" s="678"/>
      <c r="F1032" s="679"/>
      <c r="G1032" s="661"/>
      <c r="H1032" s="661"/>
      <c r="N1032" s="795"/>
      <c r="O1032" s="1026">
        <f t="shared" si="286"/>
        <v>0</v>
      </c>
      <c r="P1032" s="1017"/>
      <c r="Q1032" s="1020"/>
      <c r="R1032" s="1040"/>
      <c r="S1032" s="1018">
        <f t="shared" si="287"/>
        <v>0</v>
      </c>
      <c r="Z1032" s="973"/>
    </row>
    <row r="1033" spans="2:26" ht="15.65" customHeight="1" outlineLevel="2" x14ac:dyDescent="0.25">
      <c r="B1033" s="664" t="s">
        <v>1034</v>
      </c>
      <c r="D1033" s="784" t="s">
        <v>1409</v>
      </c>
      <c r="E1033" s="678">
        <v>1</v>
      </c>
      <c r="F1033" s="657" t="s">
        <v>1186</v>
      </c>
      <c r="G1033" s="680"/>
      <c r="H1033" s="680">
        <f>E1033*G1033</f>
        <v>0</v>
      </c>
      <c r="J1033" s="899">
        <f>E1033*I1033</f>
        <v>0</v>
      </c>
      <c r="K1033" s="899">
        <v>110</v>
      </c>
      <c r="L1033" s="899">
        <f>+K1033*E1033</f>
        <v>110</v>
      </c>
      <c r="M1033" s="900">
        <f>J1033+H1033*Tabellen!$K$2+L1033</f>
        <v>110</v>
      </c>
      <c r="N1033" s="795"/>
      <c r="O1033" s="1026">
        <f t="shared" si="286"/>
        <v>110</v>
      </c>
      <c r="P1033" s="1026"/>
      <c r="Q1033" s="1020"/>
      <c r="R1033" s="1040">
        <v>0.7</v>
      </c>
      <c r="S1033" s="1018">
        <f t="shared" si="287"/>
        <v>77</v>
      </c>
      <c r="T1033" s="1018">
        <f>M1033-S1033</f>
        <v>33</v>
      </c>
      <c r="U1033" s="1018">
        <f>S1033*Tabellen!$G$2</f>
        <v>6.93</v>
      </c>
      <c r="V1033" s="1018">
        <f>T1033*Tabellen!$H$2</f>
        <v>6.93</v>
      </c>
      <c r="W1033" s="1018">
        <f>U1033+V1033</f>
        <v>13.86</v>
      </c>
      <c r="X1033" s="1018">
        <f>M1033+W1033</f>
        <v>123.86</v>
      </c>
      <c r="Z1033" s="974"/>
    </row>
    <row r="1034" spans="2:26" ht="15.65" customHeight="1" outlineLevel="2" x14ac:dyDescent="0.25">
      <c r="B1034" s="779"/>
      <c r="E1034" s="678"/>
      <c r="F1034" s="679"/>
      <c r="G1034" s="680"/>
      <c r="H1034" s="680"/>
      <c r="J1034" s="899"/>
      <c r="K1034" s="899"/>
      <c r="L1034" s="899"/>
      <c r="M1034" s="900"/>
      <c r="N1034" s="795"/>
      <c r="O1034" s="1026">
        <f t="shared" si="286"/>
        <v>0</v>
      </c>
      <c r="P1034" s="1026"/>
      <c r="Q1034" s="1020"/>
      <c r="R1034" s="1040"/>
      <c r="S1034" s="1018">
        <f t="shared" si="287"/>
        <v>0</v>
      </c>
      <c r="Z1034" s="974"/>
    </row>
    <row r="1035" spans="2:26" ht="15.65" customHeight="1" outlineLevel="2" x14ac:dyDescent="0.25">
      <c r="B1035" s="664" t="s">
        <v>1035</v>
      </c>
      <c r="D1035" s="784" t="s">
        <v>1320</v>
      </c>
      <c r="E1035" s="678">
        <f>E1033</f>
        <v>1</v>
      </c>
      <c r="F1035" s="679" t="s">
        <v>73</v>
      </c>
      <c r="G1035" s="680"/>
      <c r="H1035" s="680">
        <f>E1035*G1035</f>
        <v>0</v>
      </c>
      <c r="I1035" s="899"/>
      <c r="J1035" s="899">
        <f>E1035*I1035</f>
        <v>0</v>
      </c>
      <c r="K1035" s="899">
        <v>350</v>
      </c>
      <c r="L1035" s="899">
        <f>+K1035*E1035</f>
        <v>350</v>
      </c>
      <c r="M1035" s="900">
        <f>J1035+H1035*Tabellen!$K$2+L1035</f>
        <v>350</v>
      </c>
      <c r="N1035" s="795"/>
      <c r="O1035" s="1026">
        <f t="shared" si="286"/>
        <v>350</v>
      </c>
      <c r="P1035" s="1017"/>
      <c r="Q1035" s="1020"/>
      <c r="R1035" s="1040">
        <v>0.45</v>
      </c>
      <c r="S1035" s="1018">
        <f t="shared" si="287"/>
        <v>157.5</v>
      </c>
      <c r="T1035" s="1018">
        <f>M1035-S1035</f>
        <v>192.5</v>
      </c>
      <c r="U1035" s="1018">
        <f>S1035*Tabellen!$G$2</f>
        <v>14.174999999999999</v>
      </c>
      <c r="V1035" s="1018">
        <f>T1035*Tabellen!$H$2</f>
        <v>40.424999999999997</v>
      </c>
      <c r="W1035" s="1018">
        <f>U1035+V1035</f>
        <v>54.599999999999994</v>
      </c>
      <c r="X1035" s="1018">
        <f>M1035+W1035</f>
        <v>404.6</v>
      </c>
      <c r="Z1035" s="974"/>
    </row>
    <row r="1036" spans="2:26" ht="15.65" customHeight="1" outlineLevel="2" x14ac:dyDescent="0.25">
      <c r="B1036" s="779"/>
      <c r="E1036" s="678"/>
      <c r="F1036" s="679"/>
      <c r="G1036" s="661"/>
      <c r="H1036" s="661"/>
      <c r="N1036" s="795"/>
      <c r="O1036" s="1026">
        <f t="shared" si="286"/>
        <v>0</v>
      </c>
      <c r="P1036" s="1017"/>
      <c r="Q1036" s="1020"/>
      <c r="R1036" s="1040"/>
      <c r="S1036" s="1018">
        <f t="shared" si="287"/>
        <v>0</v>
      </c>
      <c r="Z1036" s="974"/>
    </row>
    <row r="1037" spans="2:26" ht="15.65" customHeight="1" outlineLevel="2" x14ac:dyDescent="0.25">
      <c r="B1037" s="664" t="s">
        <v>1036</v>
      </c>
      <c r="D1037" s="784" t="s">
        <v>1192</v>
      </c>
      <c r="E1037" s="678">
        <v>1</v>
      </c>
      <c r="F1037" s="679" t="s">
        <v>1187</v>
      </c>
      <c r="G1037" s="661"/>
      <c r="H1037" s="661">
        <f>E1037*G1037</f>
        <v>0</v>
      </c>
      <c r="J1037" s="891">
        <f>E1037*I1037</f>
        <v>0</v>
      </c>
      <c r="K1037" s="891">
        <v>350</v>
      </c>
      <c r="L1037" s="891">
        <f>E1037*K1037</f>
        <v>350</v>
      </c>
      <c r="M1037" s="891">
        <f>J1037+H1037*Tabellen!$K$2+L1037</f>
        <v>350</v>
      </c>
      <c r="N1037" s="795"/>
      <c r="O1037" s="1026">
        <f t="shared" si="286"/>
        <v>350</v>
      </c>
      <c r="P1037" s="1017"/>
      <c r="Q1037" s="1020"/>
      <c r="R1037" s="1040">
        <v>0.75</v>
      </c>
      <c r="S1037" s="1018">
        <f t="shared" si="287"/>
        <v>262.5</v>
      </c>
      <c r="T1037" s="1018">
        <f>M1037-S1037</f>
        <v>87.5</v>
      </c>
      <c r="U1037" s="1018">
        <f>S1037*Tabellen!$G$2</f>
        <v>23.625</v>
      </c>
      <c r="V1037" s="1018">
        <f>T1037*Tabellen!$H$2</f>
        <v>18.375</v>
      </c>
      <c r="W1037" s="1018">
        <f>U1037+V1037</f>
        <v>42</v>
      </c>
      <c r="X1037" s="1018">
        <f>M1037+W1037</f>
        <v>392</v>
      </c>
      <c r="Z1037" s="974"/>
    </row>
    <row r="1038" spans="2:26" ht="15.65" customHeight="1" outlineLevel="2" x14ac:dyDescent="0.25">
      <c r="B1038" s="779"/>
      <c r="E1038" s="678"/>
      <c r="F1038" s="681"/>
      <c r="G1038" s="661"/>
      <c r="H1038" s="661"/>
      <c r="N1038" s="795"/>
      <c r="O1038" s="1026">
        <f t="shared" si="286"/>
        <v>0</v>
      </c>
      <c r="P1038" s="1017"/>
      <c r="Q1038" s="1020"/>
      <c r="R1038" s="1040"/>
      <c r="S1038" s="1018">
        <f t="shared" si="287"/>
        <v>0</v>
      </c>
      <c r="Z1038" s="974"/>
    </row>
    <row r="1039" spans="2:26" ht="15.65" customHeight="1" outlineLevel="2" x14ac:dyDescent="0.25">
      <c r="B1039" s="664" t="s">
        <v>1037</v>
      </c>
      <c r="D1039" s="784" t="s">
        <v>1189</v>
      </c>
      <c r="E1039" s="678">
        <v>1</v>
      </c>
      <c r="F1039" s="657" t="s">
        <v>1195</v>
      </c>
      <c r="G1039" s="661"/>
      <c r="H1039" s="661"/>
      <c r="K1039" s="891">
        <v>30</v>
      </c>
      <c r="L1039" s="891">
        <f>E1039*K1039</f>
        <v>30</v>
      </c>
      <c r="M1039" s="891">
        <f>J1039+H1039*Tabellen!$K$2+L1039</f>
        <v>30</v>
      </c>
      <c r="N1039" s="795"/>
      <c r="O1039" s="1026">
        <f t="shared" si="286"/>
        <v>30</v>
      </c>
      <c r="P1039" s="1017"/>
      <c r="Q1039" s="1020"/>
      <c r="R1039" s="1040">
        <f>_xlfn.XLOOKUP(Q1039,Tabellen!$B$9:$B$21,Tabellen!$C$9:$C$21,"controleren")</f>
        <v>0</v>
      </c>
      <c r="S1039" s="1018">
        <f t="shared" si="287"/>
        <v>0</v>
      </c>
      <c r="T1039" s="1018">
        <f>M1039-S1039</f>
        <v>30</v>
      </c>
      <c r="U1039" s="1018">
        <f>S1039*Tabellen!$G$2</f>
        <v>0</v>
      </c>
      <c r="V1039" s="1018">
        <f>T1039*Tabellen!$H$2</f>
        <v>6.3</v>
      </c>
      <c r="W1039" s="1018">
        <f>U1039+V1039</f>
        <v>6.3</v>
      </c>
      <c r="X1039" s="1018">
        <f>M1039+W1039</f>
        <v>36.299999999999997</v>
      </c>
      <c r="Y1039" s="1017"/>
      <c r="Z1039" s="974"/>
    </row>
    <row r="1040" spans="2:26" ht="15.65" customHeight="1" outlineLevel="2" x14ac:dyDescent="0.25">
      <c r="B1040" s="779"/>
      <c r="E1040" s="678"/>
      <c r="G1040" s="661"/>
      <c r="H1040" s="661"/>
      <c r="N1040" s="795"/>
      <c r="O1040" s="1026">
        <f t="shared" si="286"/>
        <v>0</v>
      </c>
      <c r="P1040" s="1017"/>
      <c r="Q1040" s="1020"/>
      <c r="R1040" s="1040"/>
      <c r="S1040" s="1018">
        <f t="shared" si="287"/>
        <v>0</v>
      </c>
      <c r="Y1040" s="1017"/>
      <c r="Z1040" s="974"/>
    </row>
    <row r="1041" spans="2:71" ht="15.65" customHeight="1" outlineLevel="2" x14ac:dyDescent="0.25">
      <c r="B1041" s="664" t="s">
        <v>1038</v>
      </c>
      <c r="D1041" s="784" t="s">
        <v>1190</v>
      </c>
      <c r="E1041" s="678">
        <v>1</v>
      </c>
      <c r="F1041" s="679" t="s">
        <v>1195</v>
      </c>
      <c r="G1041" s="680"/>
      <c r="H1041" s="680">
        <f>E1041*G1041</f>
        <v>0</v>
      </c>
      <c r="J1041" s="899">
        <f>E1041*I1041</f>
        <v>0</v>
      </c>
      <c r="K1041" s="899">
        <v>12.5</v>
      </c>
      <c r="L1041" s="899">
        <f>+K1041*E1041</f>
        <v>12.5</v>
      </c>
      <c r="M1041" s="900">
        <f>J1041+H1041*Tabellen!$K$2+L1041</f>
        <v>12.5</v>
      </c>
      <c r="N1041" s="795"/>
      <c r="O1041" s="1026">
        <f t="shared" si="286"/>
        <v>12.5</v>
      </c>
      <c r="P1041" s="1026"/>
      <c r="Q1041" s="1020"/>
      <c r="R1041" s="1040">
        <f>_xlfn.XLOOKUP(Q1041,Tabellen!$B$9:$B$21,Tabellen!$C$9:$C$21,"controleren")</f>
        <v>0</v>
      </c>
      <c r="S1041" s="1018">
        <f t="shared" si="287"/>
        <v>0</v>
      </c>
      <c r="T1041" s="1018">
        <f>M1041-S1041</f>
        <v>12.5</v>
      </c>
      <c r="U1041" s="1018">
        <f>S1041*Tabellen!$G$2</f>
        <v>0</v>
      </c>
      <c r="V1041" s="1018">
        <f>T1041*Tabellen!$H$2</f>
        <v>2.625</v>
      </c>
      <c r="W1041" s="1018">
        <f>U1041+V1041</f>
        <v>2.625</v>
      </c>
      <c r="X1041" s="1018">
        <f>M1041+W1041</f>
        <v>15.125</v>
      </c>
      <c r="Z1041" s="974"/>
    </row>
    <row r="1042" spans="2:71" ht="15.65" customHeight="1" outlineLevel="2" x14ac:dyDescent="0.25">
      <c r="B1042" s="779"/>
      <c r="D1042" s="784"/>
      <c r="E1042" s="678"/>
      <c r="F1042" s="679"/>
      <c r="G1042" s="680"/>
      <c r="H1042" s="680"/>
      <c r="J1042" s="899"/>
      <c r="K1042" s="899"/>
      <c r="L1042" s="899"/>
      <c r="M1042" s="900"/>
      <c r="N1042" s="795"/>
      <c r="O1042" s="1026">
        <f t="shared" si="286"/>
        <v>0</v>
      </c>
      <c r="P1042" s="1026"/>
      <c r="Q1042" s="1020"/>
      <c r="R1042" s="1040"/>
      <c r="S1042" s="1018">
        <f t="shared" si="287"/>
        <v>0</v>
      </c>
      <c r="Z1042" s="974"/>
    </row>
    <row r="1043" spans="2:71" ht="15.65" customHeight="1" outlineLevel="2" x14ac:dyDescent="0.25">
      <c r="B1043" s="664" t="s">
        <v>1039</v>
      </c>
      <c r="D1043" s="784" t="s">
        <v>1191</v>
      </c>
      <c r="E1043" s="678">
        <v>1</v>
      </c>
      <c r="F1043" s="679" t="s">
        <v>1031</v>
      </c>
      <c r="G1043" s="680"/>
      <c r="H1043" s="680">
        <f>E1043*G1043</f>
        <v>0</v>
      </c>
      <c r="I1043" s="899"/>
      <c r="J1043" s="899">
        <f>E1043*I1043</f>
        <v>0</v>
      </c>
      <c r="K1043" s="899">
        <v>1.25</v>
      </c>
      <c r="L1043" s="899">
        <f>+K1043*E1043</f>
        <v>1.25</v>
      </c>
      <c r="M1043" s="900">
        <f>J1043+H1043*Tabellen!$K$2+L1043</f>
        <v>1.25</v>
      </c>
      <c r="N1043" s="795"/>
      <c r="O1043" s="1026">
        <f t="shared" si="286"/>
        <v>1.25</v>
      </c>
      <c r="P1043" s="1017"/>
      <c r="Q1043" s="1020"/>
      <c r="R1043" s="1040">
        <f>_xlfn.XLOOKUP(Q1043,Tabellen!$B$9:$B$21,Tabellen!$C$9:$C$21,"controleren")</f>
        <v>0</v>
      </c>
      <c r="S1043" s="1018">
        <f t="shared" si="287"/>
        <v>0</v>
      </c>
      <c r="T1043" s="1018">
        <f>M1043-S1043</f>
        <v>1.25</v>
      </c>
      <c r="U1043" s="1018">
        <f>S1043*Tabellen!$G$2</f>
        <v>0</v>
      </c>
      <c r="V1043" s="1018">
        <f>T1043*Tabellen!$H$2</f>
        <v>0.26250000000000001</v>
      </c>
      <c r="W1043" s="1018">
        <f>U1043+V1043</f>
        <v>0.26250000000000001</v>
      </c>
      <c r="X1043" s="1018">
        <f>M1043+W1043</f>
        <v>1.5125</v>
      </c>
      <c r="Z1043" s="974"/>
    </row>
    <row r="1044" spans="2:71" ht="15.65" customHeight="1" outlineLevel="2" x14ac:dyDescent="0.25">
      <c r="B1044" s="779"/>
      <c r="D1044" s="784"/>
      <c r="E1044" s="678"/>
      <c r="F1044" s="679"/>
      <c r="G1044" s="680"/>
      <c r="H1044" s="680"/>
      <c r="J1044" s="899"/>
      <c r="K1044" s="899"/>
      <c r="L1044" s="899"/>
      <c r="M1044" s="900"/>
      <c r="N1044" s="795"/>
      <c r="O1044" s="1026">
        <f t="shared" si="286"/>
        <v>0</v>
      </c>
      <c r="P1044" s="1017"/>
      <c r="Q1044" s="1020"/>
      <c r="R1044" s="1040"/>
      <c r="S1044" s="1018">
        <f t="shared" si="287"/>
        <v>0</v>
      </c>
      <c r="Z1044" s="974"/>
    </row>
    <row r="1045" spans="2:71" ht="15.65" customHeight="1" outlineLevel="2" x14ac:dyDescent="0.25">
      <c r="B1045" s="664" t="s">
        <v>1040</v>
      </c>
      <c r="D1045" s="784" t="s">
        <v>1787</v>
      </c>
      <c r="E1045" s="678">
        <v>1</v>
      </c>
      <c r="F1045" s="679" t="s">
        <v>1185</v>
      </c>
      <c r="G1045" s="680"/>
      <c r="H1045" s="680">
        <f>E1045*G1045</f>
        <v>0</v>
      </c>
      <c r="J1045" s="899">
        <f>E1045*I1045</f>
        <v>0</v>
      </c>
      <c r="K1045" s="899">
        <v>75</v>
      </c>
      <c r="L1045" s="899">
        <f>+K1045*E1045</f>
        <v>75</v>
      </c>
      <c r="M1045" s="900">
        <f>J1045+H1045*Tabellen!$K$2+L1045</f>
        <v>75</v>
      </c>
      <c r="N1045" s="795"/>
      <c r="O1045" s="1026">
        <f t="shared" si="286"/>
        <v>75</v>
      </c>
      <c r="P1045" s="1026"/>
      <c r="Q1045" s="1020"/>
      <c r="R1045" s="1040">
        <f>_xlfn.XLOOKUP(Q1045,Tabellen!$B$9:$B$21,Tabellen!$C$9:$C$21,"controleren")</f>
        <v>0</v>
      </c>
      <c r="S1045" s="1018">
        <f>M1045*R1045</f>
        <v>0</v>
      </c>
      <c r="T1045" s="1018">
        <f>M1045-S1045</f>
        <v>75</v>
      </c>
      <c r="U1045" s="1018">
        <f>S1045*Tabellen!$G$2</f>
        <v>0</v>
      </c>
      <c r="V1045" s="1018">
        <f>T1045*Tabellen!$H$2</f>
        <v>15.75</v>
      </c>
      <c r="W1045" s="1018">
        <f>U1045+V1045</f>
        <v>15.75</v>
      </c>
      <c r="X1045" s="1018">
        <f>M1045+W1045</f>
        <v>90.75</v>
      </c>
      <c r="Z1045" s="974"/>
    </row>
    <row r="1046" spans="2:71" ht="15.65" customHeight="1" outlineLevel="2" x14ac:dyDescent="0.25">
      <c r="B1046" s="779"/>
      <c r="D1046" s="784"/>
      <c r="E1046" s="678"/>
      <c r="F1046" s="679"/>
      <c r="G1046" s="680"/>
      <c r="H1046" s="680"/>
      <c r="J1046" s="899"/>
      <c r="K1046" s="899"/>
      <c r="L1046" s="899"/>
      <c r="M1046" s="900"/>
      <c r="N1046" s="795"/>
      <c r="O1046" s="1026"/>
      <c r="P1046" s="1026"/>
      <c r="Q1046" s="1020"/>
      <c r="R1046" s="1040"/>
      <c r="Z1046" s="974"/>
    </row>
    <row r="1047" spans="2:71" ht="15.65" customHeight="1" outlineLevel="2" x14ac:dyDescent="0.25">
      <c r="B1047" s="664" t="s">
        <v>1041</v>
      </c>
      <c r="D1047" s="784" t="s">
        <v>1588</v>
      </c>
      <c r="E1047" s="678">
        <v>1</v>
      </c>
      <c r="F1047" s="679" t="s">
        <v>74</v>
      </c>
      <c r="G1047" s="680"/>
      <c r="H1047" s="680">
        <f>E1047*G1047</f>
        <v>0</v>
      </c>
      <c r="I1047" s="899"/>
      <c r="J1047" s="899">
        <f>E1047*I1047</f>
        <v>0</v>
      </c>
      <c r="K1047" s="899">
        <v>45</v>
      </c>
      <c r="L1047" s="899">
        <f>+K1047*E1047</f>
        <v>45</v>
      </c>
      <c r="M1047" s="900">
        <f>J1047+H1047*Tabellen!$K$2+L1047</f>
        <v>45</v>
      </c>
      <c r="N1047" s="795"/>
      <c r="O1047" s="1026">
        <f t="shared" si="286"/>
        <v>45</v>
      </c>
      <c r="P1047" s="1017"/>
      <c r="Q1047" s="1020"/>
      <c r="R1047" s="1040">
        <f>_xlfn.XLOOKUP(Q1047,Tabellen!$B$9:$B$21,Tabellen!$C$9:$C$21,"controleren")</f>
        <v>0</v>
      </c>
      <c r="S1047" s="1018">
        <f>M1047*R1047</f>
        <v>0</v>
      </c>
      <c r="T1047" s="1018">
        <f>M1047-S1047</f>
        <v>45</v>
      </c>
      <c r="U1047" s="1018">
        <f>S1047*Tabellen!$G$2</f>
        <v>0</v>
      </c>
      <c r="V1047" s="1018">
        <f>T1047*Tabellen!$H$2</f>
        <v>9.4499999999999993</v>
      </c>
      <c r="W1047" s="1018">
        <f>U1047+V1047</f>
        <v>9.4499999999999993</v>
      </c>
      <c r="X1047" s="1018">
        <f>M1047+W1047</f>
        <v>54.45</v>
      </c>
      <c r="Z1047" s="978"/>
    </row>
    <row r="1048" spans="2:71" ht="15.65" customHeight="1" outlineLevel="2" x14ac:dyDescent="0.25">
      <c r="B1048" s="779"/>
      <c r="D1048" s="784"/>
      <c r="E1048" s="678"/>
      <c r="F1048" s="679"/>
      <c r="G1048" s="661"/>
      <c r="H1048" s="661"/>
      <c r="N1048" s="795"/>
      <c r="O1048" s="1026"/>
      <c r="P1048" s="1017"/>
      <c r="Q1048" s="1020"/>
      <c r="R1048" s="1040"/>
      <c r="Z1048" s="978"/>
    </row>
    <row r="1049" spans="2:71" ht="15.65" customHeight="1" outlineLevel="2" x14ac:dyDescent="0.25">
      <c r="B1049" s="664" t="s">
        <v>1042</v>
      </c>
      <c r="D1049" s="784"/>
      <c r="E1049" s="678"/>
      <c r="F1049" s="679"/>
      <c r="G1049" s="661"/>
      <c r="H1049" s="661">
        <f>E1049*G1049</f>
        <v>0</v>
      </c>
      <c r="J1049" s="891">
        <f>E1049*I1049</f>
        <v>0</v>
      </c>
      <c r="K1049" s="891">
        <v>0</v>
      </c>
      <c r="L1049" s="891">
        <f>E1049*K1049</f>
        <v>0</v>
      </c>
      <c r="M1049" s="891">
        <f>J1049+H1049*Tabellen!$K$2+L1049</f>
        <v>0</v>
      </c>
      <c r="N1049" s="795"/>
      <c r="O1049" s="1026"/>
      <c r="P1049" s="1017"/>
      <c r="Q1049" s="1020"/>
      <c r="R1049" s="1040">
        <f>_xlfn.XLOOKUP(Q1049,Tabellen!$B$9:$B$21,Tabellen!$C$9:$C$21,"controleren")</f>
        <v>0</v>
      </c>
      <c r="S1049" s="1018">
        <f>M1049*R1049</f>
        <v>0</v>
      </c>
      <c r="T1049" s="1018">
        <f>M1049-S1049</f>
        <v>0</v>
      </c>
      <c r="U1049" s="1018">
        <f>S1049*Tabellen!$G$2</f>
        <v>0</v>
      </c>
      <c r="V1049" s="1018">
        <f>T1049*Tabellen!$H$2</f>
        <v>0</v>
      </c>
      <c r="W1049" s="1018">
        <f>U1049+V1049</f>
        <v>0</v>
      </c>
      <c r="X1049" s="1018">
        <f>M1049+W1049</f>
        <v>0</v>
      </c>
      <c r="Z1049" s="977"/>
    </row>
    <row r="1050" spans="2:71" ht="15.65" customHeight="1" outlineLevel="2" x14ac:dyDescent="0.25">
      <c r="B1050" s="779"/>
      <c r="D1050" s="784"/>
      <c r="E1050" s="678"/>
      <c r="F1050" s="679"/>
      <c r="G1050" s="661"/>
      <c r="H1050" s="661"/>
      <c r="N1050" s="795"/>
      <c r="O1050" s="1026"/>
      <c r="P1050" s="1017"/>
      <c r="Q1050" s="1023"/>
      <c r="S1050" s="1024"/>
      <c r="Z1050" s="965"/>
    </row>
    <row r="1051" spans="2:71" ht="15.65" customHeight="1" outlineLevel="2" x14ac:dyDescent="0.25">
      <c r="B1051" s="779"/>
      <c r="D1051" s="782"/>
      <c r="E1051" s="674"/>
      <c r="F1051" s="675"/>
      <c r="G1051" s="654"/>
      <c r="H1051" s="654"/>
      <c r="I1051" s="893"/>
      <c r="J1051" s="893"/>
      <c r="K1051" s="893"/>
      <c r="L1051" s="893"/>
      <c r="M1051" s="893"/>
      <c r="N1051" s="795"/>
      <c r="O1051" s="1026"/>
      <c r="P1051" s="1026"/>
      <c r="Q1051" s="1023"/>
      <c r="S1051" s="1024"/>
      <c r="Z1051" s="965"/>
    </row>
    <row r="1052" spans="2:71" ht="9" customHeight="1" outlineLevel="1" x14ac:dyDescent="0.25">
      <c r="B1052" s="663"/>
      <c r="D1052" s="664"/>
      <c r="E1052" s="666"/>
      <c r="F1052" s="664"/>
      <c r="G1052" s="665"/>
      <c r="H1052" s="665"/>
      <c r="I1052" s="892"/>
      <c r="J1052" s="892"/>
      <c r="K1052" s="892"/>
      <c r="L1052" s="892"/>
      <c r="M1052" s="892"/>
      <c r="N1052" s="786"/>
      <c r="O1052" s="1021"/>
      <c r="P1052" s="1021"/>
      <c r="Q1052" s="1021"/>
      <c r="R1052" s="1022"/>
      <c r="S1052" s="1022"/>
      <c r="T1052" s="1022"/>
      <c r="U1052" s="1022"/>
      <c r="V1052" s="1022"/>
      <c r="W1052" s="1022"/>
      <c r="X1052" s="1022"/>
      <c r="Y1052" s="1021"/>
      <c r="Z1052" s="965"/>
      <c r="AA1052" s="966"/>
      <c r="AG1052" s="963"/>
      <c r="AH1052" s="963"/>
    </row>
    <row r="1053" spans="2:71" s="912" customFormat="1" ht="15.65" customHeight="1" outlineLevel="1" x14ac:dyDescent="0.25">
      <c r="B1053" s="650" t="s">
        <v>1134</v>
      </c>
      <c r="C1053" s="937"/>
      <c r="D1053" s="651" t="s">
        <v>1332</v>
      </c>
      <c r="E1053" s="658">
        <f>2*2.5</f>
        <v>5</v>
      </c>
      <c r="F1053" s="651" t="s">
        <v>74</v>
      </c>
      <c r="G1053" s="652"/>
      <c r="H1053" s="652">
        <f>SUM(H1054:H1064)/E1053</f>
        <v>2.6315</v>
      </c>
      <c r="I1053" s="890"/>
      <c r="J1053" s="890">
        <f>SUM(J1054:J1064)/E1053</f>
        <v>543.93000000000006</v>
      </c>
      <c r="K1053" s="890"/>
      <c r="L1053" s="890">
        <f>SUM(L1054:L1064)/E1053</f>
        <v>0</v>
      </c>
      <c r="M1053" s="890">
        <f>SUM(M1054:M1064)/E1053</f>
        <v>701.81999999999994</v>
      </c>
      <c r="N1053" s="937"/>
      <c r="O1053" s="1015">
        <f>SUM(O1054:O1063)/E1053</f>
        <v>849.20220000000006</v>
      </c>
      <c r="P1053" s="1014" t="str">
        <f>B1053</f>
        <v>V2-4-A1</v>
      </c>
      <c r="Q1053" s="1014"/>
      <c r="R1053" s="1015"/>
      <c r="S1053" s="1015"/>
      <c r="T1053" s="1015"/>
      <c r="U1053" s="1028"/>
      <c r="V1053" s="1015"/>
      <c r="W1053" s="1015"/>
      <c r="X1053" s="1015">
        <f>SUM(X1054:X1063)/E1053</f>
        <v>1004.6090340000001</v>
      </c>
      <c r="Y1053" s="1014"/>
      <c r="Z1053" s="964"/>
      <c r="AA1053" s="960"/>
      <c r="AB1053" s="960"/>
      <c r="AC1053" s="960"/>
      <c r="AD1053" s="960"/>
      <c r="AE1053" s="960"/>
      <c r="AF1053" s="960"/>
      <c r="AG1053" s="960"/>
      <c r="AH1053" s="960"/>
      <c r="AI1053" s="960"/>
      <c r="AJ1053" s="960"/>
      <c r="AK1053" s="960"/>
      <c r="AL1053" s="960"/>
      <c r="AM1053" s="960"/>
      <c r="AN1053" s="960"/>
      <c r="AO1053" s="960"/>
      <c r="AP1053" s="960"/>
      <c r="AQ1053" s="960"/>
      <c r="AR1053" s="960"/>
      <c r="AS1053" s="960"/>
      <c r="AT1053" s="960"/>
      <c r="AU1053" s="960"/>
      <c r="AV1053" s="960"/>
      <c r="AW1053" s="960"/>
      <c r="AX1053" s="960"/>
      <c r="AY1053" s="960"/>
      <c r="AZ1053" s="960"/>
      <c r="BA1053" s="960"/>
      <c r="BB1053" s="960"/>
      <c r="BC1053" s="960"/>
      <c r="BD1053" s="960"/>
      <c r="BE1053" s="960"/>
      <c r="BF1053" s="960"/>
      <c r="BG1053" s="960"/>
      <c r="BH1053" s="960"/>
      <c r="BI1053" s="960"/>
      <c r="BJ1053" s="960"/>
      <c r="BK1053" s="960"/>
      <c r="BL1053" s="960"/>
      <c r="BM1053" s="960"/>
      <c r="BN1053" s="960"/>
      <c r="BO1053" s="960"/>
      <c r="BP1053" s="960"/>
      <c r="BQ1053" s="960"/>
      <c r="BR1053" s="960"/>
      <c r="BS1053" s="960"/>
    </row>
    <row r="1054" spans="2:71" ht="15.65" customHeight="1" outlineLevel="2" x14ac:dyDescent="0.25">
      <c r="B1054" s="659"/>
      <c r="D1054" s="668" t="s">
        <v>1330</v>
      </c>
      <c r="E1054" s="660"/>
      <c r="F1054" s="669"/>
      <c r="G1054" s="670"/>
      <c r="H1054" s="670"/>
      <c r="I1054" s="897"/>
      <c r="J1054" s="897"/>
      <c r="K1054" s="897"/>
      <c r="N1054" s="795"/>
      <c r="O1054" s="1017" t="str">
        <f>R1054</f>
        <v>incl. opslagen</v>
      </c>
      <c r="P1054" s="1017"/>
      <c r="Q1054" s="1023"/>
      <c r="R1054" s="1030" t="str">
        <f>Tabellen!$C$2</f>
        <v>incl. opslagen</v>
      </c>
      <c r="S1054" s="1024"/>
      <c r="T1054" s="1030" t="str">
        <f>Tabellen!$C$2</f>
        <v>incl. opslagen</v>
      </c>
      <c r="Y1054" s="1017"/>
      <c r="Z1054" s="964"/>
    </row>
    <row r="1055" spans="2:71" ht="15.65" customHeight="1" outlineLevel="2" x14ac:dyDescent="0.25">
      <c r="B1055" s="659"/>
      <c r="D1055" s="822" t="s">
        <v>1433</v>
      </c>
      <c r="E1055" s="1137" t="s">
        <v>1197</v>
      </c>
      <c r="F1055" s="669" t="s">
        <v>846</v>
      </c>
      <c r="G1055" s="670">
        <v>2</v>
      </c>
      <c r="H1055" s="670">
        <f t="shared" ref="H1055:H1062" si="288">E1055*G1055</f>
        <v>2</v>
      </c>
      <c r="I1055" s="897"/>
      <c r="J1055" s="897">
        <f t="shared" ref="J1055:J1062" si="289">E1055*I1055</f>
        <v>0</v>
      </c>
      <c r="K1055" s="897"/>
      <c r="L1055" s="897">
        <f>E1055*K1055</f>
        <v>0</v>
      </c>
      <c r="M1055" s="897">
        <f>J1055+H1055*Tabellen!$K$2+L1055</f>
        <v>120</v>
      </c>
      <c r="N1055" s="795"/>
      <c r="O1055" s="1018">
        <f t="shared" ref="O1055:O1062" si="290">R1055+T1055</f>
        <v>145.19999999999999</v>
      </c>
      <c r="P1055" s="1031"/>
      <c r="Q1055" s="1023" t="s">
        <v>1025</v>
      </c>
      <c r="R1055" s="1018">
        <f>H1055*Tabellen!$K$2*Tabellen!$F$2</f>
        <v>145.19999999999999</v>
      </c>
      <c r="S1055" s="1024" t="s">
        <v>1116</v>
      </c>
      <c r="T1055" s="1018">
        <f>J1055*Tabellen!$F$2</f>
        <v>0</v>
      </c>
      <c r="U1055" s="1018">
        <f>R1055*Tabellen!$G$2</f>
        <v>13.067999999999998</v>
      </c>
      <c r="V1055" s="1018">
        <f>T1055*Tabellen!$H$2</f>
        <v>0</v>
      </c>
      <c r="W1055" s="1018">
        <f t="shared" ref="W1055:W1062" si="291">U1055+V1055</f>
        <v>13.067999999999998</v>
      </c>
      <c r="X1055" s="1018">
        <f t="shared" ref="X1055:X1062" si="292">O1055+W1055</f>
        <v>158.26799999999997</v>
      </c>
      <c r="Y1055" s="1017"/>
      <c r="Z1055" s="964"/>
      <c r="AH1055" s="979"/>
      <c r="AI1055" s="980" t="s">
        <v>173</v>
      </c>
    </row>
    <row r="1056" spans="2:71" ht="15.65" customHeight="1" outlineLevel="2" x14ac:dyDescent="0.25">
      <c r="B1056" s="779"/>
      <c r="D1056" s="822" t="s">
        <v>1333</v>
      </c>
      <c r="E1056" s="823">
        <f>E1053</f>
        <v>5</v>
      </c>
      <c r="F1056" s="826" t="s">
        <v>74</v>
      </c>
      <c r="G1056" s="825">
        <v>0.55000000000000004</v>
      </c>
      <c r="H1056" s="825">
        <f t="shared" si="288"/>
        <v>2.75</v>
      </c>
      <c r="I1056" s="902"/>
      <c r="J1056" s="902">
        <f t="shared" si="289"/>
        <v>0</v>
      </c>
      <c r="K1056" s="902"/>
      <c r="L1056" s="902">
        <f t="shared" ref="L1056:L1061" si="293">+K1056*E1056</f>
        <v>0</v>
      </c>
      <c r="M1056" s="903">
        <f>J1056+H1056*Tabellen!$K$2+L1056</f>
        <v>165</v>
      </c>
      <c r="N1056" s="795"/>
      <c r="O1056" s="1018">
        <f t="shared" si="290"/>
        <v>199.65</v>
      </c>
      <c r="P1056" s="1031"/>
      <c r="Q1056" s="1023" t="s">
        <v>1025</v>
      </c>
      <c r="R1056" s="1018">
        <f>H1056*Tabellen!$K$2*Tabellen!$F$2</f>
        <v>199.65</v>
      </c>
      <c r="S1056" s="1024" t="s">
        <v>1116</v>
      </c>
      <c r="T1056" s="1018">
        <f>J1056*Tabellen!$F$2</f>
        <v>0</v>
      </c>
      <c r="U1056" s="1018">
        <f>R1056*Tabellen!$G$2</f>
        <v>17.968499999999999</v>
      </c>
      <c r="V1056" s="1018">
        <f>T1056*Tabellen!$H$2</f>
        <v>0</v>
      </c>
      <c r="W1056" s="1018">
        <f t="shared" si="291"/>
        <v>17.968499999999999</v>
      </c>
      <c r="X1056" s="1018">
        <f t="shared" si="292"/>
        <v>217.61850000000001</v>
      </c>
      <c r="Z1056" s="965"/>
    </row>
    <row r="1057" spans="2:71" ht="15.65" customHeight="1" outlineLevel="2" x14ac:dyDescent="0.25">
      <c r="B1057" s="779"/>
      <c r="D1057" s="822" t="s">
        <v>1331</v>
      </c>
      <c r="E1057" s="823">
        <f>E1053</f>
        <v>5</v>
      </c>
      <c r="F1057" s="826" t="s">
        <v>74</v>
      </c>
      <c r="G1057" s="825">
        <v>0.12</v>
      </c>
      <c r="H1057" s="825">
        <f t="shared" si="288"/>
        <v>0.6</v>
      </c>
      <c r="I1057" s="902">
        <v>0.63</v>
      </c>
      <c r="J1057" s="902">
        <f t="shared" si="289"/>
        <v>3.15</v>
      </c>
      <c r="K1057" s="902"/>
      <c r="L1057" s="902">
        <f t="shared" si="293"/>
        <v>0</v>
      </c>
      <c r="M1057" s="903">
        <f>J1057+H1057*Tabellen!$K$2+L1057</f>
        <v>39.15</v>
      </c>
      <c r="N1057" s="795"/>
      <c r="O1057" s="1018">
        <f t="shared" si="290"/>
        <v>47.371500000000005</v>
      </c>
      <c r="P1057" s="1031"/>
      <c r="Q1057" s="1023" t="s">
        <v>1025</v>
      </c>
      <c r="R1057" s="1018">
        <f>H1057*Tabellen!$K$2*Tabellen!$F$2</f>
        <v>43.56</v>
      </c>
      <c r="S1057" s="1024" t="s">
        <v>1116</v>
      </c>
      <c r="T1057" s="1018">
        <f>J1057*Tabellen!$F$2</f>
        <v>3.8114999999999997</v>
      </c>
      <c r="U1057" s="1018">
        <f>R1057*Tabellen!$G$2</f>
        <v>3.9203999999999999</v>
      </c>
      <c r="V1057" s="1018">
        <f>T1057*Tabellen!$H$2</f>
        <v>0.80041499999999988</v>
      </c>
      <c r="W1057" s="1018">
        <f t="shared" si="291"/>
        <v>4.720815</v>
      </c>
      <c r="X1057" s="1018">
        <f t="shared" si="292"/>
        <v>52.092315000000006</v>
      </c>
      <c r="Z1057" s="965"/>
    </row>
    <row r="1058" spans="2:71" ht="15.65" customHeight="1" outlineLevel="2" x14ac:dyDescent="0.25">
      <c r="B1058" s="779"/>
      <c r="D1058" s="822" t="s">
        <v>1788</v>
      </c>
      <c r="E1058" s="823">
        <f>E1053</f>
        <v>5</v>
      </c>
      <c r="F1058" s="826" t="s">
        <v>74</v>
      </c>
      <c r="G1058" s="825">
        <v>0.65</v>
      </c>
      <c r="H1058" s="825">
        <f t="shared" si="288"/>
        <v>3.25</v>
      </c>
      <c r="I1058" s="902">
        <v>385</v>
      </c>
      <c r="J1058" s="902">
        <f t="shared" si="289"/>
        <v>1925</v>
      </c>
      <c r="K1058" s="902"/>
      <c r="L1058" s="902">
        <f t="shared" si="293"/>
        <v>0</v>
      </c>
      <c r="M1058" s="903">
        <f>J1058+H1058*Tabellen!$K$2+L1058</f>
        <v>2120</v>
      </c>
      <c r="N1058" s="795"/>
      <c r="O1058" s="1018">
        <f t="shared" si="290"/>
        <v>2565.1999999999998</v>
      </c>
      <c r="P1058" s="1031"/>
      <c r="Q1058" s="1023" t="s">
        <v>1025</v>
      </c>
      <c r="R1058" s="1018">
        <f>H1058*Tabellen!$K$2*Tabellen!$F$2</f>
        <v>235.95</v>
      </c>
      <c r="S1058" s="1024" t="s">
        <v>1116</v>
      </c>
      <c r="T1058" s="1018">
        <f>J1058*Tabellen!$F$2</f>
        <v>2329.25</v>
      </c>
      <c r="U1058" s="1018">
        <f>R1058*Tabellen!$G$2</f>
        <v>21.235499999999998</v>
      </c>
      <c r="V1058" s="1018">
        <f>T1058*Tabellen!$H$2</f>
        <v>489.14249999999998</v>
      </c>
      <c r="W1058" s="1018">
        <f t="shared" si="291"/>
        <v>510.37799999999999</v>
      </c>
      <c r="X1058" s="1018">
        <f t="shared" si="292"/>
        <v>3075.578</v>
      </c>
      <c r="Z1058" s="965"/>
    </row>
    <row r="1059" spans="2:71" ht="15.65" customHeight="1" outlineLevel="2" x14ac:dyDescent="0.25">
      <c r="B1059" s="1112"/>
      <c r="D1059" s="822" t="s">
        <v>1789</v>
      </c>
      <c r="E1059" s="823">
        <f>E1058*85%</f>
        <v>4.25</v>
      </c>
      <c r="F1059" s="826" t="s">
        <v>74</v>
      </c>
      <c r="G1059" s="825">
        <v>0.35</v>
      </c>
      <c r="H1059" s="825">
        <f t="shared" si="288"/>
        <v>1.4874999999999998</v>
      </c>
      <c r="I1059" s="902">
        <v>182</v>
      </c>
      <c r="J1059" s="902">
        <f t="shared" si="289"/>
        <v>773.5</v>
      </c>
      <c r="K1059" s="902"/>
      <c r="L1059" s="902">
        <f t="shared" si="293"/>
        <v>0</v>
      </c>
      <c r="M1059" s="903">
        <f>J1059+H1059*Tabellen!$K$2+L1059</f>
        <v>862.75</v>
      </c>
      <c r="N1059" s="795"/>
      <c r="O1059" s="1018">
        <f t="shared" si="290"/>
        <v>1043.9275</v>
      </c>
      <c r="P1059" s="1031"/>
      <c r="Q1059" s="1023" t="s">
        <v>1025</v>
      </c>
      <c r="R1059" s="1018">
        <f>H1059*Tabellen!$K$2*Tabellen!$F$2</f>
        <v>107.99249999999998</v>
      </c>
      <c r="S1059" s="1024" t="s">
        <v>1116</v>
      </c>
      <c r="T1059" s="1018">
        <f>J1059*Tabellen!$F$2</f>
        <v>935.93499999999995</v>
      </c>
      <c r="U1059" s="1018">
        <f>R1059*Tabellen!$G$2</f>
        <v>9.7193249999999978</v>
      </c>
      <c r="V1059" s="1018">
        <f>T1059*Tabellen!$H$2</f>
        <v>196.54634999999999</v>
      </c>
      <c r="W1059" s="1018">
        <f t="shared" si="291"/>
        <v>206.26567499999999</v>
      </c>
      <c r="X1059" s="1018">
        <f t="shared" si="292"/>
        <v>1250.1931749999999</v>
      </c>
      <c r="Z1059" s="965"/>
    </row>
    <row r="1060" spans="2:71" ht="15.65" customHeight="1" outlineLevel="2" x14ac:dyDescent="0.25">
      <c r="B1060" s="779"/>
      <c r="D1060" s="822" t="s">
        <v>1335</v>
      </c>
      <c r="E1060" s="823">
        <f>2+2+2.5+2.5</f>
        <v>9</v>
      </c>
      <c r="F1060" s="826" t="s">
        <v>71</v>
      </c>
      <c r="G1060" s="825">
        <v>0.15</v>
      </c>
      <c r="H1060" s="825">
        <f t="shared" si="288"/>
        <v>1.3499999999999999</v>
      </c>
      <c r="I1060" s="902"/>
      <c r="J1060" s="902">
        <f t="shared" si="289"/>
        <v>0</v>
      </c>
      <c r="K1060" s="902"/>
      <c r="L1060" s="902">
        <f t="shared" si="293"/>
        <v>0</v>
      </c>
      <c r="M1060" s="903">
        <f>J1060+H1060*Tabellen!$K$2+L1060</f>
        <v>80.999999999999986</v>
      </c>
      <c r="N1060" s="795"/>
      <c r="O1060" s="1018">
        <f t="shared" si="290"/>
        <v>98.009999999999977</v>
      </c>
      <c r="P1060" s="1031"/>
      <c r="Q1060" s="1023" t="s">
        <v>1025</v>
      </c>
      <c r="R1060" s="1018">
        <f>H1060*Tabellen!$K$2*Tabellen!$F$2</f>
        <v>98.009999999999977</v>
      </c>
      <c r="S1060" s="1024" t="s">
        <v>1116</v>
      </c>
      <c r="T1060" s="1018">
        <f>J1060*Tabellen!$F$2</f>
        <v>0</v>
      </c>
      <c r="U1060" s="1018">
        <f>R1060*Tabellen!$G$2</f>
        <v>8.8208999999999982</v>
      </c>
      <c r="V1060" s="1018">
        <f>T1060*Tabellen!$H$2</f>
        <v>0</v>
      </c>
      <c r="W1060" s="1018">
        <f t="shared" si="291"/>
        <v>8.8208999999999982</v>
      </c>
      <c r="X1060" s="1018">
        <f t="shared" si="292"/>
        <v>106.83089999999997</v>
      </c>
      <c r="Z1060" s="965"/>
    </row>
    <row r="1061" spans="2:71" ht="15.65" customHeight="1" outlineLevel="2" x14ac:dyDescent="0.25">
      <c r="B1061" s="779"/>
      <c r="D1061" s="822" t="s">
        <v>1336</v>
      </c>
      <c r="E1061" s="823">
        <f>E1060</f>
        <v>9</v>
      </c>
      <c r="F1061" s="826" t="s">
        <v>71</v>
      </c>
      <c r="G1061" s="825">
        <v>0.08</v>
      </c>
      <c r="H1061" s="825">
        <f t="shared" si="288"/>
        <v>0.72</v>
      </c>
      <c r="I1061" s="902">
        <v>2</v>
      </c>
      <c r="J1061" s="902">
        <f t="shared" si="289"/>
        <v>18</v>
      </c>
      <c r="K1061" s="902"/>
      <c r="L1061" s="902">
        <f t="shared" si="293"/>
        <v>0</v>
      </c>
      <c r="M1061" s="903">
        <f>J1061+H1061*Tabellen!$K$2+L1061</f>
        <v>61.199999999999996</v>
      </c>
      <c r="N1061" s="795"/>
      <c r="O1061" s="1018">
        <f t="shared" si="290"/>
        <v>74.051999999999992</v>
      </c>
      <c r="P1061" s="1031"/>
      <c r="Q1061" s="1023" t="s">
        <v>1025</v>
      </c>
      <c r="R1061" s="1018">
        <f>H1061*Tabellen!$K$2*Tabellen!$F$2</f>
        <v>52.271999999999991</v>
      </c>
      <c r="S1061" s="1024" t="s">
        <v>1116</v>
      </c>
      <c r="T1061" s="1018">
        <f>J1061*Tabellen!$F$2</f>
        <v>21.78</v>
      </c>
      <c r="U1061" s="1018">
        <f>R1061*Tabellen!$G$2</f>
        <v>4.7044799999999993</v>
      </c>
      <c r="V1061" s="1018">
        <f>T1061*Tabellen!$H$2</f>
        <v>4.5738000000000003</v>
      </c>
      <c r="W1061" s="1018">
        <f t="shared" si="291"/>
        <v>9.2782799999999988</v>
      </c>
      <c r="X1061" s="1018">
        <f t="shared" si="292"/>
        <v>83.330279999999988</v>
      </c>
      <c r="Z1061" s="965"/>
    </row>
    <row r="1062" spans="2:71" ht="15.65" customHeight="1" outlineLevel="2" x14ac:dyDescent="0.25">
      <c r="B1062" s="659"/>
      <c r="D1062" s="822" t="s">
        <v>1434</v>
      </c>
      <c r="E1062" s="1137" t="s">
        <v>1197</v>
      </c>
      <c r="F1062" s="669" t="s">
        <v>846</v>
      </c>
      <c r="G1062" s="670">
        <v>1</v>
      </c>
      <c r="H1062" s="670">
        <f t="shared" si="288"/>
        <v>1</v>
      </c>
      <c r="I1062" s="897"/>
      <c r="J1062" s="897">
        <f t="shared" si="289"/>
        <v>0</v>
      </c>
      <c r="K1062" s="897"/>
      <c r="L1062" s="897">
        <f>E1062*K1062</f>
        <v>0</v>
      </c>
      <c r="M1062" s="897">
        <f>J1062+H1062*Tabellen!$K$2+L1062</f>
        <v>60</v>
      </c>
      <c r="N1062" s="795"/>
      <c r="O1062" s="1018">
        <f t="shared" si="290"/>
        <v>72.599999999999994</v>
      </c>
      <c r="P1062" s="1031"/>
      <c r="Q1062" s="1023" t="s">
        <v>1025</v>
      </c>
      <c r="R1062" s="1018">
        <f>H1062*Tabellen!$K$2*Tabellen!$F$2</f>
        <v>72.599999999999994</v>
      </c>
      <c r="S1062" s="1024" t="s">
        <v>1116</v>
      </c>
      <c r="T1062" s="1018">
        <f>J1062*Tabellen!$F$2</f>
        <v>0</v>
      </c>
      <c r="U1062" s="1018">
        <f>R1062*Tabellen!$G$2</f>
        <v>6.5339999999999989</v>
      </c>
      <c r="V1062" s="1018">
        <f>T1062*Tabellen!$H$2</f>
        <v>0</v>
      </c>
      <c r="W1062" s="1018">
        <f t="shared" si="291"/>
        <v>6.5339999999999989</v>
      </c>
      <c r="X1062" s="1018">
        <f t="shared" si="292"/>
        <v>79.133999999999986</v>
      </c>
      <c r="Y1062" s="1017"/>
      <c r="Z1062" s="964"/>
      <c r="AH1062" s="979"/>
      <c r="AI1062" s="981">
        <v>1200</v>
      </c>
    </row>
    <row r="1063" spans="2:71" ht="15.65" customHeight="1" outlineLevel="2" x14ac:dyDescent="0.25">
      <c r="B1063" s="779"/>
      <c r="D1063" s="822" t="s">
        <v>1337</v>
      </c>
      <c r="E1063" s="823"/>
      <c r="F1063" s="826" t="s">
        <v>157</v>
      </c>
      <c r="G1063" s="825"/>
      <c r="H1063" s="825"/>
      <c r="I1063" s="902"/>
      <c r="J1063" s="902"/>
      <c r="K1063" s="902"/>
      <c r="L1063" s="902"/>
      <c r="M1063" s="903"/>
      <c r="N1063" s="795"/>
      <c r="O1063" s="1018"/>
      <c r="P1063" s="1031"/>
      <c r="Q1063" s="1023"/>
      <c r="S1063" s="1024"/>
      <c r="Z1063" s="965"/>
    </row>
    <row r="1064" spans="2:71" ht="15.65" customHeight="1" outlineLevel="2" x14ac:dyDescent="0.25">
      <c r="B1064" s="779"/>
      <c r="D1064" s="822" t="s">
        <v>1338</v>
      </c>
      <c r="E1064" s="823"/>
      <c r="F1064" s="826" t="s">
        <v>1339</v>
      </c>
      <c r="G1064" s="825"/>
      <c r="H1064" s="825"/>
      <c r="I1064" s="902"/>
      <c r="J1064" s="902"/>
      <c r="K1064" s="902"/>
      <c r="L1064" s="902"/>
      <c r="M1064" s="903"/>
      <c r="N1064" s="795"/>
      <c r="P1064" s="1017"/>
      <c r="Q1064" s="1023"/>
      <c r="S1064" s="1024"/>
      <c r="Z1064" s="965"/>
    </row>
    <row r="1065" spans="2:71" ht="15.65" customHeight="1" outlineLevel="2" x14ac:dyDescent="0.25">
      <c r="B1065" s="779"/>
      <c r="D1065" s="822" t="s">
        <v>1340</v>
      </c>
      <c r="E1065" s="823"/>
      <c r="F1065" s="826" t="s">
        <v>1339</v>
      </c>
      <c r="G1065" s="825"/>
      <c r="H1065" s="825"/>
      <c r="I1065" s="902"/>
      <c r="J1065" s="902"/>
      <c r="K1065" s="902"/>
      <c r="L1065" s="902"/>
      <c r="M1065" s="903"/>
      <c r="N1065" s="795"/>
      <c r="P1065" s="1017"/>
      <c r="Q1065" s="1023"/>
      <c r="S1065" s="1024"/>
      <c r="Z1065" s="965"/>
    </row>
    <row r="1066" spans="2:71" ht="15.65" customHeight="1" outlineLevel="2" x14ac:dyDescent="0.25">
      <c r="B1066" s="779"/>
      <c r="D1066" s="782"/>
      <c r="E1066" s="674"/>
      <c r="F1066" s="675"/>
      <c r="G1066" s="655"/>
      <c r="H1066" s="655"/>
      <c r="I1066" s="894"/>
      <c r="J1066" s="894"/>
      <c r="K1066" s="894"/>
      <c r="L1066" s="894"/>
      <c r="M1066" s="895"/>
      <c r="N1066" s="795"/>
      <c r="P1066" s="1017"/>
      <c r="Q1066" s="1017"/>
      <c r="Z1066" s="965"/>
    </row>
    <row r="1067" spans="2:71" ht="9" customHeight="1" outlineLevel="1" x14ac:dyDescent="0.25">
      <c r="B1067" s="663"/>
      <c r="D1067" s="664"/>
      <c r="E1067" s="666"/>
      <c r="F1067" s="664"/>
      <c r="G1067" s="665"/>
      <c r="H1067" s="665"/>
      <c r="I1067" s="892"/>
      <c r="J1067" s="892"/>
      <c r="K1067" s="892"/>
      <c r="L1067" s="892"/>
      <c r="M1067" s="892"/>
      <c r="N1067" s="786"/>
      <c r="O1067" s="1021"/>
      <c r="P1067" s="1021"/>
      <c r="Q1067" s="1021"/>
      <c r="R1067" s="1022"/>
      <c r="S1067" s="1022"/>
      <c r="T1067" s="1022"/>
      <c r="U1067" s="1022"/>
      <c r="V1067" s="1022"/>
      <c r="W1067" s="1022"/>
      <c r="X1067" s="1022"/>
      <c r="Y1067" s="1021"/>
      <c r="Z1067" s="965"/>
      <c r="AA1067" s="966"/>
      <c r="AG1067" s="963"/>
      <c r="AH1067" s="963"/>
    </row>
    <row r="1068" spans="2:71" s="912" customFormat="1" ht="15.65" customHeight="1" outlineLevel="1" x14ac:dyDescent="0.25">
      <c r="B1068" s="650" t="s">
        <v>1328</v>
      </c>
      <c r="C1068" s="937"/>
      <c r="D1068" s="651" t="s">
        <v>1341</v>
      </c>
      <c r="E1068" s="658">
        <f>2*2.5</f>
        <v>5</v>
      </c>
      <c r="F1068" s="651" t="s">
        <v>74</v>
      </c>
      <c r="G1068" s="652"/>
      <c r="H1068" s="652">
        <f>SUM(H1069:H1079)/E1068</f>
        <v>5.6840000000000002</v>
      </c>
      <c r="I1068" s="890"/>
      <c r="J1068" s="890">
        <f>SUM(J1069:J1079)/E1068</f>
        <v>392.56</v>
      </c>
      <c r="K1068" s="890"/>
      <c r="L1068" s="890">
        <f>SUM(L1069:L1079)/E1068</f>
        <v>0</v>
      </c>
      <c r="M1068" s="890">
        <f>SUM(M1069:M1079)/E1068</f>
        <v>733.6</v>
      </c>
      <c r="N1068" s="937"/>
      <c r="O1068" s="1015">
        <f>SUM(O1069:O1078)/E1068</f>
        <v>887.65599999999995</v>
      </c>
      <c r="P1068" s="1014" t="str">
        <f>B1068</f>
        <v>V2-4-B1</v>
      </c>
      <c r="Q1068" s="1014"/>
      <c r="R1068" s="1015"/>
      <c r="S1068" s="1015"/>
      <c r="T1068" s="1015"/>
      <c r="U1068" s="1028"/>
      <c r="V1068" s="1015"/>
      <c r="W1068" s="1015"/>
      <c r="X1068" s="1015">
        <f>SUM(X1069:X1078)/E1068</f>
        <v>1024.544752</v>
      </c>
      <c r="Y1068" s="1014"/>
      <c r="Z1068" s="964"/>
      <c r="AA1068" s="960"/>
      <c r="AB1068" s="960"/>
      <c r="AC1068" s="960"/>
      <c r="AD1068" s="960"/>
      <c r="AE1068" s="960"/>
      <c r="AF1068" s="960"/>
      <c r="AG1068" s="960"/>
      <c r="AH1068" s="960"/>
      <c r="AI1068" s="960"/>
      <c r="AJ1068" s="960"/>
      <c r="AK1068" s="960"/>
      <c r="AL1068" s="960"/>
      <c r="AM1068" s="960"/>
      <c r="AN1068" s="960"/>
      <c r="AO1068" s="960"/>
      <c r="AP1068" s="960"/>
      <c r="AQ1068" s="960"/>
      <c r="AR1068" s="960"/>
      <c r="AS1068" s="960"/>
      <c r="AT1068" s="960"/>
      <c r="AU1068" s="960"/>
      <c r="AV1068" s="960"/>
      <c r="AW1068" s="960"/>
      <c r="AX1068" s="960"/>
      <c r="AY1068" s="960"/>
      <c r="AZ1068" s="960"/>
      <c r="BA1068" s="960"/>
      <c r="BB1068" s="960"/>
      <c r="BC1068" s="960"/>
      <c r="BD1068" s="960"/>
      <c r="BE1068" s="960"/>
      <c r="BF1068" s="960"/>
      <c r="BG1068" s="960"/>
      <c r="BH1068" s="960"/>
      <c r="BI1068" s="960"/>
      <c r="BJ1068" s="960"/>
      <c r="BK1068" s="960"/>
      <c r="BL1068" s="960"/>
      <c r="BM1068" s="960"/>
      <c r="BN1068" s="960"/>
      <c r="BO1068" s="960"/>
      <c r="BP1068" s="960"/>
      <c r="BQ1068" s="960"/>
      <c r="BR1068" s="960"/>
      <c r="BS1068" s="960"/>
    </row>
    <row r="1069" spans="2:71" ht="15.65" customHeight="1" outlineLevel="2" x14ac:dyDescent="0.25">
      <c r="B1069" s="659"/>
      <c r="D1069" s="668" t="s">
        <v>1330</v>
      </c>
      <c r="E1069" s="660"/>
      <c r="F1069" s="669"/>
      <c r="G1069" s="661"/>
      <c r="H1069" s="670"/>
      <c r="I1069" s="897"/>
      <c r="J1069" s="897"/>
      <c r="K1069" s="897"/>
      <c r="N1069" s="795"/>
      <c r="O1069" s="1017" t="str">
        <f>R1069</f>
        <v>incl. opslagen</v>
      </c>
      <c r="P1069" s="1017"/>
      <c r="Q1069" s="1023"/>
      <c r="R1069" s="1030" t="str">
        <f>Tabellen!$C$2</f>
        <v>incl. opslagen</v>
      </c>
      <c r="S1069" s="1024"/>
      <c r="T1069" s="1030" t="str">
        <f>Tabellen!$C$2</f>
        <v>incl. opslagen</v>
      </c>
      <c r="Y1069" s="1017"/>
      <c r="Z1069" s="964"/>
    </row>
    <row r="1070" spans="2:71" ht="15.65" customHeight="1" outlineLevel="2" x14ac:dyDescent="0.25">
      <c r="B1070" s="659"/>
      <c r="D1070" s="822" t="s">
        <v>1433</v>
      </c>
      <c r="E1070" s="1137" t="s">
        <v>1197</v>
      </c>
      <c r="F1070" s="669" t="s">
        <v>846</v>
      </c>
      <c r="G1070" s="670">
        <v>2</v>
      </c>
      <c r="H1070" s="670">
        <f>E1070*G1070</f>
        <v>2</v>
      </c>
      <c r="I1070" s="897"/>
      <c r="J1070" s="897">
        <f t="shared" ref="J1070:J1078" si="294">E1070*I1070</f>
        <v>0</v>
      </c>
      <c r="K1070" s="897"/>
      <c r="L1070" s="897">
        <f>E1070*K1070</f>
        <v>0</v>
      </c>
      <c r="M1070" s="897">
        <f>J1070+H1070*Tabellen!$K$2+L1070</f>
        <v>120</v>
      </c>
      <c r="N1070" s="795"/>
      <c r="O1070" s="1018">
        <f t="shared" ref="O1070:O1078" si="295">R1070+T1070</f>
        <v>145.19999999999999</v>
      </c>
      <c r="P1070" s="1031"/>
      <c r="Q1070" s="1023" t="s">
        <v>1025</v>
      </c>
      <c r="R1070" s="1018">
        <f>H1070*Tabellen!$K$2*Tabellen!$F$2</f>
        <v>145.19999999999999</v>
      </c>
      <c r="S1070" s="1024" t="s">
        <v>1116</v>
      </c>
      <c r="T1070" s="1018">
        <f>J1070*Tabellen!$F$2</f>
        <v>0</v>
      </c>
      <c r="U1070" s="1018">
        <f>R1070*Tabellen!$G$2</f>
        <v>13.067999999999998</v>
      </c>
      <c r="V1070" s="1018">
        <f>T1070*Tabellen!$H$2</f>
        <v>0</v>
      </c>
      <c r="W1070" s="1018">
        <f t="shared" ref="W1070:W1078" si="296">U1070+V1070</f>
        <v>13.067999999999998</v>
      </c>
      <c r="X1070" s="1018">
        <f t="shared" ref="X1070:X1078" si="297">O1070+W1070</f>
        <v>158.26799999999997</v>
      </c>
      <c r="Y1070" s="1017"/>
      <c r="Z1070" s="964"/>
      <c r="AH1070" s="979"/>
      <c r="AI1070" s="980" t="s">
        <v>173</v>
      </c>
    </row>
    <row r="1071" spans="2:71" ht="15.65" customHeight="1" outlineLevel="2" x14ac:dyDescent="0.25">
      <c r="B1071" s="779"/>
      <c r="D1071" s="822" t="s">
        <v>1333</v>
      </c>
      <c r="E1071" s="823">
        <f>E1068</f>
        <v>5</v>
      </c>
      <c r="F1071" s="826" t="s">
        <v>74</v>
      </c>
      <c r="G1071" s="670">
        <v>0.55000000000000004</v>
      </c>
      <c r="H1071" s="825">
        <f>E1071*G1071</f>
        <v>2.75</v>
      </c>
      <c r="I1071" s="902"/>
      <c r="J1071" s="902">
        <f t="shared" si="294"/>
        <v>0</v>
      </c>
      <c r="K1071" s="902"/>
      <c r="L1071" s="902">
        <f t="shared" ref="L1071:L1077" si="298">+K1071*E1071</f>
        <v>0</v>
      </c>
      <c r="M1071" s="903">
        <f>J1071+H1071*Tabellen!$K$2+L1071</f>
        <v>165</v>
      </c>
      <c r="N1071" s="795"/>
      <c r="O1071" s="1018">
        <f t="shared" si="295"/>
        <v>199.65</v>
      </c>
      <c r="P1071" s="1031"/>
      <c r="Q1071" s="1023" t="s">
        <v>1025</v>
      </c>
      <c r="R1071" s="1018">
        <f>H1071*Tabellen!$K$2*Tabellen!$F$2</f>
        <v>199.65</v>
      </c>
      <c r="S1071" s="1024" t="s">
        <v>1116</v>
      </c>
      <c r="T1071" s="1018">
        <f>J1071*Tabellen!$F$2</f>
        <v>0</v>
      </c>
      <c r="U1071" s="1018">
        <f>R1071*Tabellen!$G$2</f>
        <v>17.968499999999999</v>
      </c>
      <c r="V1071" s="1018">
        <f>T1071*Tabellen!$H$2</f>
        <v>0</v>
      </c>
      <c r="W1071" s="1018">
        <f t="shared" si="296"/>
        <v>17.968499999999999</v>
      </c>
      <c r="X1071" s="1018">
        <f t="shared" si="297"/>
        <v>217.61850000000001</v>
      </c>
      <c r="Z1071" s="965"/>
    </row>
    <row r="1072" spans="2:71" ht="15.65" customHeight="1" outlineLevel="2" x14ac:dyDescent="0.25">
      <c r="B1072" s="779"/>
      <c r="D1072" s="822" t="s">
        <v>1331</v>
      </c>
      <c r="E1072" s="823">
        <f>E1068</f>
        <v>5</v>
      </c>
      <c r="F1072" s="826" t="s">
        <v>74</v>
      </c>
      <c r="G1072" s="825">
        <v>0.12</v>
      </c>
      <c r="H1072" s="825">
        <f>E1072*G1072</f>
        <v>0.6</v>
      </c>
      <c r="I1072" s="902">
        <v>0.63</v>
      </c>
      <c r="J1072" s="902">
        <f t="shared" si="294"/>
        <v>3.15</v>
      </c>
      <c r="K1072" s="902"/>
      <c r="L1072" s="902">
        <f t="shared" si="298"/>
        <v>0</v>
      </c>
      <c r="M1072" s="903">
        <f>J1072+H1072*Tabellen!$K$2+L1072</f>
        <v>39.15</v>
      </c>
      <c r="N1072" s="795"/>
      <c r="O1072" s="1018">
        <f t="shared" si="295"/>
        <v>47.371500000000005</v>
      </c>
      <c r="P1072" s="1031"/>
      <c r="Q1072" s="1023" t="s">
        <v>1025</v>
      </c>
      <c r="R1072" s="1018">
        <f>H1072*Tabellen!$K$2*Tabellen!$F$2</f>
        <v>43.56</v>
      </c>
      <c r="S1072" s="1024" t="s">
        <v>1116</v>
      </c>
      <c r="T1072" s="1018">
        <f>J1072*Tabellen!$F$2</f>
        <v>3.8114999999999997</v>
      </c>
      <c r="U1072" s="1018">
        <f>R1072*Tabellen!$G$2</f>
        <v>3.9203999999999999</v>
      </c>
      <c r="V1072" s="1018">
        <f>T1072*Tabellen!$H$2</f>
        <v>0.80041499999999988</v>
      </c>
      <c r="W1072" s="1018">
        <f t="shared" si="296"/>
        <v>4.720815</v>
      </c>
      <c r="X1072" s="1018">
        <f t="shared" si="297"/>
        <v>52.092315000000006</v>
      </c>
      <c r="Z1072" s="965"/>
    </row>
    <row r="1073" spans="2:71" ht="15.65" customHeight="1" outlineLevel="2" x14ac:dyDescent="0.25">
      <c r="B1073" s="779"/>
      <c r="D1073" s="822" t="s">
        <v>1342</v>
      </c>
      <c r="E1073" s="823">
        <f>2+2+2.5+2.5</f>
        <v>9</v>
      </c>
      <c r="F1073" s="826" t="s">
        <v>71</v>
      </c>
      <c r="G1073" s="825">
        <v>0.25</v>
      </c>
      <c r="H1073" s="825">
        <v>17</v>
      </c>
      <c r="I1073" s="902">
        <v>1.63</v>
      </c>
      <c r="J1073" s="902">
        <f t="shared" si="294"/>
        <v>14.669999999999998</v>
      </c>
      <c r="K1073" s="902"/>
      <c r="L1073" s="902">
        <f t="shared" si="298"/>
        <v>0</v>
      </c>
      <c r="M1073" s="903">
        <f>J1073+H1073*Tabellen!$K$2+L1073</f>
        <v>1034.67</v>
      </c>
      <c r="N1073" s="795"/>
      <c r="O1073" s="1018">
        <f t="shared" si="295"/>
        <v>1251.9507000000001</v>
      </c>
      <c r="P1073" s="1031"/>
      <c r="Q1073" s="1023" t="s">
        <v>1025</v>
      </c>
      <c r="R1073" s="1018">
        <f>H1073*Tabellen!$K$2*Tabellen!$F$2</f>
        <v>1234.2</v>
      </c>
      <c r="S1073" s="1024" t="s">
        <v>1116</v>
      </c>
      <c r="T1073" s="1018">
        <f>J1073*Tabellen!$F$2</f>
        <v>17.750699999999998</v>
      </c>
      <c r="U1073" s="1018">
        <f>R1073*Tabellen!$G$2</f>
        <v>111.078</v>
      </c>
      <c r="V1073" s="1018">
        <f>T1073*Tabellen!$H$2</f>
        <v>3.7276469999999997</v>
      </c>
      <c r="W1073" s="1018">
        <f t="shared" si="296"/>
        <v>114.80564700000001</v>
      </c>
      <c r="X1073" s="1018">
        <f t="shared" si="297"/>
        <v>1366.756347</v>
      </c>
      <c r="Z1073" s="965"/>
    </row>
    <row r="1074" spans="2:71" ht="15.65" customHeight="1" outlineLevel="2" x14ac:dyDescent="0.25">
      <c r="B1074" s="779"/>
      <c r="D1074" s="822" t="s">
        <v>1790</v>
      </c>
      <c r="E1074" s="823">
        <f>E1068</f>
        <v>5</v>
      </c>
      <c r="F1074" s="826" t="s">
        <v>74</v>
      </c>
      <c r="G1074" s="825">
        <v>0.6</v>
      </c>
      <c r="H1074" s="825">
        <f>E1074*G1074</f>
        <v>3</v>
      </c>
      <c r="I1074" s="902">
        <v>385</v>
      </c>
      <c r="J1074" s="902">
        <f t="shared" si="294"/>
        <v>1925</v>
      </c>
      <c r="K1074" s="902"/>
      <c r="L1074" s="902">
        <f t="shared" si="298"/>
        <v>0</v>
      </c>
      <c r="M1074" s="903">
        <f>J1074+H1074*Tabellen!$K$2+L1074</f>
        <v>2105</v>
      </c>
      <c r="N1074" s="795"/>
      <c r="O1074" s="1018">
        <f t="shared" si="295"/>
        <v>2547.0500000000002</v>
      </c>
      <c r="P1074" s="1031"/>
      <c r="Q1074" s="1023" t="s">
        <v>1025</v>
      </c>
      <c r="R1074" s="1018">
        <f>H1074*Tabellen!$K$2*Tabellen!$F$2</f>
        <v>217.79999999999998</v>
      </c>
      <c r="S1074" s="1024" t="s">
        <v>1116</v>
      </c>
      <c r="T1074" s="1018">
        <f>J1074*Tabellen!$F$2</f>
        <v>2329.25</v>
      </c>
      <c r="U1074" s="1018">
        <f>R1074*Tabellen!$G$2</f>
        <v>19.601999999999997</v>
      </c>
      <c r="V1074" s="1018">
        <f>T1074*Tabellen!$H$2</f>
        <v>489.14249999999998</v>
      </c>
      <c r="W1074" s="1018">
        <f t="shared" si="296"/>
        <v>508.74449999999996</v>
      </c>
      <c r="X1074" s="1018">
        <f t="shared" si="297"/>
        <v>3055.7945</v>
      </c>
      <c r="Z1074" s="965"/>
    </row>
    <row r="1075" spans="2:71" ht="15.65" customHeight="1" outlineLevel="2" x14ac:dyDescent="0.25">
      <c r="B1075" s="779"/>
      <c r="D1075" s="822" t="s">
        <v>1334</v>
      </c>
      <c r="E1075" s="823"/>
      <c r="F1075" s="826" t="s">
        <v>1206</v>
      </c>
      <c r="G1075" s="825"/>
      <c r="H1075" s="825">
        <f>E1075*G1075</f>
        <v>0</v>
      </c>
      <c r="I1075" s="902"/>
      <c r="J1075" s="902">
        <f t="shared" si="294"/>
        <v>0</v>
      </c>
      <c r="K1075" s="902"/>
      <c r="L1075" s="902">
        <f t="shared" si="298"/>
        <v>0</v>
      </c>
      <c r="M1075" s="903">
        <f>J1075+H1075*Tabellen!$K$2+L1075</f>
        <v>0</v>
      </c>
      <c r="N1075" s="795"/>
      <c r="O1075" s="1018">
        <f t="shared" si="295"/>
        <v>0</v>
      </c>
      <c r="P1075" s="1031"/>
      <c r="Q1075" s="1023" t="s">
        <v>1025</v>
      </c>
      <c r="R1075" s="1018">
        <f>H1075*Tabellen!$K$2*Tabellen!$F$2</f>
        <v>0</v>
      </c>
      <c r="S1075" s="1024" t="s">
        <v>1116</v>
      </c>
      <c r="T1075" s="1018">
        <f>J1075*Tabellen!$F$2</f>
        <v>0</v>
      </c>
      <c r="U1075" s="1018">
        <f>R1075*Tabellen!$G$2</f>
        <v>0</v>
      </c>
      <c r="V1075" s="1018">
        <f>T1075*Tabellen!$H$2</f>
        <v>0</v>
      </c>
      <c r="W1075" s="1018">
        <f t="shared" si="296"/>
        <v>0</v>
      </c>
      <c r="X1075" s="1018">
        <f t="shared" si="297"/>
        <v>0</v>
      </c>
      <c r="Z1075" s="965"/>
    </row>
    <row r="1076" spans="2:71" ht="15.65" customHeight="1" outlineLevel="2" x14ac:dyDescent="0.25">
      <c r="B1076" s="779"/>
      <c r="D1076" s="822" t="s">
        <v>1335</v>
      </c>
      <c r="E1076" s="823">
        <f>E1073</f>
        <v>9</v>
      </c>
      <c r="F1076" s="826" t="s">
        <v>71</v>
      </c>
      <c r="G1076" s="825">
        <v>0.15</v>
      </c>
      <c r="H1076" s="825">
        <f>E1076*G1076</f>
        <v>1.3499999999999999</v>
      </c>
      <c r="I1076" s="902">
        <v>0.22</v>
      </c>
      <c r="J1076" s="902">
        <f t="shared" si="294"/>
        <v>1.98</v>
      </c>
      <c r="K1076" s="902"/>
      <c r="L1076" s="902">
        <f t="shared" si="298"/>
        <v>0</v>
      </c>
      <c r="M1076" s="903">
        <f>J1076+H1076*Tabellen!$K$2+L1076</f>
        <v>82.97999999999999</v>
      </c>
      <c r="N1076" s="795"/>
      <c r="O1076" s="1018">
        <f t="shared" si="295"/>
        <v>100.40579999999997</v>
      </c>
      <c r="P1076" s="1031"/>
      <c r="Q1076" s="1023" t="s">
        <v>1025</v>
      </c>
      <c r="R1076" s="1018">
        <f>H1076*Tabellen!$K$2*Tabellen!$F$2</f>
        <v>98.009999999999977</v>
      </c>
      <c r="S1076" s="1024" t="s">
        <v>1116</v>
      </c>
      <c r="T1076" s="1018">
        <f>J1076*Tabellen!$F$2</f>
        <v>2.3957999999999999</v>
      </c>
      <c r="U1076" s="1018">
        <f>R1076*Tabellen!$G$2</f>
        <v>8.8208999999999982</v>
      </c>
      <c r="V1076" s="1018">
        <f>T1076*Tabellen!$H$2</f>
        <v>0.50311799999999995</v>
      </c>
      <c r="W1076" s="1018">
        <f t="shared" si="296"/>
        <v>9.3240179999999988</v>
      </c>
      <c r="X1076" s="1018">
        <f t="shared" si="297"/>
        <v>109.72981799999997</v>
      </c>
      <c r="Z1076" s="965"/>
    </row>
    <row r="1077" spans="2:71" ht="15.65" customHeight="1" outlineLevel="2" x14ac:dyDescent="0.25">
      <c r="B1077" s="779"/>
      <c r="D1077" s="822" t="s">
        <v>1336</v>
      </c>
      <c r="E1077" s="823">
        <f>E1073</f>
        <v>9</v>
      </c>
      <c r="F1077" s="826" t="s">
        <v>71</v>
      </c>
      <c r="G1077" s="825">
        <v>0.08</v>
      </c>
      <c r="H1077" s="825">
        <f>E1077*G1077</f>
        <v>0.72</v>
      </c>
      <c r="I1077" s="897">
        <v>2</v>
      </c>
      <c r="J1077" s="902">
        <f t="shared" si="294"/>
        <v>18</v>
      </c>
      <c r="K1077" s="902"/>
      <c r="L1077" s="902">
        <f t="shared" si="298"/>
        <v>0</v>
      </c>
      <c r="M1077" s="903">
        <f>J1077+H1077*Tabellen!$K$2+L1077</f>
        <v>61.199999999999996</v>
      </c>
      <c r="N1077" s="795"/>
      <c r="O1077" s="1018">
        <f t="shared" si="295"/>
        <v>74.051999999999992</v>
      </c>
      <c r="P1077" s="1031"/>
      <c r="Q1077" s="1023" t="s">
        <v>1025</v>
      </c>
      <c r="R1077" s="1018">
        <f>H1077*Tabellen!$K$2*Tabellen!$F$2</f>
        <v>52.271999999999991</v>
      </c>
      <c r="S1077" s="1024" t="s">
        <v>1116</v>
      </c>
      <c r="T1077" s="1018">
        <f>J1077*Tabellen!$F$2</f>
        <v>21.78</v>
      </c>
      <c r="U1077" s="1018">
        <f>R1077*Tabellen!$G$2</f>
        <v>4.7044799999999993</v>
      </c>
      <c r="V1077" s="1018">
        <f>T1077*Tabellen!$H$2</f>
        <v>4.5738000000000003</v>
      </c>
      <c r="W1077" s="1018">
        <f t="shared" si="296"/>
        <v>9.2782799999999988</v>
      </c>
      <c r="X1077" s="1018">
        <f t="shared" si="297"/>
        <v>83.330279999999988</v>
      </c>
      <c r="Z1077" s="965"/>
    </row>
    <row r="1078" spans="2:71" ht="15.65" customHeight="1" outlineLevel="2" x14ac:dyDescent="0.25">
      <c r="B1078" s="659"/>
      <c r="D1078" s="822" t="s">
        <v>1434</v>
      </c>
      <c r="E1078" s="1137" t="s">
        <v>1197</v>
      </c>
      <c r="F1078" s="669" t="s">
        <v>846</v>
      </c>
      <c r="G1078" s="670">
        <v>1</v>
      </c>
      <c r="H1078" s="670">
        <f>E1078*G1078</f>
        <v>1</v>
      </c>
      <c r="I1078" s="897"/>
      <c r="J1078" s="897">
        <f t="shared" si="294"/>
        <v>0</v>
      </c>
      <c r="K1078" s="897"/>
      <c r="L1078" s="897">
        <f>E1078*K1078</f>
        <v>0</v>
      </c>
      <c r="M1078" s="897">
        <f>J1078+H1078*Tabellen!$K$2+L1078</f>
        <v>60</v>
      </c>
      <c r="N1078" s="795"/>
      <c r="O1078" s="1018">
        <f t="shared" si="295"/>
        <v>72.599999999999994</v>
      </c>
      <c r="P1078" s="1031"/>
      <c r="Q1078" s="1023" t="s">
        <v>1025</v>
      </c>
      <c r="R1078" s="1018">
        <f>H1078*Tabellen!$K$2*Tabellen!$F$2</f>
        <v>72.599999999999994</v>
      </c>
      <c r="S1078" s="1024" t="s">
        <v>1116</v>
      </c>
      <c r="T1078" s="1018">
        <f>J1078*Tabellen!$F$2</f>
        <v>0</v>
      </c>
      <c r="U1078" s="1018">
        <f>R1078*Tabellen!$G$2</f>
        <v>6.5339999999999989</v>
      </c>
      <c r="V1078" s="1018">
        <f>T1078*Tabellen!$H$2</f>
        <v>0</v>
      </c>
      <c r="W1078" s="1018">
        <f t="shared" si="296"/>
        <v>6.5339999999999989</v>
      </c>
      <c r="X1078" s="1018">
        <f t="shared" si="297"/>
        <v>79.133999999999986</v>
      </c>
      <c r="Y1078" s="1017"/>
      <c r="Z1078" s="964"/>
      <c r="AH1078" s="979"/>
      <c r="AI1078" s="981">
        <v>1200</v>
      </c>
    </row>
    <row r="1079" spans="2:71" ht="15.65" customHeight="1" outlineLevel="2" x14ac:dyDescent="0.25">
      <c r="B1079" s="779"/>
      <c r="D1079" s="822" t="s">
        <v>1337</v>
      </c>
      <c r="E1079" s="823"/>
      <c r="F1079" s="826" t="s">
        <v>157</v>
      </c>
      <c r="G1079" s="825"/>
      <c r="H1079" s="825"/>
      <c r="I1079" s="902"/>
      <c r="J1079" s="902"/>
      <c r="K1079" s="902"/>
      <c r="L1079" s="902"/>
      <c r="M1079" s="903"/>
      <c r="N1079" s="795"/>
      <c r="P1079" s="1017"/>
      <c r="Q1079" s="1023"/>
      <c r="S1079" s="1024"/>
      <c r="Z1079" s="965"/>
    </row>
    <row r="1080" spans="2:71" ht="15.65" customHeight="1" outlineLevel="2" x14ac:dyDescent="0.25">
      <c r="B1080" s="779"/>
      <c r="D1080" s="822" t="s">
        <v>1338</v>
      </c>
      <c r="E1080" s="823"/>
      <c r="F1080" s="826" t="s">
        <v>1339</v>
      </c>
      <c r="G1080" s="825"/>
      <c r="H1080" s="825"/>
      <c r="I1080" s="902"/>
      <c r="J1080" s="902"/>
      <c r="K1080" s="902"/>
      <c r="L1080" s="902"/>
      <c r="M1080" s="903"/>
      <c r="N1080" s="795"/>
      <c r="P1080" s="1017"/>
      <c r="Q1080" s="1023"/>
      <c r="S1080" s="1024"/>
      <c r="Z1080" s="965"/>
    </row>
    <row r="1081" spans="2:71" ht="15.65" customHeight="1" outlineLevel="2" x14ac:dyDescent="0.25">
      <c r="B1081" s="779"/>
      <c r="D1081" s="822" t="s">
        <v>1340</v>
      </c>
      <c r="E1081" s="823"/>
      <c r="F1081" s="826" t="s">
        <v>1339</v>
      </c>
      <c r="G1081" s="825"/>
      <c r="H1081" s="825"/>
      <c r="I1081" s="902"/>
      <c r="J1081" s="902"/>
      <c r="K1081" s="902"/>
      <c r="L1081" s="902"/>
      <c r="M1081" s="903"/>
      <c r="N1081" s="795"/>
      <c r="P1081" s="1017"/>
      <c r="Q1081" s="1017"/>
      <c r="Z1081" s="965"/>
    </row>
    <row r="1082" spans="2:71" ht="15.65" customHeight="1" outlineLevel="2" x14ac:dyDescent="0.25">
      <c r="B1082" s="779"/>
      <c r="D1082" s="782"/>
      <c r="E1082" s="674"/>
      <c r="F1082" s="675"/>
      <c r="G1082" s="655"/>
      <c r="H1082" s="655"/>
      <c r="I1082" s="894"/>
      <c r="J1082" s="894"/>
      <c r="K1082" s="894"/>
      <c r="L1082" s="894"/>
      <c r="M1082" s="895"/>
      <c r="N1082" s="795"/>
      <c r="P1082" s="1017"/>
      <c r="Q1082" s="1017"/>
      <c r="Z1082" s="965"/>
    </row>
    <row r="1083" spans="2:71" ht="9" customHeight="1" outlineLevel="1" x14ac:dyDescent="0.25">
      <c r="B1083" s="663"/>
      <c r="D1083" s="664"/>
      <c r="E1083" s="666"/>
      <c r="F1083" s="664"/>
      <c r="G1083" s="665"/>
      <c r="H1083" s="665"/>
      <c r="I1083" s="892"/>
      <c r="J1083" s="892"/>
      <c r="K1083" s="892"/>
      <c r="L1083" s="892"/>
      <c r="M1083" s="892"/>
      <c r="N1083" s="786"/>
      <c r="O1083" s="1021"/>
      <c r="P1083" s="1021"/>
      <c r="Q1083" s="1021"/>
      <c r="R1083" s="1022"/>
      <c r="S1083" s="1022"/>
      <c r="T1083" s="1022"/>
      <c r="U1083" s="1022"/>
      <c r="V1083" s="1022"/>
      <c r="W1083" s="1022"/>
      <c r="X1083" s="1022"/>
      <c r="Y1083" s="1021"/>
      <c r="Z1083" s="965"/>
      <c r="AA1083" s="966"/>
      <c r="AG1083" s="963"/>
      <c r="AH1083" s="963"/>
    </row>
    <row r="1084" spans="2:71" s="912" customFormat="1" ht="15.65" customHeight="1" outlineLevel="1" x14ac:dyDescent="0.25">
      <c r="B1084" s="650" t="s">
        <v>1329</v>
      </c>
      <c r="C1084" s="937"/>
      <c r="D1084" s="651" t="s">
        <v>1343</v>
      </c>
      <c r="E1084" s="658">
        <f>2*2.5</f>
        <v>5</v>
      </c>
      <c r="F1084" s="651" t="s">
        <v>74</v>
      </c>
      <c r="G1084" s="652"/>
      <c r="H1084" s="652">
        <f>SUM(H1085:H1095)/E1084</f>
        <v>5.6840000000000002</v>
      </c>
      <c r="I1084" s="890"/>
      <c r="J1084" s="890">
        <f>SUM(J1085:J1095)/E1084</f>
        <v>857.55999999999983</v>
      </c>
      <c r="K1084" s="890"/>
      <c r="L1084" s="890">
        <f>SUM(L1085:L1095)/E1084</f>
        <v>0</v>
      </c>
      <c r="M1084" s="890">
        <f>SUM(M1085:M1095)/E1084</f>
        <v>1198.5999999999999</v>
      </c>
      <c r="N1084" s="937"/>
      <c r="O1084" s="1015">
        <f>SUM(O1085:O1094)/E1084</f>
        <v>1450.306</v>
      </c>
      <c r="P1084" s="1014" t="str">
        <f>B1084</f>
        <v>V2-4-C1</v>
      </c>
      <c r="Q1084" s="1014"/>
      <c r="R1084" s="1015"/>
      <c r="S1084" s="1015"/>
      <c r="T1084" s="1015"/>
      <c r="U1084" s="1028"/>
      <c r="V1084" s="1015"/>
      <c r="W1084" s="1015"/>
      <c r="X1084" s="1015">
        <f>SUM(X1085:X1094)/E1084</f>
        <v>1705.3512519999999</v>
      </c>
      <c r="Y1084" s="1014"/>
      <c r="Z1084" s="964"/>
      <c r="AA1084" s="960"/>
      <c r="AB1084" s="960"/>
      <c r="AC1084" s="960"/>
      <c r="AD1084" s="960"/>
      <c r="AE1084" s="960"/>
      <c r="AF1084" s="960"/>
      <c r="AG1084" s="960"/>
      <c r="AH1084" s="960"/>
      <c r="AI1084" s="960"/>
      <c r="AJ1084" s="960"/>
      <c r="AK1084" s="960"/>
      <c r="AL1084" s="960"/>
      <c r="AM1084" s="960"/>
      <c r="AN1084" s="960"/>
      <c r="AO1084" s="960"/>
      <c r="AP1084" s="960"/>
      <c r="AQ1084" s="960"/>
      <c r="AR1084" s="960"/>
      <c r="AS1084" s="960"/>
      <c r="AT1084" s="960"/>
      <c r="AU1084" s="960"/>
      <c r="AV1084" s="960"/>
      <c r="AW1084" s="960"/>
      <c r="AX1084" s="960"/>
      <c r="AY1084" s="960"/>
      <c r="AZ1084" s="960"/>
      <c r="BA1084" s="960"/>
      <c r="BB1084" s="960"/>
      <c r="BC1084" s="960"/>
      <c r="BD1084" s="960"/>
      <c r="BE1084" s="960"/>
      <c r="BF1084" s="960"/>
      <c r="BG1084" s="960"/>
      <c r="BH1084" s="960"/>
      <c r="BI1084" s="960"/>
      <c r="BJ1084" s="960"/>
      <c r="BK1084" s="960"/>
      <c r="BL1084" s="960"/>
      <c r="BM1084" s="960"/>
      <c r="BN1084" s="960"/>
      <c r="BO1084" s="960"/>
      <c r="BP1084" s="960"/>
      <c r="BQ1084" s="960"/>
      <c r="BR1084" s="960"/>
      <c r="BS1084" s="960"/>
    </row>
    <row r="1085" spans="2:71" ht="15.65" customHeight="1" outlineLevel="2" x14ac:dyDescent="0.25">
      <c r="B1085" s="659"/>
      <c r="D1085" s="668" t="s">
        <v>1330</v>
      </c>
      <c r="E1085" s="660"/>
      <c r="F1085" s="669"/>
      <c r="G1085" s="670"/>
      <c r="H1085" s="670"/>
      <c r="I1085" s="897"/>
      <c r="J1085" s="897"/>
      <c r="K1085" s="897"/>
      <c r="N1085" s="795"/>
      <c r="O1085" s="1017" t="str">
        <f>R1085</f>
        <v>incl. opslagen</v>
      </c>
      <c r="P1085" s="1017"/>
      <c r="Q1085" s="1023"/>
      <c r="R1085" s="1030" t="str">
        <f>Tabellen!$C$2</f>
        <v>incl. opslagen</v>
      </c>
      <c r="S1085" s="1024"/>
      <c r="T1085" s="1030" t="str">
        <f>Tabellen!$C$2</f>
        <v>incl. opslagen</v>
      </c>
      <c r="Y1085" s="1017"/>
      <c r="Z1085" s="964"/>
    </row>
    <row r="1086" spans="2:71" ht="15.65" customHeight="1" outlineLevel="2" x14ac:dyDescent="0.25">
      <c r="B1086" s="659"/>
      <c r="D1086" s="822" t="s">
        <v>1433</v>
      </c>
      <c r="E1086" s="1137" t="s">
        <v>1197</v>
      </c>
      <c r="F1086" s="669" t="s">
        <v>846</v>
      </c>
      <c r="G1086" s="670">
        <v>2</v>
      </c>
      <c r="H1086" s="670">
        <f>E1086*G1086</f>
        <v>2</v>
      </c>
      <c r="I1086" s="897"/>
      <c r="J1086" s="897">
        <f t="shared" ref="J1086:J1094" si="299">E1086*I1086</f>
        <v>0</v>
      </c>
      <c r="K1086" s="897"/>
      <c r="L1086" s="897">
        <f>E1086*K1086</f>
        <v>0</v>
      </c>
      <c r="M1086" s="897">
        <f>J1086+H1086*Tabellen!$K$2+L1086</f>
        <v>120</v>
      </c>
      <c r="N1086" s="795"/>
      <c r="O1086" s="1018">
        <f t="shared" ref="O1086:O1094" si="300">R1086+T1086</f>
        <v>145.19999999999999</v>
      </c>
      <c r="P1086" s="1031"/>
      <c r="Q1086" s="1023" t="s">
        <v>1025</v>
      </c>
      <c r="R1086" s="1018">
        <f>H1086*Tabellen!$K$2*Tabellen!$F$2</f>
        <v>145.19999999999999</v>
      </c>
      <c r="S1086" s="1024" t="s">
        <v>1116</v>
      </c>
      <c r="T1086" s="1018">
        <f>J1086*Tabellen!$F$2</f>
        <v>0</v>
      </c>
      <c r="U1086" s="1018">
        <f>R1086*Tabellen!$G$2</f>
        <v>13.067999999999998</v>
      </c>
      <c r="V1086" s="1018">
        <f>T1086*Tabellen!$H$2</f>
        <v>0</v>
      </c>
      <c r="W1086" s="1018">
        <f t="shared" ref="W1086:W1094" si="301">U1086+V1086</f>
        <v>13.067999999999998</v>
      </c>
      <c r="X1086" s="1018">
        <f t="shared" ref="X1086:X1094" si="302">O1086+W1086</f>
        <v>158.26799999999997</v>
      </c>
      <c r="Y1086" s="1017"/>
      <c r="Z1086" s="964"/>
      <c r="AH1086" s="979"/>
      <c r="AI1086" s="980" t="s">
        <v>173</v>
      </c>
    </row>
    <row r="1087" spans="2:71" ht="15.65" customHeight="1" outlineLevel="2" x14ac:dyDescent="0.25">
      <c r="B1087" s="779"/>
      <c r="D1087" s="822" t="s">
        <v>1333</v>
      </c>
      <c r="E1087" s="823">
        <f>E1084</f>
        <v>5</v>
      </c>
      <c r="F1087" s="826" t="s">
        <v>74</v>
      </c>
      <c r="G1087" s="670">
        <v>0.55000000000000004</v>
      </c>
      <c r="H1087" s="825">
        <f>E1087*G1087</f>
        <v>2.75</v>
      </c>
      <c r="I1087" s="902"/>
      <c r="J1087" s="902">
        <f t="shared" si="299"/>
        <v>0</v>
      </c>
      <c r="K1087" s="902"/>
      <c r="L1087" s="902">
        <f t="shared" ref="L1087:L1093" si="303">+K1087*E1087</f>
        <v>0</v>
      </c>
      <c r="M1087" s="903">
        <f>J1087+H1087*Tabellen!$K$2+L1087</f>
        <v>165</v>
      </c>
      <c r="N1087" s="795"/>
      <c r="O1087" s="1018">
        <f t="shared" si="300"/>
        <v>199.65</v>
      </c>
      <c r="P1087" s="1031"/>
      <c r="Q1087" s="1023" t="s">
        <v>1025</v>
      </c>
      <c r="R1087" s="1018">
        <f>H1087*Tabellen!$K$2*Tabellen!$F$2</f>
        <v>199.65</v>
      </c>
      <c r="S1087" s="1024" t="s">
        <v>1116</v>
      </c>
      <c r="T1087" s="1018">
        <f>J1087*Tabellen!$F$2</f>
        <v>0</v>
      </c>
      <c r="U1087" s="1018">
        <f>R1087*Tabellen!$G$2</f>
        <v>17.968499999999999</v>
      </c>
      <c r="V1087" s="1018">
        <f>T1087*Tabellen!$H$2</f>
        <v>0</v>
      </c>
      <c r="W1087" s="1018">
        <f t="shared" si="301"/>
        <v>17.968499999999999</v>
      </c>
      <c r="X1087" s="1018">
        <f t="shared" si="302"/>
        <v>217.61850000000001</v>
      </c>
      <c r="Z1087" s="965"/>
    </row>
    <row r="1088" spans="2:71" ht="15.65" customHeight="1" outlineLevel="2" x14ac:dyDescent="0.25">
      <c r="B1088" s="779"/>
      <c r="D1088" s="822" t="s">
        <v>1331</v>
      </c>
      <c r="E1088" s="823">
        <f>E1084</f>
        <v>5</v>
      </c>
      <c r="F1088" s="826" t="s">
        <v>74</v>
      </c>
      <c r="G1088" s="825">
        <v>0.12</v>
      </c>
      <c r="H1088" s="825">
        <f>E1088*G1088</f>
        <v>0.6</v>
      </c>
      <c r="I1088" s="902">
        <v>0.63</v>
      </c>
      <c r="J1088" s="902">
        <f t="shared" si="299"/>
        <v>3.15</v>
      </c>
      <c r="K1088" s="902"/>
      <c r="L1088" s="902">
        <f t="shared" si="303"/>
        <v>0</v>
      </c>
      <c r="M1088" s="903">
        <f>J1088+H1088*Tabellen!$K$2+L1088</f>
        <v>39.15</v>
      </c>
      <c r="N1088" s="795"/>
      <c r="O1088" s="1018">
        <f t="shared" si="300"/>
        <v>47.371500000000005</v>
      </c>
      <c r="P1088" s="1031"/>
      <c r="Q1088" s="1023" t="s">
        <v>1025</v>
      </c>
      <c r="R1088" s="1018">
        <f>H1088*Tabellen!$K$2*Tabellen!$F$2</f>
        <v>43.56</v>
      </c>
      <c r="S1088" s="1024" t="s">
        <v>1116</v>
      </c>
      <c r="T1088" s="1018">
        <f>J1088*Tabellen!$F$2</f>
        <v>3.8114999999999997</v>
      </c>
      <c r="U1088" s="1018">
        <f>R1088*Tabellen!$G$2</f>
        <v>3.9203999999999999</v>
      </c>
      <c r="V1088" s="1018">
        <f>T1088*Tabellen!$H$2</f>
        <v>0.80041499999999988</v>
      </c>
      <c r="W1088" s="1018">
        <f t="shared" si="301"/>
        <v>4.720815</v>
      </c>
      <c r="X1088" s="1018">
        <f t="shared" si="302"/>
        <v>52.092315000000006</v>
      </c>
      <c r="Z1088" s="965"/>
    </row>
    <row r="1089" spans="2:71" ht="15.65" customHeight="1" outlineLevel="2" x14ac:dyDescent="0.25">
      <c r="B1089" s="779"/>
      <c r="D1089" s="822" t="s">
        <v>1342</v>
      </c>
      <c r="E1089" s="823">
        <f>2+2+2.5+2.5</f>
        <v>9</v>
      </c>
      <c r="F1089" s="826" t="s">
        <v>71</v>
      </c>
      <c r="G1089" s="825">
        <v>0.25</v>
      </c>
      <c r="H1089" s="825">
        <v>17</v>
      </c>
      <c r="I1089" s="902">
        <v>1.63</v>
      </c>
      <c r="J1089" s="902">
        <f t="shared" si="299"/>
        <v>14.669999999999998</v>
      </c>
      <c r="K1089" s="902"/>
      <c r="L1089" s="902">
        <f t="shared" si="303"/>
        <v>0</v>
      </c>
      <c r="M1089" s="903">
        <f>J1089+H1089*Tabellen!$K$2+L1089</f>
        <v>1034.67</v>
      </c>
      <c r="N1089" s="795"/>
      <c r="O1089" s="1018">
        <f t="shared" si="300"/>
        <v>1251.9507000000001</v>
      </c>
      <c r="P1089" s="1031"/>
      <c r="Q1089" s="1023" t="s">
        <v>1025</v>
      </c>
      <c r="R1089" s="1018">
        <f>H1089*Tabellen!$K$2*Tabellen!$F$2</f>
        <v>1234.2</v>
      </c>
      <c r="S1089" s="1024" t="s">
        <v>1116</v>
      </c>
      <c r="T1089" s="1018">
        <f>J1089*Tabellen!$F$2</f>
        <v>17.750699999999998</v>
      </c>
      <c r="U1089" s="1018">
        <f>R1089*Tabellen!$G$2</f>
        <v>111.078</v>
      </c>
      <c r="V1089" s="1018">
        <f>T1089*Tabellen!$H$2</f>
        <v>3.7276469999999997</v>
      </c>
      <c r="W1089" s="1018">
        <f t="shared" si="301"/>
        <v>114.80564700000001</v>
      </c>
      <c r="X1089" s="1018">
        <f t="shared" si="302"/>
        <v>1366.756347</v>
      </c>
      <c r="Z1089" s="965"/>
    </row>
    <row r="1090" spans="2:71" ht="15.65" customHeight="1" outlineLevel="2" x14ac:dyDescent="0.25">
      <c r="B1090" s="779"/>
      <c r="D1090" s="822" t="s">
        <v>1790</v>
      </c>
      <c r="E1090" s="823">
        <f>E1084</f>
        <v>5</v>
      </c>
      <c r="F1090" s="826" t="s">
        <v>74</v>
      </c>
      <c r="G1090" s="825">
        <v>0.6</v>
      </c>
      <c r="H1090" s="825">
        <f>E1090*G1090</f>
        <v>3</v>
      </c>
      <c r="I1090" s="902">
        <v>850</v>
      </c>
      <c r="J1090" s="902">
        <f t="shared" si="299"/>
        <v>4250</v>
      </c>
      <c r="K1090" s="902"/>
      <c r="L1090" s="902">
        <f t="shared" si="303"/>
        <v>0</v>
      </c>
      <c r="M1090" s="903">
        <f>J1090+H1090*Tabellen!$K$2+L1090</f>
        <v>4430</v>
      </c>
      <c r="N1090" s="795"/>
      <c r="O1090" s="1018">
        <f t="shared" si="300"/>
        <v>5360.3</v>
      </c>
      <c r="P1090" s="1031"/>
      <c r="Q1090" s="1023" t="s">
        <v>1025</v>
      </c>
      <c r="R1090" s="1018">
        <f>H1090*Tabellen!$K$2*Tabellen!$F$2</f>
        <v>217.79999999999998</v>
      </c>
      <c r="S1090" s="1024" t="s">
        <v>1116</v>
      </c>
      <c r="T1090" s="1018">
        <f>J1090*Tabellen!$F$2</f>
        <v>5142.5</v>
      </c>
      <c r="U1090" s="1018">
        <f>R1090*Tabellen!$G$2</f>
        <v>19.601999999999997</v>
      </c>
      <c r="V1090" s="1018">
        <f>T1090*Tabellen!$H$2</f>
        <v>1079.925</v>
      </c>
      <c r="W1090" s="1018">
        <f t="shared" si="301"/>
        <v>1099.527</v>
      </c>
      <c r="X1090" s="1018">
        <f t="shared" si="302"/>
        <v>6459.8270000000002</v>
      </c>
      <c r="Z1090" s="965"/>
    </row>
    <row r="1091" spans="2:71" ht="15.65" customHeight="1" outlineLevel="2" x14ac:dyDescent="0.25">
      <c r="B1091" s="779"/>
      <c r="D1091" s="822" t="s">
        <v>1334</v>
      </c>
      <c r="E1091" s="823"/>
      <c r="F1091" s="826" t="s">
        <v>1206</v>
      </c>
      <c r="G1091" s="825"/>
      <c r="H1091" s="825">
        <f>E1091*G1091</f>
        <v>0</v>
      </c>
      <c r="I1091" s="902"/>
      <c r="J1091" s="902">
        <f t="shared" si="299"/>
        <v>0</v>
      </c>
      <c r="K1091" s="902"/>
      <c r="L1091" s="902">
        <f t="shared" si="303"/>
        <v>0</v>
      </c>
      <c r="M1091" s="903">
        <f>J1091+H1091*Tabellen!$K$2+L1091</f>
        <v>0</v>
      </c>
      <c r="N1091" s="795"/>
      <c r="O1091" s="1018">
        <f t="shared" si="300"/>
        <v>0</v>
      </c>
      <c r="P1091" s="1031"/>
      <c r="Q1091" s="1023" t="s">
        <v>1025</v>
      </c>
      <c r="R1091" s="1018">
        <f>H1091*Tabellen!$K$2*Tabellen!$F$2</f>
        <v>0</v>
      </c>
      <c r="S1091" s="1024" t="s">
        <v>1116</v>
      </c>
      <c r="T1091" s="1018">
        <f>J1091*Tabellen!$F$2</f>
        <v>0</v>
      </c>
      <c r="U1091" s="1018">
        <f>R1091*Tabellen!$G$2</f>
        <v>0</v>
      </c>
      <c r="V1091" s="1018">
        <f>T1091*Tabellen!$H$2</f>
        <v>0</v>
      </c>
      <c r="W1091" s="1018">
        <f t="shared" si="301"/>
        <v>0</v>
      </c>
      <c r="X1091" s="1018">
        <f t="shared" si="302"/>
        <v>0</v>
      </c>
      <c r="Z1091" s="965"/>
    </row>
    <row r="1092" spans="2:71" ht="15.65" customHeight="1" outlineLevel="2" x14ac:dyDescent="0.25">
      <c r="B1092" s="779"/>
      <c r="D1092" s="822" t="s">
        <v>1335</v>
      </c>
      <c r="E1092" s="823">
        <f>E1089</f>
        <v>9</v>
      </c>
      <c r="F1092" s="826" t="s">
        <v>71</v>
      </c>
      <c r="G1092" s="825">
        <v>0.15</v>
      </c>
      <c r="H1092" s="825">
        <f>E1092*G1092</f>
        <v>1.3499999999999999</v>
      </c>
      <c r="I1092" s="902">
        <v>0.22</v>
      </c>
      <c r="J1092" s="902">
        <f t="shared" si="299"/>
        <v>1.98</v>
      </c>
      <c r="K1092" s="902"/>
      <c r="L1092" s="902">
        <f t="shared" si="303"/>
        <v>0</v>
      </c>
      <c r="M1092" s="903">
        <f>J1092+H1092*Tabellen!$K$2+L1092</f>
        <v>82.97999999999999</v>
      </c>
      <c r="N1092" s="795"/>
      <c r="O1092" s="1018">
        <f t="shared" si="300"/>
        <v>100.40579999999997</v>
      </c>
      <c r="P1092" s="1031"/>
      <c r="Q1092" s="1023" t="s">
        <v>1025</v>
      </c>
      <c r="R1092" s="1018">
        <f>H1092*Tabellen!$K$2*Tabellen!$F$2</f>
        <v>98.009999999999977</v>
      </c>
      <c r="S1092" s="1024" t="s">
        <v>1116</v>
      </c>
      <c r="T1092" s="1018">
        <f>J1092*Tabellen!$F$2</f>
        <v>2.3957999999999999</v>
      </c>
      <c r="U1092" s="1018">
        <f>R1092*Tabellen!$G$2</f>
        <v>8.8208999999999982</v>
      </c>
      <c r="V1092" s="1018">
        <f>T1092*Tabellen!$H$2</f>
        <v>0.50311799999999995</v>
      </c>
      <c r="W1092" s="1018">
        <f t="shared" si="301"/>
        <v>9.3240179999999988</v>
      </c>
      <c r="X1092" s="1018">
        <f t="shared" si="302"/>
        <v>109.72981799999997</v>
      </c>
      <c r="Z1092" s="965"/>
    </row>
    <row r="1093" spans="2:71" ht="15.65" customHeight="1" outlineLevel="2" x14ac:dyDescent="0.25">
      <c r="B1093" s="779"/>
      <c r="D1093" s="822" t="s">
        <v>1336</v>
      </c>
      <c r="E1093" s="823">
        <f>E1089</f>
        <v>9</v>
      </c>
      <c r="F1093" s="826" t="s">
        <v>71</v>
      </c>
      <c r="G1093" s="825">
        <v>0.08</v>
      </c>
      <c r="H1093" s="825">
        <f>E1093*G1093</f>
        <v>0.72</v>
      </c>
      <c r="I1093" s="897">
        <v>2</v>
      </c>
      <c r="J1093" s="902">
        <f t="shared" si="299"/>
        <v>18</v>
      </c>
      <c r="K1093" s="902"/>
      <c r="L1093" s="902">
        <f t="shared" si="303"/>
        <v>0</v>
      </c>
      <c r="M1093" s="903">
        <f>J1093+H1093*Tabellen!$K$2+L1093</f>
        <v>61.199999999999996</v>
      </c>
      <c r="N1093" s="795"/>
      <c r="O1093" s="1018">
        <f t="shared" si="300"/>
        <v>74.051999999999992</v>
      </c>
      <c r="P1093" s="1031"/>
      <c r="Q1093" s="1023" t="s">
        <v>1025</v>
      </c>
      <c r="R1093" s="1018">
        <f>H1093*Tabellen!$K$2*Tabellen!$F$2</f>
        <v>52.271999999999991</v>
      </c>
      <c r="S1093" s="1024" t="s">
        <v>1116</v>
      </c>
      <c r="T1093" s="1018">
        <f>J1093*Tabellen!$F$2</f>
        <v>21.78</v>
      </c>
      <c r="U1093" s="1018">
        <f>R1093*Tabellen!$G$2</f>
        <v>4.7044799999999993</v>
      </c>
      <c r="V1093" s="1018">
        <f>T1093*Tabellen!$H$2</f>
        <v>4.5738000000000003</v>
      </c>
      <c r="W1093" s="1018">
        <f t="shared" si="301"/>
        <v>9.2782799999999988</v>
      </c>
      <c r="X1093" s="1018">
        <f t="shared" si="302"/>
        <v>83.330279999999988</v>
      </c>
      <c r="Z1093" s="965"/>
    </row>
    <row r="1094" spans="2:71" ht="15.65" customHeight="1" outlineLevel="2" x14ac:dyDescent="0.25">
      <c r="B1094" s="659"/>
      <c r="D1094" s="822" t="s">
        <v>1434</v>
      </c>
      <c r="E1094" s="1137" t="s">
        <v>1197</v>
      </c>
      <c r="F1094" s="669" t="s">
        <v>846</v>
      </c>
      <c r="G1094" s="670">
        <v>1</v>
      </c>
      <c r="H1094" s="670">
        <f>E1094*G1094</f>
        <v>1</v>
      </c>
      <c r="I1094" s="897"/>
      <c r="J1094" s="897">
        <f t="shared" si="299"/>
        <v>0</v>
      </c>
      <c r="K1094" s="897"/>
      <c r="L1094" s="897">
        <f>E1094*K1094</f>
        <v>0</v>
      </c>
      <c r="M1094" s="897">
        <f>J1094+H1094*Tabellen!$K$2+L1094</f>
        <v>60</v>
      </c>
      <c r="N1094" s="795"/>
      <c r="O1094" s="1018">
        <f t="shared" si="300"/>
        <v>72.599999999999994</v>
      </c>
      <c r="P1094" s="1031"/>
      <c r="Q1094" s="1023" t="s">
        <v>1025</v>
      </c>
      <c r="R1094" s="1018">
        <f>H1094*Tabellen!$K$2*Tabellen!$F$2</f>
        <v>72.599999999999994</v>
      </c>
      <c r="S1094" s="1024" t="s">
        <v>1116</v>
      </c>
      <c r="T1094" s="1018">
        <f>J1094*Tabellen!$F$2</f>
        <v>0</v>
      </c>
      <c r="U1094" s="1018">
        <f>R1094*Tabellen!$G$2</f>
        <v>6.5339999999999989</v>
      </c>
      <c r="V1094" s="1018">
        <f>T1094*Tabellen!$H$2</f>
        <v>0</v>
      </c>
      <c r="W1094" s="1018">
        <f t="shared" si="301"/>
        <v>6.5339999999999989</v>
      </c>
      <c r="X1094" s="1018">
        <f t="shared" si="302"/>
        <v>79.133999999999986</v>
      </c>
      <c r="Y1094" s="1017"/>
      <c r="Z1094" s="964"/>
      <c r="AH1094" s="979"/>
      <c r="AI1094" s="981">
        <v>1200</v>
      </c>
    </row>
    <row r="1095" spans="2:71" ht="15.65" customHeight="1" outlineLevel="2" x14ac:dyDescent="0.25">
      <c r="B1095" s="779"/>
      <c r="D1095" s="822" t="s">
        <v>1337</v>
      </c>
      <c r="E1095" s="823"/>
      <c r="F1095" s="826" t="s">
        <v>157</v>
      </c>
      <c r="G1095" s="825"/>
      <c r="H1095" s="825"/>
      <c r="I1095" s="902"/>
      <c r="J1095" s="902"/>
      <c r="K1095" s="902"/>
      <c r="L1095" s="902"/>
      <c r="M1095" s="903"/>
      <c r="N1095" s="795"/>
      <c r="P1095" s="1017"/>
      <c r="Q1095" s="1023"/>
      <c r="S1095" s="1024"/>
      <c r="Z1095" s="965"/>
    </row>
    <row r="1096" spans="2:71" ht="15.65" customHeight="1" outlineLevel="2" x14ac:dyDescent="0.25">
      <c r="B1096" s="779"/>
      <c r="D1096" s="822" t="s">
        <v>1338</v>
      </c>
      <c r="E1096" s="823"/>
      <c r="F1096" s="826" t="s">
        <v>1339</v>
      </c>
      <c r="G1096" s="825"/>
      <c r="H1096" s="825"/>
      <c r="I1096" s="902"/>
      <c r="J1096" s="902"/>
      <c r="K1096" s="902"/>
      <c r="L1096" s="902"/>
      <c r="M1096" s="903"/>
      <c r="N1096" s="795"/>
      <c r="P1096" s="1017"/>
      <c r="Q1096" s="1023"/>
      <c r="S1096" s="1024"/>
      <c r="Z1096" s="965"/>
    </row>
    <row r="1097" spans="2:71" ht="15.65" customHeight="1" outlineLevel="2" x14ac:dyDescent="0.25">
      <c r="B1097" s="779"/>
      <c r="D1097" s="822" t="s">
        <v>1340</v>
      </c>
      <c r="E1097" s="823"/>
      <c r="F1097" s="826" t="s">
        <v>1339</v>
      </c>
      <c r="G1097" s="825"/>
      <c r="H1097" s="825"/>
      <c r="I1097" s="902"/>
      <c r="J1097" s="902"/>
      <c r="K1097" s="902"/>
      <c r="L1097" s="902"/>
      <c r="M1097" s="903"/>
      <c r="N1097" s="795"/>
      <c r="P1097" s="1017"/>
      <c r="Q1097" s="1017"/>
      <c r="Z1097" s="965"/>
    </row>
    <row r="1098" spans="2:71" ht="15.65" customHeight="1" outlineLevel="2" x14ac:dyDescent="0.25">
      <c r="B1098" s="779"/>
      <c r="D1098" s="782"/>
      <c r="E1098" s="674"/>
      <c r="F1098" s="675"/>
      <c r="G1098" s="655"/>
      <c r="H1098" s="655"/>
      <c r="I1098" s="894"/>
      <c r="J1098" s="894"/>
      <c r="K1098" s="894"/>
      <c r="L1098" s="894"/>
      <c r="M1098" s="895"/>
      <c r="N1098" s="795"/>
      <c r="P1098" s="1017"/>
      <c r="Q1098" s="1017"/>
      <c r="Z1098" s="965"/>
    </row>
    <row r="1099" spans="2:71" ht="9" customHeight="1" outlineLevel="1" x14ac:dyDescent="0.25">
      <c r="B1099" s="663"/>
      <c r="D1099" s="664"/>
      <c r="E1099" s="666"/>
      <c r="F1099" s="664"/>
      <c r="G1099" s="665"/>
      <c r="H1099" s="665"/>
      <c r="I1099" s="892"/>
      <c r="J1099" s="892"/>
      <c r="K1099" s="892"/>
      <c r="L1099" s="892"/>
      <c r="M1099" s="892"/>
      <c r="N1099" s="786"/>
      <c r="O1099" s="1021"/>
      <c r="P1099" s="1021"/>
      <c r="Q1099" s="1021"/>
      <c r="R1099" s="1022"/>
      <c r="S1099" s="1022"/>
      <c r="T1099" s="1022"/>
      <c r="U1099" s="1022"/>
      <c r="V1099" s="1022"/>
      <c r="W1099" s="1022"/>
      <c r="X1099" s="1022"/>
      <c r="Y1099" s="1021"/>
      <c r="Z1099" s="965"/>
      <c r="AA1099" s="966"/>
      <c r="AG1099" s="963"/>
      <c r="AH1099" s="963"/>
    </row>
    <row r="1100" spans="2:71" s="912" customFormat="1" ht="15.65" customHeight="1" outlineLevel="1" x14ac:dyDescent="0.25">
      <c r="B1100" s="650" t="s">
        <v>1347</v>
      </c>
      <c r="C1100" s="937"/>
      <c r="D1100" s="651" t="s">
        <v>1556</v>
      </c>
      <c r="E1100" s="658"/>
      <c r="F1100" s="651"/>
      <c r="G1100" s="652"/>
      <c r="H1100" s="652"/>
      <c r="I1100" s="890"/>
      <c r="J1100" s="890"/>
      <c r="K1100" s="890"/>
      <c r="L1100" s="890"/>
      <c r="M1100" s="890"/>
      <c r="N1100" s="937"/>
      <c r="O1100" s="1039"/>
      <c r="P1100" s="1014"/>
      <c r="Q1100" s="1014"/>
      <c r="R1100" s="1015"/>
      <c r="S1100" s="1015"/>
      <c r="T1100" s="1015"/>
      <c r="U1100" s="1015"/>
      <c r="V1100" s="1015"/>
      <c r="W1100" s="1015"/>
      <c r="X1100" s="1015"/>
      <c r="Y1100" s="1014"/>
      <c r="Z1100" s="971"/>
      <c r="AA1100" s="960"/>
      <c r="AB1100" s="960"/>
      <c r="AC1100" s="960"/>
      <c r="AD1100" s="960"/>
      <c r="AE1100" s="960"/>
      <c r="AF1100" s="960"/>
      <c r="AG1100" s="960"/>
      <c r="AH1100" s="960"/>
      <c r="AI1100" s="960"/>
      <c r="AJ1100" s="960"/>
      <c r="AK1100" s="960"/>
      <c r="AL1100" s="960"/>
      <c r="AM1100" s="960"/>
      <c r="AN1100" s="960"/>
      <c r="AO1100" s="960"/>
      <c r="AP1100" s="960"/>
      <c r="AQ1100" s="960"/>
      <c r="AR1100" s="960"/>
      <c r="AS1100" s="960"/>
      <c r="AT1100" s="960"/>
      <c r="AU1100" s="960"/>
      <c r="AV1100" s="960"/>
      <c r="AW1100" s="960"/>
      <c r="AX1100" s="960"/>
      <c r="AY1100" s="960"/>
      <c r="AZ1100" s="960"/>
      <c r="BA1100" s="960"/>
      <c r="BB1100" s="960"/>
      <c r="BC1100" s="960"/>
      <c r="BD1100" s="960"/>
      <c r="BE1100" s="960"/>
      <c r="BF1100" s="960"/>
      <c r="BG1100" s="960"/>
      <c r="BH1100" s="960"/>
      <c r="BI1100" s="960"/>
      <c r="BJ1100" s="960"/>
      <c r="BK1100" s="960"/>
      <c r="BL1100" s="960"/>
      <c r="BM1100" s="960"/>
      <c r="BN1100" s="960"/>
      <c r="BO1100" s="960"/>
      <c r="BP1100" s="960"/>
      <c r="BQ1100" s="960"/>
      <c r="BR1100" s="960"/>
      <c r="BS1100" s="960"/>
    </row>
    <row r="1101" spans="2:71" ht="15.65" customHeight="1" outlineLevel="2" x14ac:dyDescent="0.25">
      <c r="D1101" s="668" t="s">
        <v>1570</v>
      </c>
      <c r="E1101" s="660"/>
      <c r="F1101" s="669"/>
      <c r="G1101" s="670"/>
      <c r="H1101" s="670"/>
      <c r="I1101" s="897"/>
      <c r="J1101" s="897"/>
      <c r="K1101" s="897"/>
      <c r="N1101" s="795"/>
      <c r="P1101" s="1017"/>
      <c r="Q1101" s="1017"/>
      <c r="Z1101" s="971"/>
      <c r="AA1101" s="972"/>
      <c r="AB1101" s="972"/>
    </row>
    <row r="1102" spans="2:71" ht="15.65" customHeight="1" outlineLevel="2" x14ac:dyDescent="0.25">
      <c r="B1102" s="664" t="s">
        <v>1135</v>
      </c>
      <c r="D1102" s="784" t="s">
        <v>1837</v>
      </c>
      <c r="E1102" s="678">
        <v>1</v>
      </c>
      <c r="F1102" s="679" t="s">
        <v>73</v>
      </c>
      <c r="G1102" s="680"/>
      <c r="H1102" s="680">
        <f>E1102*G1102</f>
        <v>0</v>
      </c>
      <c r="I1102" s="899">
        <v>0</v>
      </c>
      <c r="J1102" s="899">
        <f>E1102*I1102</f>
        <v>0</v>
      </c>
      <c r="K1102" s="899">
        <v>185</v>
      </c>
      <c r="L1102" s="899">
        <f>E1102*K1102</f>
        <v>185</v>
      </c>
      <c r="M1102" s="900">
        <f>J1102+H1102*Tabellen!$K$2+L1102</f>
        <v>185</v>
      </c>
      <c r="N1102" s="795"/>
      <c r="O1102" s="1032">
        <f t="shared" ref="O1102:O1108" si="304">M1102</f>
        <v>185</v>
      </c>
      <c r="P1102" s="1017"/>
      <c r="Q1102" s="1020"/>
      <c r="R1102" s="1040">
        <v>0</v>
      </c>
      <c r="S1102" s="1018">
        <f>O1102*R1102</f>
        <v>0</v>
      </c>
      <c r="T1102" s="1018">
        <f>M1102-S1102</f>
        <v>185</v>
      </c>
      <c r="U1102" s="1018">
        <f>S1102*Tabellen!$G$2</f>
        <v>0</v>
      </c>
      <c r="V1102" s="1141">
        <f>T1102*Tabellen!$H$2</f>
        <v>38.85</v>
      </c>
      <c r="W1102" s="1018">
        <f>U1102+V1102</f>
        <v>38.85</v>
      </c>
      <c r="X1102" s="1018">
        <f>M1102+W1102</f>
        <v>223.85</v>
      </c>
      <c r="Z1102" s="975"/>
      <c r="AA1102" s="976"/>
      <c r="AB1102" s="976"/>
    </row>
    <row r="1103" spans="2:71" ht="15.65" customHeight="1" outlineLevel="2" x14ac:dyDescent="0.25">
      <c r="B1103" s="779"/>
      <c r="D1103" s="784"/>
      <c r="E1103" s="678"/>
      <c r="F1103" s="679"/>
      <c r="G1103" s="680"/>
      <c r="H1103" s="680"/>
      <c r="I1103" s="899"/>
      <c r="J1103" s="899"/>
      <c r="K1103" s="899"/>
      <c r="L1103" s="899"/>
      <c r="M1103" s="900"/>
      <c r="N1103" s="795"/>
      <c r="O1103" s="1032">
        <f t="shared" si="304"/>
        <v>0</v>
      </c>
      <c r="P1103" s="1017"/>
      <c r="Q1103" s="1020"/>
      <c r="R1103" s="1040"/>
      <c r="Z1103" s="975"/>
      <c r="AA1103" s="976"/>
      <c r="AB1103" s="976"/>
    </row>
    <row r="1104" spans="2:71" ht="15.65" customHeight="1" outlineLevel="2" x14ac:dyDescent="0.25">
      <c r="B1104" s="664" t="s">
        <v>1553</v>
      </c>
      <c r="D1104" s="784" t="s">
        <v>1838</v>
      </c>
      <c r="E1104" s="678">
        <v>1</v>
      </c>
      <c r="F1104" s="679" t="s">
        <v>73</v>
      </c>
      <c r="G1104" s="680"/>
      <c r="H1104" s="680">
        <f>E1104*G1104</f>
        <v>0</v>
      </c>
      <c r="I1104" s="899"/>
      <c r="J1104" s="899">
        <f>E1104*I1104</f>
        <v>0</v>
      </c>
      <c r="K1104" s="899">
        <v>215</v>
      </c>
      <c r="L1104" s="899">
        <f>+K1104*E1104</f>
        <v>215</v>
      </c>
      <c r="M1104" s="900">
        <f>J1104+H1104*Tabellen!$K$2+L1104</f>
        <v>215</v>
      </c>
      <c r="N1104" s="795"/>
      <c r="O1104" s="1032">
        <f t="shared" si="304"/>
        <v>215</v>
      </c>
      <c r="P1104" s="1017"/>
      <c r="Q1104" s="1020"/>
      <c r="R1104" s="1040">
        <v>0</v>
      </c>
      <c r="S1104" s="1018">
        <f>O1104*R1104</f>
        <v>0</v>
      </c>
      <c r="T1104" s="1018">
        <f>M1104-S1104</f>
        <v>215</v>
      </c>
      <c r="U1104" s="1018">
        <f>S1104*Tabellen!$G$2</f>
        <v>0</v>
      </c>
      <c r="V1104" s="1141">
        <f>T1104*Tabellen!$H$2</f>
        <v>45.15</v>
      </c>
      <c r="W1104" s="1018">
        <f>U1104+V1104</f>
        <v>45.15</v>
      </c>
      <c r="X1104" s="1018">
        <f>M1104+W1104</f>
        <v>260.14999999999998</v>
      </c>
      <c r="Z1104" s="975"/>
      <c r="AA1104" s="976"/>
    </row>
    <row r="1105" spans="2:71" ht="15.65" customHeight="1" outlineLevel="2" x14ac:dyDescent="0.25">
      <c r="B1105" s="779"/>
      <c r="D1105" s="784"/>
      <c r="E1105" s="678"/>
      <c r="F1105" s="679"/>
      <c r="G1105" s="680"/>
      <c r="H1105" s="680"/>
      <c r="I1105" s="899"/>
      <c r="J1105" s="899"/>
      <c r="K1105" s="899"/>
      <c r="L1105" s="899"/>
      <c r="M1105" s="900"/>
      <c r="N1105" s="795"/>
      <c r="O1105" s="1032">
        <f t="shared" si="304"/>
        <v>0</v>
      </c>
      <c r="P1105" s="1017"/>
      <c r="Q1105" s="1020"/>
      <c r="R1105" s="1040"/>
      <c r="Z1105" s="975"/>
      <c r="AA1105" s="976"/>
    </row>
    <row r="1106" spans="2:71" ht="15.65" customHeight="1" outlineLevel="2" x14ac:dyDescent="0.25">
      <c r="B1106" s="664" t="s">
        <v>1554</v>
      </c>
      <c r="D1106" s="784" t="s">
        <v>1839</v>
      </c>
      <c r="E1106" s="678">
        <v>1</v>
      </c>
      <c r="F1106" s="679" t="s">
        <v>73</v>
      </c>
      <c r="G1106" s="680"/>
      <c r="H1106" s="680">
        <f>E1106*G1106</f>
        <v>0</v>
      </c>
      <c r="I1106" s="899">
        <v>0</v>
      </c>
      <c r="J1106" s="899">
        <f>E1106*I1106</f>
        <v>0</v>
      </c>
      <c r="K1106" s="899">
        <v>340</v>
      </c>
      <c r="L1106" s="899">
        <f>+K1106*E1106</f>
        <v>340</v>
      </c>
      <c r="M1106" s="900">
        <f>J1106+H1106*Tabellen!$K$2+L1106</f>
        <v>340</v>
      </c>
      <c r="N1106" s="795"/>
      <c r="O1106" s="1032">
        <f t="shared" si="304"/>
        <v>340</v>
      </c>
      <c r="P1106" s="1017"/>
      <c r="Q1106" s="1020"/>
      <c r="R1106" s="1040">
        <v>0</v>
      </c>
      <c r="S1106" s="1018">
        <f>O1106*R1106</f>
        <v>0</v>
      </c>
      <c r="T1106" s="1018">
        <f>M1106-S1106</f>
        <v>340</v>
      </c>
      <c r="U1106" s="1018">
        <f>S1106*Tabellen!$G$2</f>
        <v>0</v>
      </c>
      <c r="V1106" s="1141">
        <f>T1106*Tabellen!$H$2</f>
        <v>71.399999999999991</v>
      </c>
      <c r="W1106" s="1018">
        <f>U1106+V1106</f>
        <v>71.399999999999991</v>
      </c>
      <c r="X1106" s="1018">
        <f>M1106+W1106</f>
        <v>411.4</v>
      </c>
      <c r="Z1106" s="975"/>
      <c r="AA1106" s="976"/>
    </row>
    <row r="1107" spans="2:71" ht="15.65" customHeight="1" outlineLevel="2" x14ac:dyDescent="0.25">
      <c r="B1107" s="779"/>
      <c r="D1107" s="784"/>
      <c r="E1107" s="678"/>
      <c r="F1107" s="679"/>
      <c r="G1107" s="680"/>
      <c r="H1107" s="680"/>
      <c r="I1107" s="899"/>
      <c r="J1107" s="899"/>
      <c r="K1107" s="899"/>
      <c r="L1107" s="899"/>
      <c r="M1107" s="900"/>
      <c r="N1107" s="795"/>
      <c r="O1107" s="1032">
        <f t="shared" si="304"/>
        <v>0</v>
      </c>
      <c r="P1107" s="1017"/>
      <c r="Q1107" s="1020"/>
      <c r="R1107" s="1040"/>
      <c r="Z1107" s="975"/>
      <c r="AA1107" s="976"/>
    </row>
    <row r="1108" spans="2:71" ht="15.65" customHeight="1" outlineLevel="2" x14ac:dyDescent="0.25">
      <c r="B1108" s="664" t="s">
        <v>1555</v>
      </c>
      <c r="D1108" s="784" t="s">
        <v>1840</v>
      </c>
      <c r="E1108" s="678">
        <v>1</v>
      </c>
      <c r="F1108" s="679" t="s">
        <v>73</v>
      </c>
      <c r="G1108" s="680"/>
      <c r="H1108" s="680">
        <f>E1108*G1108</f>
        <v>0</v>
      </c>
      <c r="I1108" s="899"/>
      <c r="J1108" s="899">
        <f>E1108*I1108</f>
        <v>0</v>
      </c>
      <c r="K1108" s="899">
        <v>610</v>
      </c>
      <c r="L1108" s="899">
        <f>+K1108*E1108</f>
        <v>610</v>
      </c>
      <c r="M1108" s="900">
        <f>J1108+H1108*Tabellen!$K$2+L1108</f>
        <v>610</v>
      </c>
      <c r="N1108" s="795"/>
      <c r="O1108" s="1032">
        <f t="shared" si="304"/>
        <v>610</v>
      </c>
      <c r="P1108" s="1017"/>
      <c r="Q1108" s="1020"/>
      <c r="R1108" s="1040">
        <v>0</v>
      </c>
      <c r="S1108" s="1018">
        <f>O1108*R1108</f>
        <v>0</v>
      </c>
      <c r="T1108" s="1018">
        <f>M1108-S1108</f>
        <v>610</v>
      </c>
      <c r="U1108" s="1018">
        <f>S1108*Tabellen!$G$2</f>
        <v>0</v>
      </c>
      <c r="V1108" s="1141">
        <f>T1108*Tabellen!$H$2</f>
        <v>128.1</v>
      </c>
      <c r="W1108" s="1018">
        <f>U1108+V1108</f>
        <v>128.1</v>
      </c>
      <c r="X1108" s="1018">
        <f>M1108+W1108</f>
        <v>738.1</v>
      </c>
      <c r="Z1108" s="975"/>
      <c r="AA1108" s="976"/>
    </row>
    <row r="1109" spans="2:71" ht="15.65" customHeight="1" outlineLevel="2" x14ac:dyDescent="0.25">
      <c r="B1109" s="779"/>
      <c r="D1109" s="784"/>
      <c r="E1109" s="678"/>
      <c r="F1109" s="679"/>
      <c r="G1109" s="680"/>
      <c r="H1109" s="680"/>
      <c r="I1109" s="899"/>
      <c r="J1109" s="899"/>
      <c r="K1109" s="899"/>
      <c r="L1109" s="899"/>
      <c r="M1109" s="900"/>
      <c r="N1109" s="795"/>
      <c r="P1109" s="1017"/>
      <c r="Q1109" s="1020"/>
      <c r="Z1109" s="965"/>
    </row>
    <row r="1110" spans="2:71" ht="15.65" customHeight="1" outlineLevel="2" x14ac:dyDescent="0.25">
      <c r="B1110" s="659"/>
      <c r="D1110" s="682"/>
      <c r="E1110" s="660"/>
      <c r="G1110" s="661"/>
      <c r="H1110" s="661"/>
      <c r="N1110" s="795"/>
      <c r="O1110" s="1017"/>
      <c r="P1110" s="1017"/>
      <c r="Q1110" s="1017"/>
      <c r="Y1110" s="1017"/>
      <c r="Z1110" s="964"/>
      <c r="AH1110" s="979"/>
      <c r="AI1110" s="980" t="s">
        <v>174</v>
      </c>
    </row>
    <row r="1111" spans="2:71" ht="9" customHeight="1" outlineLevel="1" x14ac:dyDescent="0.25">
      <c r="B1111" s="663"/>
      <c r="D1111" s="664"/>
      <c r="E1111" s="666"/>
      <c r="F1111" s="664"/>
      <c r="G1111" s="665"/>
      <c r="H1111" s="665"/>
      <c r="I1111" s="892"/>
      <c r="J1111" s="892"/>
      <c r="K1111" s="892"/>
      <c r="L1111" s="892"/>
      <c r="M1111" s="892"/>
      <c r="N1111" s="786"/>
      <c r="O1111" s="1021"/>
      <c r="P1111" s="1021"/>
      <c r="Q1111" s="1021"/>
      <c r="R1111" s="1022"/>
      <c r="S1111" s="1022"/>
      <c r="T1111" s="1022"/>
      <c r="U1111" s="1022"/>
      <c r="V1111" s="1022"/>
      <c r="W1111" s="1022"/>
      <c r="X1111" s="1022"/>
      <c r="Y1111" s="1021"/>
      <c r="Z1111" s="965"/>
      <c r="AA1111" s="966"/>
      <c r="AG1111" s="963"/>
      <c r="AH1111" s="963"/>
      <c r="AI1111" s="960" t="s">
        <v>175</v>
      </c>
    </row>
    <row r="1112" spans="2:71" s="912" customFormat="1" ht="15.65" customHeight="1" outlineLevel="1" x14ac:dyDescent="0.25">
      <c r="B1112" s="650" t="s">
        <v>1136</v>
      </c>
      <c r="C1112" s="937"/>
      <c r="D1112" s="651" t="s">
        <v>1842</v>
      </c>
      <c r="E1112" s="658">
        <v>21.8</v>
      </c>
      <c r="F1112" s="651" t="s">
        <v>74</v>
      </c>
      <c r="G1112" s="652"/>
      <c r="H1112" s="652">
        <f>SUM(H1113:H1117)/E1112</f>
        <v>0.88761467889908263</v>
      </c>
      <c r="I1112" s="890"/>
      <c r="J1112" s="890">
        <f>SUM(J1113:J1117)/E1112</f>
        <v>210</v>
      </c>
      <c r="K1112" s="890"/>
      <c r="L1112" s="890">
        <f>SUM(L1113:L1117)/E1112</f>
        <v>0</v>
      </c>
      <c r="M1112" s="890">
        <f>SUM(M1113:M1117)/E1112</f>
        <v>263.25688073394497</v>
      </c>
      <c r="N1112" s="937"/>
      <c r="O1112" s="1015">
        <f>SUM(O1113:O1117)/E1112</f>
        <v>318.54082568807343</v>
      </c>
      <c r="P1112" s="1014" t="str">
        <f>B1112</f>
        <v>V2-5-B1</v>
      </c>
      <c r="Q1112" s="1014"/>
      <c r="R1112" s="1015"/>
      <c r="S1112" s="1015"/>
      <c r="T1112" s="1015"/>
      <c r="U1112" s="1028"/>
      <c r="V1112" s="1015"/>
      <c r="W1112" s="1015"/>
      <c r="X1112" s="1015">
        <f>SUM(X1113:X1116)/E1112</f>
        <v>385.4343990825688</v>
      </c>
      <c r="Y1112" s="1014"/>
      <c r="Z1112" s="964"/>
      <c r="AA1112" s="979"/>
      <c r="AB1112" s="979"/>
      <c r="AC1112" s="979"/>
      <c r="AD1112" s="979"/>
      <c r="AE1112" s="979"/>
      <c r="AF1112" s="979"/>
      <c r="AG1112" s="979"/>
      <c r="AH1112" s="979"/>
      <c r="AI1112" s="980" t="s">
        <v>176</v>
      </c>
      <c r="AJ1112" s="960"/>
      <c r="AK1112" s="960"/>
      <c r="AL1112" s="960"/>
      <c r="AM1112" s="960"/>
      <c r="AN1112" s="960"/>
      <c r="AO1112" s="960"/>
      <c r="AP1112" s="960"/>
      <c r="AQ1112" s="960"/>
      <c r="AR1112" s="960"/>
      <c r="AS1112" s="960"/>
      <c r="AT1112" s="960"/>
      <c r="AU1112" s="960"/>
      <c r="AV1112" s="960"/>
      <c r="AW1112" s="960"/>
      <c r="AX1112" s="960"/>
      <c r="AY1112" s="960"/>
      <c r="AZ1112" s="960"/>
      <c r="BA1112" s="960"/>
      <c r="BB1112" s="960"/>
      <c r="BC1112" s="960"/>
      <c r="BD1112" s="960"/>
      <c r="BE1112" s="960"/>
      <c r="BF1112" s="960"/>
      <c r="BG1112" s="960"/>
      <c r="BH1112" s="960"/>
      <c r="BI1112" s="960"/>
      <c r="BJ1112" s="960"/>
      <c r="BK1112" s="960"/>
      <c r="BL1112" s="960"/>
      <c r="BM1112" s="960"/>
      <c r="BN1112" s="960"/>
      <c r="BO1112" s="960"/>
      <c r="BP1112" s="960"/>
      <c r="BQ1112" s="960"/>
      <c r="BR1112" s="960"/>
      <c r="BS1112" s="960"/>
    </row>
    <row r="1113" spans="2:71" ht="15.65" customHeight="1" outlineLevel="2" x14ac:dyDescent="0.25">
      <c r="B1113" s="659"/>
      <c r="D1113" s="668" t="s">
        <v>1569</v>
      </c>
      <c r="E1113" s="660"/>
      <c r="G1113" s="661"/>
      <c r="H1113" s="661"/>
      <c r="I1113" s="897"/>
      <c r="J1113" s="897"/>
      <c r="K1113" s="897"/>
      <c r="N1113" s="795"/>
      <c r="O1113" s="1017" t="str">
        <f>R1113</f>
        <v>incl. opslagen</v>
      </c>
      <c r="P1113" s="1017"/>
      <c r="Q1113" s="1023"/>
      <c r="R1113" s="1030" t="str">
        <f>Tabellen!$C$2</f>
        <v>incl. opslagen</v>
      </c>
      <c r="S1113" s="1024"/>
      <c r="T1113" s="1030" t="str">
        <f>Tabellen!$C$2</f>
        <v>incl. opslagen</v>
      </c>
      <c r="Y1113" s="1017"/>
      <c r="Z1113" s="964"/>
      <c r="AH1113" s="979"/>
      <c r="AI1113" s="981" t="s">
        <v>177</v>
      </c>
    </row>
    <row r="1114" spans="2:71" ht="15.65" customHeight="1" outlineLevel="2" x14ac:dyDescent="0.25">
      <c r="B1114" s="659"/>
      <c r="D1114" s="822" t="s">
        <v>1433</v>
      </c>
      <c r="E1114" s="1115" t="s">
        <v>1197</v>
      </c>
      <c r="F1114" s="669" t="s">
        <v>846</v>
      </c>
      <c r="G1114" s="670">
        <v>2</v>
      </c>
      <c r="H1114" s="670">
        <f>E1114*G1114</f>
        <v>2</v>
      </c>
      <c r="I1114" s="897"/>
      <c r="J1114" s="897">
        <f>E1114*I1114</f>
        <v>0</v>
      </c>
      <c r="K1114" s="897"/>
      <c r="L1114" s="897">
        <f>E1114*K1114</f>
        <v>0</v>
      </c>
      <c r="M1114" s="897">
        <f>J1114+H1114*Tabellen!$K$2+L1114</f>
        <v>120</v>
      </c>
      <c r="N1114" s="795"/>
      <c r="O1114" s="1018">
        <f>R1114+T1114</f>
        <v>145.19999999999999</v>
      </c>
      <c r="P1114" s="1031"/>
      <c r="Q1114" s="1023" t="s">
        <v>1025</v>
      </c>
      <c r="R1114" s="1018">
        <f>H1114*Tabellen!$K$2*Tabellen!$F$2</f>
        <v>145.19999999999999</v>
      </c>
      <c r="S1114" s="1024" t="s">
        <v>1116</v>
      </c>
      <c r="T1114" s="1018">
        <f>J1114*Tabellen!$F$2</f>
        <v>0</v>
      </c>
      <c r="V1114" s="1141">
        <f>(T1114+R1114)*Tabellen!$H$2</f>
        <v>30.491999999999997</v>
      </c>
      <c r="W1114" s="1018">
        <f>U1114+V1114</f>
        <v>30.491999999999997</v>
      </c>
      <c r="X1114" s="1018">
        <f>O1114+W1114</f>
        <v>175.69199999999998</v>
      </c>
      <c r="Y1114" s="1017"/>
      <c r="Z1114" s="964"/>
      <c r="AH1114" s="979"/>
      <c r="AI1114" s="980" t="s">
        <v>173</v>
      </c>
    </row>
    <row r="1115" spans="2:71" ht="28.25" customHeight="1" outlineLevel="2" x14ac:dyDescent="0.25">
      <c r="B1115" s="659"/>
      <c r="D1115" s="822" t="s">
        <v>1844</v>
      </c>
      <c r="E1115" s="1115" t="s">
        <v>1216</v>
      </c>
      <c r="F1115" s="669" t="s">
        <v>74</v>
      </c>
      <c r="G1115" s="670">
        <v>0.75</v>
      </c>
      <c r="H1115" s="670">
        <f>E1115*G1115</f>
        <v>16.350000000000001</v>
      </c>
      <c r="I1115" s="897">
        <v>210</v>
      </c>
      <c r="J1115" s="897">
        <f>E1115*I1115</f>
        <v>4578</v>
      </c>
      <c r="K1115" s="897"/>
      <c r="L1115" s="897">
        <f>E1115*K1115</f>
        <v>0</v>
      </c>
      <c r="M1115" s="897">
        <f>J1115+H1115*Tabellen!$K$2+L1115</f>
        <v>5559</v>
      </c>
      <c r="N1115" s="795"/>
      <c r="O1115" s="1018">
        <f>R1115+T1115</f>
        <v>6726.39</v>
      </c>
      <c r="P1115" s="1031"/>
      <c r="Q1115" s="1023" t="s">
        <v>1025</v>
      </c>
      <c r="R1115" s="1018">
        <f>H1115*Tabellen!$K$2*Tabellen!$F$2</f>
        <v>1187.01</v>
      </c>
      <c r="S1115" s="1024" t="s">
        <v>1116</v>
      </c>
      <c r="T1115" s="1018">
        <f>J1115*Tabellen!$F$2</f>
        <v>5539.38</v>
      </c>
      <c r="V1115" s="1141">
        <f>(T1115+R1115)*Tabellen!$H$2</f>
        <v>1412.5418999999999</v>
      </c>
      <c r="W1115" s="1018">
        <f>U1115+V1115</f>
        <v>1412.5418999999999</v>
      </c>
      <c r="X1115" s="1018">
        <f>O1115+W1115</f>
        <v>8138.9319000000005</v>
      </c>
      <c r="Y1115" s="1017"/>
      <c r="Z1115" s="964"/>
      <c r="AH1115" s="979"/>
      <c r="AI1115" s="980" t="s">
        <v>173</v>
      </c>
    </row>
    <row r="1116" spans="2:71" ht="15.65" customHeight="1" outlineLevel="2" x14ac:dyDescent="0.25">
      <c r="B1116" s="659"/>
      <c r="D1116" s="822" t="s">
        <v>1434</v>
      </c>
      <c r="E1116" s="1115" t="s">
        <v>1197</v>
      </c>
      <c r="F1116" s="669" t="s">
        <v>846</v>
      </c>
      <c r="G1116" s="670">
        <v>1</v>
      </c>
      <c r="H1116" s="670">
        <f>E1116*G1116</f>
        <v>1</v>
      </c>
      <c r="I1116" s="897"/>
      <c r="J1116" s="897">
        <f>E1116*I1116</f>
        <v>0</v>
      </c>
      <c r="K1116" s="897"/>
      <c r="L1116" s="897">
        <f>E1116*K1116</f>
        <v>0</v>
      </c>
      <c r="M1116" s="897">
        <f>J1116+H1116*Tabellen!$K$2+L1116</f>
        <v>60</v>
      </c>
      <c r="N1116" s="795"/>
      <c r="O1116" s="1018">
        <f>R1116+T1116</f>
        <v>72.599999999999994</v>
      </c>
      <c r="P1116" s="1031"/>
      <c r="Q1116" s="1023" t="s">
        <v>1025</v>
      </c>
      <c r="R1116" s="1018">
        <f>H1116*Tabellen!$K$2*Tabellen!$F$2</f>
        <v>72.599999999999994</v>
      </c>
      <c r="S1116" s="1024" t="s">
        <v>1116</v>
      </c>
      <c r="T1116" s="1018">
        <f>J1116*Tabellen!$F$2</f>
        <v>0</v>
      </c>
      <c r="V1116" s="1141">
        <f>(T1116+R1116)*Tabellen!$H$2</f>
        <v>15.245999999999999</v>
      </c>
      <c r="W1116" s="1018">
        <f>U1116+V1116</f>
        <v>15.245999999999999</v>
      </c>
      <c r="X1116" s="1018">
        <f>O1116+W1116</f>
        <v>87.845999999999989</v>
      </c>
      <c r="Y1116" s="1017"/>
      <c r="Z1116" s="964"/>
      <c r="AH1116" s="979"/>
      <c r="AI1116" s="981">
        <v>1200</v>
      </c>
    </row>
    <row r="1117" spans="2:71" ht="15.65" customHeight="1" outlineLevel="2" x14ac:dyDescent="0.25">
      <c r="B1117" s="659"/>
      <c r="D1117" s="817"/>
      <c r="E1117" s="1115"/>
      <c r="F1117" s="669"/>
      <c r="G1117" s="670"/>
      <c r="H1117" s="670"/>
      <c r="I1117" s="897"/>
      <c r="J1117" s="897"/>
      <c r="K1117" s="897"/>
      <c r="L1117" s="897"/>
      <c r="M1117" s="897"/>
      <c r="N1117" s="795"/>
      <c r="O1117" s="1017"/>
      <c r="P1117" s="1017"/>
      <c r="Q1117" s="1017"/>
      <c r="Y1117" s="1017"/>
      <c r="Z1117" s="964"/>
      <c r="AH1117" s="979"/>
      <c r="AI1117" s="980" t="s">
        <v>178</v>
      </c>
    </row>
    <row r="1118" spans="2:71" ht="9" customHeight="1" outlineLevel="1" x14ac:dyDescent="0.25">
      <c r="B1118" s="663"/>
      <c r="D1118" s="664"/>
      <c r="E1118" s="666"/>
      <c r="F1118" s="664"/>
      <c r="G1118" s="665"/>
      <c r="H1118" s="665"/>
      <c r="I1118" s="892"/>
      <c r="J1118" s="892"/>
      <c r="K1118" s="892"/>
      <c r="L1118" s="892"/>
      <c r="M1118" s="892"/>
      <c r="N1118" s="786"/>
      <c r="O1118" s="1021"/>
      <c r="P1118" s="1021"/>
      <c r="Q1118" s="1021"/>
      <c r="R1118" s="1022"/>
      <c r="S1118" s="1022"/>
      <c r="T1118" s="1022"/>
      <c r="U1118" s="1022"/>
      <c r="V1118" s="1022"/>
      <c r="W1118" s="1022"/>
      <c r="X1118" s="1022"/>
      <c r="Y1118" s="1021"/>
      <c r="Z1118" s="965"/>
      <c r="AA1118" s="966"/>
      <c r="AG1118" s="963"/>
      <c r="AH1118" s="963"/>
      <c r="AI1118" s="960" t="s">
        <v>179</v>
      </c>
    </row>
    <row r="1119" spans="2:71" s="912" customFormat="1" ht="15.65" customHeight="1" outlineLevel="1" x14ac:dyDescent="0.25">
      <c r="B1119" s="650" t="s">
        <v>1217</v>
      </c>
      <c r="C1119" s="937"/>
      <c r="D1119" s="651" t="s">
        <v>1841</v>
      </c>
      <c r="E1119" s="658">
        <v>21.8</v>
      </c>
      <c r="F1119" s="651" t="s">
        <v>74</v>
      </c>
      <c r="G1119" s="652"/>
      <c r="H1119" s="652">
        <f>SUM(H1120:H1124)/E1119</f>
        <v>0.88761467889908263</v>
      </c>
      <c r="I1119" s="890"/>
      <c r="J1119" s="890">
        <f>SUM(J1120:J1124)/E1119</f>
        <v>245</v>
      </c>
      <c r="K1119" s="890"/>
      <c r="L1119" s="890">
        <f>SUM(L1120:L1124)/E1119</f>
        <v>0</v>
      </c>
      <c r="M1119" s="890">
        <f>SUM(M1120:M1124)/E1119</f>
        <v>298.25688073394497</v>
      </c>
      <c r="N1119" s="937"/>
      <c r="O1119" s="1015">
        <f>SUM(O1120:O1124)/E1119</f>
        <v>360.89082568807339</v>
      </c>
      <c r="P1119" s="1014" t="str">
        <f>B1119</f>
        <v>V2-5-C1</v>
      </c>
      <c r="Q1119" s="1014"/>
      <c r="R1119" s="1015"/>
      <c r="S1119" s="1015"/>
      <c r="T1119" s="1015"/>
      <c r="U1119" s="1028"/>
      <c r="V1119" s="1015"/>
      <c r="W1119" s="1015"/>
      <c r="X1119" s="1015">
        <f>SUM(X1120:X1123)/E1119</f>
        <v>424.54404128440359</v>
      </c>
      <c r="Y1119" s="1014"/>
      <c r="Z1119" s="964"/>
      <c r="AA1119" s="979"/>
      <c r="AB1119" s="979"/>
      <c r="AC1119" s="979"/>
      <c r="AD1119" s="979"/>
      <c r="AE1119" s="979"/>
      <c r="AF1119" s="979"/>
      <c r="AG1119" s="979"/>
      <c r="AH1119" s="979"/>
      <c r="AI1119" s="980" t="s">
        <v>170</v>
      </c>
      <c r="AJ1119" s="981" t="s">
        <v>171</v>
      </c>
      <c r="AK1119" s="960"/>
      <c r="AL1119" s="960"/>
      <c r="AM1119" s="960"/>
      <c r="AN1119" s="960"/>
      <c r="AO1119" s="960"/>
      <c r="AP1119" s="960"/>
      <c r="AQ1119" s="960"/>
      <c r="AR1119" s="960"/>
      <c r="AS1119" s="960"/>
      <c r="AT1119" s="960"/>
      <c r="AU1119" s="960"/>
      <c r="AV1119" s="960"/>
      <c r="AW1119" s="960"/>
      <c r="AX1119" s="960"/>
      <c r="AY1119" s="960"/>
      <c r="AZ1119" s="960"/>
      <c r="BA1119" s="960"/>
      <c r="BB1119" s="960"/>
      <c r="BC1119" s="960"/>
      <c r="BD1119" s="960"/>
      <c r="BE1119" s="960"/>
      <c r="BF1119" s="960"/>
      <c r="BG1119" s="960"/>
      <c r="BH1119" s="960"/>
      <c r="BI1119" s="960"/>
      <c r="BJ1119" s="960"/>
      <c r="BK1119" s="960"/>
      <c r="BL1119" s="960"/>
      <c r="BM1119" s="960"/>
      <c r="BN1119" s="960"/>
      <c r="BO1119" s="960"/>
      <c r="BP1119" s="960"/>
      <c r="BQ1119" s="960"/>
      <c r="BR1119" s="960"/>
      <c r="BS1119" s="960"/>
    </row>
    <row r="1120" spans="2:71" ht="15.65" customHeight="1" outlineLevel="2" x14ac:dyDescent="0.25">
      <c r="B1120" s="659"/>
      <c r="D1120" s="668" t="s">
        <v>1569</v>
      </c>
      <c r="E1120" s="660"/>
      <c r="G1120" s="661"/>
      <c r="H1120" s="661"/>
      <c r="I1120" s="897"/>
      <c r="J1120" s="897"/>
      <c r="K1120" s="897"/>
      <c r="N1120" s="795"/>
      <c r="O1120" s="1017" t="str">
        <f>R1120</f>
        <v>incl. opslagen</v>
      </c>
      <c r="P1120" s="1017"/>
      <c r="Q1120" s="1023"/>
      <c r="R1120" s="1030" t="str">
        <f>Tabellen!$C$2</f>
        <v>incl. opslagen</v>
      </c>
      <c r="S1120" s="1024"/>
      <c r="T1120" s="1030" t="str">
        <f>Tabellen!$C$2</f>
        <v>incl. opslagen</v>
      </c>
      <c r="Y1120" s="1017"/>
      <c r="Z1120" s="964"/>
      <c r="AH1120" s="979"/>
      <c r="AI1120" s="980" t="s">
        <v>172</v>
      </c>
    </row>
    <row r="1121" spans="2:71" ht="15.65" customHeight="1" outlineLevel="2" x14ac:dyDescent="0.25">
      <c r="B1121" s="659"/>
      <c r="D1121" s="822" t="s">
        <v>1196</v>
      </c>
      <c r="E1121" s="1115" t="s">
        <v>1197</v>
      </c>
      <c r="F1121" s="669" t="s">
        <v>846</v>
      </c>
      <c r="G1121" s="670">
        <v>2</v>
      </c>
      <c r="H1121" s="670">
        <f>E1121*G1121</f>
        <v>2</v>
      </c>
      <c r="I1121" s="897"/>
      <c r="J1121" s="897">
        <f>E1121*I1121</f>
        <v>0</v>
      </c>
      <c r="K1121" s="897"/>
      <c r="L1121" s="897">
        <f>E1121*K1121</f>
        <v>0</v>
      </c>
      <c r="M1121" s="897">
        <f>J1121+H1121*Tabellen!$K$2+L1121</f>
        <v>120</v>
      </c>
      <c r="N1121" s="795"/>
      <c r="O1121" s="1018">
        <f>R1121+T1121</f>
        <v>145.19999999999999</v>
      </c>
      <c r="P1121" s="1031"/>
      <c r="Q1121" s="1023" t="s">
        <v>1025</v>
      </c>
      <c r="R1121" s="1018">
        <f>H1121*Tabellen!$K$2*Tabellen!$F$2</f>
        <v>145.19999999999999</v>
      </c>
      <c r="S1121" s="1024" t="s">
        <v>1116</v>
      </c>
      <c r="T1121" s="1018">
        <f>J1121*Tabellen!$F$2</f>
        <v>0</v>
      </c>
      <c r="V1121" s="1141">
        <f>(T1121+R1121)*Tabellen!$H$2</f>
        <v>30.491999999999997</v>
      </c>
      <c r="W1121" s="1018">
        <f>U1121+V1121</f>
        <v>30.491999999999997</v>
      </c>
      <c r="X1121" s="1018">
        <f>O1121+W1121</f>
        <v>175.69199999999998</v>
      </c>
      <c r="Y1121" s="1017"/>
      <c r="Z1121" s="964"/>
      <c r="AH1121" s="979"/>
      <c r="AI1121" s="980" t="s">
        <v>173</v>
      </c>
    </row>
    <row r="1122" spans="2:71" ht="30.65" customHeight="1" outlineLevel="2" x14ac:dyDescent="0.25">
      <c r="B1122" s="659"/>
      <c r="D1122" s="822" t="s">
        <v>1843</v>
      </c>
      <c r="E1122" s="1115" t="s">
        <v>1216</v>
      </c>
      <c r="F1122" s="669" t="s">
        <v>74</v>
      </c>
      <c r="G1122" s="670">
        <v>0.75</v>
      </c>
      <c r="H1122" s="670">
        <f>E1122*G1122</f>
        <v>16.350000000000001</v>
      </c>
      <c r="I1122" s="897">
        <v>245</v>
      </c>
      <c r="J1122" s="897">
        <f>E1122*I1122</f>
        <v>5341</v>
      </c>
      <c r="K1122" s="897"/>
      <c r="L1122" s="897">
        <f>E1122*K1122</f>
        <v>0</v>
      </c>
      <c r="M1122" s="897">
        <f>J1122+H1122*Tabellen!$K$2+L1122</f>
        <v>6322</v>
      </c>
      <c r="N1122" s="795"/>
      <c r="O1122" s="1018">
        <f>R1122+T1122</f>
        <v>7649.62</v>
      </c>
      <c r="P1122" s="1031"/>
      <c r="Q1122" s="1023" t="s">
        <v>1025</v>
      </c>
      <c r="R1122" s="1018">
        <f>H1122*Tabellen!$K$2*Tabellen!$F$2</f>
        <v>1187.01</v>
      </c>
      <c r="S1122" s="1024" t="s">
        <v>1116</v>
      </c>
      <c r="T1122" s="1018">
        <f>J1122*Tabellen!$F$2</f>
        <v>6462.61</v>
      </c>
      <c r="V1122" s="1141">
        <f>T1122*Tabellen!$H$2</f>
        <v>1357.1480999999999</v>
      </c>
      <c r="W1122" s="1018">
        <f>U1122+V1122</f>
        <v>1357.1480999999999</v>
      </c>
      <c r="X1122" s="1018">
        <f>O1122+W1122</f>
        <v>9006.7680999999993</v>
      </c>
      <c r="Y1122" s="1017"/>
      <c r="Z1122" s="964"/>
      <c r="AH1122" s="979"/>
      <c r="AI1122" s="980" t="s">
        <v>173</v>
      </c>
    </row>
    <row r="1123" spans="2:71" ht="15.65" customHeight="1" outlineLevel="2" x14ac:dyDescent="0.25">
      <c r="B1123" s="659"/>
      <c r="D1123" s="822" t="s">
        <v>1198</v>
      </c>
      <c r="E1123" s="1115" t="s">
        <v>1197</v>
      </c>
      <c r="F1123" s="669" t="s">
        <v>846</v>
      </c>
      <c r="G1123" s="670">
        <v>1</v>
      </c>
      <c r="H1123" s="670">
        <f>E1123*G1123</f>
        <v>1</v>
      </c>
      <c r="I1123" s="897"/>
      <c r="J1123" s="897">
        <f>E1123*I1123</f>
        <v>0</v>
      </c>
      <c r="K1123" s="897"/>
      <c r="L1123" s="897">
        <f>E1123*K1123</f>
        <v>0</v>
      </c>
      <c r="M1123" s="897">
        <f>J1123+H1123*Tabellen!$K$2+L1123</f>
        <v>60</v>
      </c>
      <c r="N1123" s="795"/>
      <c r="O1123" s="1018">
        <f>R1123+T1123</f>
        <v>72.599999999999994</v>
      </c>
      <c r="P1123" s="1031"/>
      <c r="Q1123" s="1023" t="s">
        <v>1025</v>
      </c>
      <c r="R1123" s="1018">
        <f>H1123*Tabellen!$K$2*Tabellen!$F$2</f>
        <v>72.599999999999994</v>
      </c>
      <c r="S1123" s="1024" t="s">
        <v>1116</v>
      </c>
      <c r="T1123" s="1018">
        <f>J1123*Tabellen!$F$2</f>
        <v>0</v>
      </c>
      <c r="V1123" s="1141">
        <f>T1123*Tabellen!$H$2</f>
        <v>0</v>
      </c>
      <c r="W1123" s="1018">
        <f>U1123+V1123</f>
        <v>0</v>
      </c>
      <c r="X1123" s="1018">
        <f>O1123+W1123</f>
        <v>72.599999999999994</v>
      </c>
      <c r="Y1123" s="1017"/>
      <c r="Z1123" s="964"/>
      <c r="AH1123" s="979"/>
      <c r="AI1123" s="981">
        <v>1200</v>
      </c>
    </row>
    <row r="1124" spans="2:71" ht="15.65" customHeight="1" outlineLevel="2" x14ac:dyDescent="0.25">
      <c r="B1124" s="659"/>
      <c r="D1124" s="682"/>
      <c r="E1124" s="660"/>
      <c r="G1124" s="661"/>
      <c r="H1124" s="661"/>
      <c r="N1124" s="795"/>
      <c r="O1124" s="1017"/>
      <c r="P1124" s="1017"/>
      <c r="Q1124" s="1017"/>
      <c r="Y1124" s="1017"/>
      <c r="Z1124" s="964"/>
      <c r="AH1124" s="979"/>
      <c r="AI1124" s="980" t="s">
        <v>174</v>
      </c>
    </row>
    <row r="1125" spans="2:71" ht="9" customHeight="1" outlineLevel="1" x14ac:dyDescent="0.25">
      <c r="B1125" s="663"/>
      <c r="D1125" s="664"/>
      <c r="E1125" s="666"/>
      <c r="F1125" s="664"/>
      <c r="G1125" s="665"/>
      <c r="H1125" s="665"/>
      <c r="I1125" s="892"/>
      <c r="J1125" s="892"/>
      <c r="K1125" s="892"/>
      <c r="L1125" s="892"/>
      <c r="M1125" s="892"/>
      <c r="N1125" s="786"/>
      <c r="O1125" s="1021"/>
      <c r="P1125" s="1021"/>
      <c r="Q1125" s="1021"/>
      <c r="R1125" s="1022"/>
      <c r="S1125" s="1022"/>
      <c r="T1125" s="1022"/>
      <c r="U1125" s="1022"/>
      <c r="V1125" s="1022"/>
      <c r="W1125" s="1022"/>
      <c r="X1125" s="1022"/>
      <c r="Y1125" s="1021"/>
      <c r="Z1125" s="965"/>
      <c r="AA1125" s="966"/>
      <c r="AG1125" s="963"/>
      <c r="AH1125" s="963"/>
      <c r="AI1125" s="960" t="s">
        <v>175</v>
      </c>
    </row>
    <row r="1126" spans="2:71" s="912" customFormat="1" ht="15.65" customHeight="1" outlineLevel="1" x14ac:dyDescent="0.25">
      <c r="B1126" s="650" t="s">
        <v>180</v>
      </c>
      <c r="C1126" s="937"/>
      <c r="D1126" s="651" t="s">
        <v>162</v>
      </c>
      <c r="E1126" s="658">
        <v>1</v>
      </c>
      <c r="F1126" s="651" t="s">
        <v>72</v>
      </c>
      <c r="G1126" s="652"/>
      <c r="H1126" s="652"/>
      <c r="I1126" s="890"/>
      <c r="J1126" s="890"/>
      <c r="K1126" s="890"/>
      <c r="L1126" s="890"/>
      <c r="M1126" s="890"/>
      <c r="N1126" s="937"/>
      <c r="O1126" s="1013"/>
      <c r="P1126" s="1014" t="str">
        <f>B1126</f>
        <v>V2-5-X</v>
      </c>
      <c r="Q1126" s="1014"/>
      <c r="R1126" s="1015"/>
      <c r="S1126" s="1015"/>
      <c r="T1126" s="1015"/>
      <c r="U1126" s="1015"/>
      <c r="V1126" s="1015"/>
      <c r="W1126" s="1015"/>
      <c r="X1126" s="1015"/>
      <c r="Y1126" s="1014"/>
      <c r="Z1126" s="964"/>
      <c r="AA1126" s="960"/>
      <c r="AB1126" s="960"/>
      <c r="AC1126" s="960"/>
      <c r="AD1126" s="960"/>
      <c r="AE1126" s="960"/>
      <c r="AF1126" s="960"/>
      <c r="AG1126" s="960"/>
      <c r="AH1126" s="960"/>
      <c r="AI1126" s="960"/>
      <c r="AJ1126" s="960"/>
      <c r="AK1126" s="960"/>
      <c r="AL1126" s="960"/>
      <c r="AM1126" s="960"/>
      <c r="AN1126" s="960"/>
      <c r="AO1126" s="960"/>
      <c r="AP1126" s="960"/>
      <c r="AQ1126" s="960"/>
      <c r="AR1126" s="960"/>
      <c r="AS1126" s="960"/>
      <c r="AT1126" s="960"/>
      <c r="AU1126" s="960"/>
      <c r="AV1126" s="960"/>
      <c r="AW1126" s="960"/>
      <c r="AX1126" s="960"/>
      <c r="AY1126" s="960"/>
      <c r="AZ1126" s="960"/>
      <c r="BA1126" s="960"/>
      <c r="BB1126" s="960"/>
      <c r="BC1126" s="960"/>
      <c r="BD1126" s="960"/>
      <c r="BE1126" s="960"/>
      <c r="BF1126" s="960"/>
      <c r="BG1126" s="960"/>
      <c r="BH1126" s="960"/>
      <c r="BI1126" s="960"/>
      <c r="BJ1126" s="960"/>
      <c r="BK1126" s="960"/>
      <c r="BL1126" s="960"/>
      <c r="BM1126" s="960"/>
      <c r="BN1126" s="960"/>
      <c r="BO1126" s="960"/>
      <c r="BP1126" s="960"/>
      <c r="BQ1126" s="960"/>
      <c r="BR1126" s="960"/>
      <c r="BS1126" s="960"/>
    </row>
    <row r="1127" spans="2:71" ht="15.65" customHeight="1" outlineLevel="2" x14ac:dyDescent="0.25">
      <c r="B1127" s="659"/>
      <c r="D1127" s="668" t="s">
        <v>142</v>
      </c>
      <c r="E1127" s="660"/>
      <c r="G1127" s="661"/>
      <c r="H1127" s="661"/>
      <c r="I1127" s="897"/>
      <c r="J1127" s="897"/>
      <c r="K1127" s="897"/>
      <c r="N1127" s="795"/>
      <c r="O1127" s="1017"/>
      <c r="P1127" s="1017"/>
      <c r="Q1127" s="1017"/>
      <c r="R1127" s="1030" t="str">
        <f>Tabellen!$C$2</f>
        <v>incl. opslagen</v>
      </c>
      <c r="T1127" s="1030" t="str">
        <f>Tabellen!$C$2</f>
        <v>incl. opslagen</v>
      </c>
      <c r="Y1127" s="1017"/>
      <c r="Z1127" s="964"/>
    </row>
    <row r="1128" spans="2:71" ht="15.65" customHeight="1" outlineLevel="2" x14ac:dyDescent="0.25">
      <c r="B1128" s="664" t="s">
        <v>1137</v>
      </c>
      <c r="D1128" s="657" t="s">
        <v>1183</v>
      </c>
      <c r="E1128" s="678">
        <v>1</v>
      </c>
      <c r="F1128" s="679" t="s">
        <v>72</v>
      </c>
      <c r="G1128" s="661"/>
      <c r="H1128" s="661">
        <f>E1128*G1128</f>
        <v>0</v>
      </c>
      <c r="J1128" s="891">
        <f>E1128*I1128</f>
        <v>0</v>
      </c>
      <c r="K1128" s="891">
        <v>175</v>
      </c>
      <c r="L1128" s="891">
        <f>E1128*K1128</f>
        <v>175</v>
      </c>
      <c r="M1128" s="891">
        <f>J1128+H1128*Tabellen!$K$2+L1128</f>
        <v>175</v>
      </c>
      <c r="N1128" s="795"/>
      <c r="O1128" s="1032">
        <f t="shared" ref="O1128:O1134" si="305">M1128</f>
        <v>175</v>
      </c>
      <c r="P1128" s="1017"/>
      <c r="Q1128" s="1020"/>
      <c r="R1128" s="1040">
        <v>0</v>
      </c>
      <c r="S1128" s="1018">
        <f>O1128*R1128</f>
        <v>0</v>
      </c>
      <c r="T1128" s="1018">
        <f>M1128-S1128</f>
        <v>175</v>
      </c>
      <c r="U1128" s="1018">
        <f>S1128*Tabellen!$G$2</f>
        <v>0</v>
      </c>
      <c r="V1128" s="1141">
        <f>T1128*Tabellen!$H$2</f>
        <v>36.75</v>
      </c>
      <c r="W1128" s="1018">
        <f>U1128+V1128</f>
        <v>36.75</v>
      </c>
      <c r="X1128" s="1018">
        <f>M1128+W1128</f>
        <v>211.75</v>
      </c>
      <c r="Z1128" s="973"/>
    </row>
    <row r="1129" spans="2:71" ht="15.65" customHeight="1" outlineLevel="2" x14ac:dyDescent="0.25">
      <c r="B1129" s="779"/>
      <c r="E1129" s="678"/>
      <c r="F1129" s="679"/>
      <c r="G1129" s="661"/>
      <c r="H1129" s="661"/>
      <c r="N1129" s="795"/>
      <c r="O1129" s="1032">
        <f t="shared" si="305"/>
        <v>0</v>
      </c>
      <c r="P1129" s="1017"/>
      <c r="Q1129" s="1020"/>
      <c r="Z1129" s="973"/>
    </row>
    <row r="1130" spans="2:71" ht="15.65" customHeight="1" outlineLevel="2" x14ac:dyDescent="0.25">
      <c r="B1130" s="664" t="s">
        <v>1598</v>
      </c>
      <c r="D1130" s="784" t="s">
        <v>1184</v>
      </c>
      <c r="E1130" s="678">
        <v>1</v>
      </c>
      <c r="F1130" s="679" t="s">
        <v>72</v>
      </c>
      <c r="G1130" s="680"/>
      <c r="H1130" s="680">
        <f>E1130*G1130</f>
        <v>0</v>
      </c>
      <c r="J1130" s="899">
        <f>E1130*I1130</f>
        <v>0</v>
      </c>
      <c r="K1130" s="899">
        <v>450</v>
      </c>
      <c r="L1130" s="899">
        <f>+K1130*E1130</f>
        <v>450</v>
      </c>
      <c r="M1130" s="900">
        <f>J1130+H1130*Tabellen!$K$2+L1130</f>
        <v>450</v>
      </c>
      <c r="N1130" s="795"/>
      <c r="O1130" s="1032">
        <f t="shared" si="305"/>
        <v>450</v>
      </c>
      <c r="P1130" s="1026"/>
      <c r="Q1130" s="1020"/>
      <c r="R1130" s="1040">
        <v>0</v>
      </c>
      <c r="S1130" s="1018">
        <f>O1130*R1130</f>
        <v>0</v>
      </c>
      <c r="T1130" s="1018">
        <f>M1130-S1130</f>
        <v>450</v>
      </c>
      <c r="U1130" s="1018">
        <f>S1130*Tabellen!$G$2</f>
        <v>0</v>
      </c>
      <c r="V1130" s="1141">
        <f>T1130*Tabellen!$H$2</f>
        <v>94.5</v>
      </c>
      <c r="W1130" s="1018">
        <f>U1130+V1130</f>
        <v>94.5</v>
      </c>
      <c r="X1130" s="1018">
        <f>M1130+W1130</f>
        <v>544.5</v>
      </c>
      <c r="Z1130" s="974"/>
    </row>
    <row r="1131" spans="2:71" ht="15.65" customHeight="1" outlineLevel="2" x14ac:dyDescent="0.25">
      <c r="B1131" s="779"/>
      <c r="D1131" s="784"/>
      <c r="E1131" s="678"/>
      <c r="F1131" s="679"/>
      <c r="G1131" s="680"/>
      <c r="H1131" s="680"/>
      <c r="J1131" s="899"/>
      <c r="K1131" s="899"/>
      <c r="L1131" s="899"/>
      <c r="M1131" s="900"/>
      <c r="N1131" s="795"/>
      <c r="O1131" s="1032">
        <f t="shared" si="305"/>
        <v>0</v>
      </c>
      <c r="P1131" s="1026"/>
      <c r="Q1131" s="1020"/>
      <c r="R1131" s="1040"/>
      <c r="Z1131" s="974"/>
    </row>
    <row r="1132" spans="2:71" ht="15.65" customHeight="1" outlineLevel="2" x14ac:dyDescent="0.25">
      <c r="B1132" s="664" t="s">
        <v>1599</v>
      </c>
      <c r="D1132" s="784" t="s">
        <v>1182</v>
      </c>
      <c r="E1132" s="678">
        <f>E1130</f>
        <v>1</v>
      </c>
      <c r="F1132" s="679" t="s">
        <v>72</v>
      </c>
      <c r="G1132" s="680"/>
      <c r="H1132" s="680">
        <f>E1132*G1132</f>
        <v>0</v>
      </c>
      <c r="I1132" s="899"/>
      <c r="J1132" s="899">
        <f>E1132*I1132</f>
        <v>0</v>
      </c>
      <c r="K1132" s="899">
        <v>75</v>
      </c>
      <c r="L1132" s="899">
        <f>+K1132*E1132</f>
        <v>75</v>
      </c>
      <c r="M1132" s="900">
        <f>J1132+H1132*Tabellen!$K$2+L1132</f>
        <v>75</v>
      </c>
      <c r="N1132" s="795"/>
      <c r="O1132" s="1032">
        <f t="shared" si="305"/>
        <v>75</v>
      </c>
      <c r="P1132" s="1017"/>
      <c r="Q1132" s="1020"/>
      <c r="R1132" s="1040">
        <v>0</v>
      </c>
      <c r="S1132" s="1018">
        <f>O1132*R1132</f>
        <v>0</v>
      </c>
      <c r="T1132" s="1018">
        <f>M1132-S1132</f>
        <v>75</v>
      </c>
      <c r="U1132" s="1018">
        <f>S1132*Tabellen!$G$2</f>
        <v>0</v>
      </c>
      <c r="V1132" s="1141">
        <f>T1132*Tabellen!$H$2</f>
        <v>15.75</v>
      </c>
      <c r="W1132" s="1018">
        <f>U1132+V1132</f>
        <v>15.75</v>
      </c>
      <c r="X1132" s="1018">
        <f>M1132+W1132</f>
        <v>90.75</v>
      </c>
      <c r="Z1132" s="974"/>
    </row>
    <row r="1133" spans="2:71" ht="15.65" customHeight="1" outlineLevel="2" x14ac:dyDescent="0.25">
      <c r="B1133" s="779"/>
      <c r="D1133" s="784"/>
      <c r="E1133" s="678"/>
      <c r="F1133" s="679"/>
      <c r="G1133" s="661"/>
      <c r="H1133" s="661"/>
      <c r="N1133" s="795"/>
      <c r="O1133" s="1032">
        <f t="shared" si="305"/>
        <v>0</v>
      </c>
      <c r="P1133" s="1017"/>
      <c r="Q1133" s="1020"/>
      <c r="R1133" s="1040"/>
      <c r="Z1133" s="974"/>
    </row>
    <row r="1134" spans="2:71" ht="15.65" customHeight="1" outlineLevel="2" x14ac:dyDescent="0.25">
      <c r="B1134" s="664" t="s">
        <v>1600</v>
      </c>
      <c r="D1134" s="784"/>
      <c r="E1134" s="660"/>
      <c r="G1134" s="661"/>
      <c r="H1134" s="654">
        <f>E1134*G1134</f>
        <v>0</v>
      </c>
      <c r="I1134" s="893">
        <v>0</v>
      </c>
      <c r="J1134" s="893">
        <f>E1134*I1134</f>
        <v>0</v>
      </c>
      <c r="K1134" s="893"/>
      <c r="L1134" s="893">
        <f>E1134*K1134</f>
        <v>0</v>
      </c>
      <c r="M1134" s="893">
        <f>J1134+H1134*Tabellen!$K$2+L1134</f>
        <v>0</v>
      </c>
      <c r="N1134" s="795"/>
      <c r="O1134" s="1018">
        <f t="shared" si="305"/>
        <v>0</v>
      </c>
      <c r="P1134" s="1017"/>
      <c r="Q1134" s="1023" t="s">
        <v>1025</v>
      </c>
      <c r="R1134" s="1018">
        <f>H1134*Tabellen!$K$2*Tabellen!$F$2</f>
        <v>0</v>
      </c>
      <c r="S1134" s="1024" t="s">
        <v>1116</v>
      </c>
      <c r="T1134" s="1018">
        <f>J1134*Tabellen!$F$2</f>
        <v>0</v>
      </c>
      <c r="U1134" s="1018">
        <f>R1134*Tabellen!$G$2</f>
        <v>0</v>
      </c>
      <c r="V1134" s="1018">
        <f>T1134*Tabellen!$H$2</f>
        <v>0</v>
      </c>
      <c r="W1134" s="1018">
        <f>U1134+V1134</f>
        <v>0</v>
      </c>
      <c r="X1134" s="1018">
        <f>O1134+W1134</f>
        <v>0</v>
      </c>
      <c r="Y1134" s="1017"/>
      <c r="Z1134" s="964"/>
    </row>
    <row r="1135" spans="2:71" ht="15.65" customHeight="1" outlineLevel="2" x14ac:dyDescent="0.25">
      <c r="B1135" s="659"/>
      <c r="D1135" s="782"/>
      <c r="E1135" s="671"/>
      <c r="F1135" s="656"/>
      <c r="G1135" s="654"/>
      <c r="H1135" s="654">
        <f>E1135*G1135</f>
        <v>0</v>
      </c>
      <c r="I1135" s="893"/>
      <c r="J1135" s="893">
        <f>E1135*I1135</f>
        <v>0</v>
      </c>
      <c r="K1135" s="893"/>
      <c r="L1135" s="893">
        <f>E1135*K1135</f>
        <v>0</v>
      </c>
      <c r="M1135" s="893">
        <f>J1135+H1135*Tabellen!$K$2+L1135</f>
        <v>0</v>
      </c>
      <c r="N1135" s="795"/>
      <c r="O1135" s="1018">
        <f>R1135+T1135</f>
        <v>0</v>
      </c>
      <c r="P1135" s="1031"/>
      <c r="Q1135" s="1023" t="s">
        <v>1025</v>
      </c>
      <c r="R1135" s="1018">
        <f>H1135*Tabellen!$K$2*Tabellen!$F$2</f>
        <v>0</v>
      </c>
      <c r="S1135" s="1024" t="s">
        <v>1116</v>
      </c>
      <c r="T1135" s="1018">
        <f>J1135*Tabellen!$F$2</f>
        <v>0</v>
      </c>
      <c r="U1135" s="1018">
        <f>R1135*Tabellen!$G$2</f>
        <v>0</v>
      </c>
      <c r="V1135" s="1018">
        <f>T1135*Tabellen!$H$2</f>
        <v>0</v>
      </c>
      <c r="W1135" s="1018">
        <f>U1135+V1135</f>
        <v>0</v>
      </c>
      <c r="X1135" s="1018">
        <f>O1135+W1135</f>
        <v>0</v>
      </c>
      <c r="Y1135" s="1017"/>
      <c r="Z1135" s="964"/>
      <c r="AH1135" s="979"/>
      <c r="AI1135" s="980" t="s">
        <v>173</v>
      </c>
    </row>
    <row r="1136" spans="2:71" ht="15.65" customHeight="1" outlineLevel="2" x14ac:dyDescent="0.25">
      <c r="B1136" s="659"/>
      <c r="D1136" s="782"/>
      <c r="E1136" s="671"/>
      <c r="F1136" s="656"/>
      <c r="G1136" s="654"/>
      <c r="H1136" s="654">
        <f>E1136*G1136</f>
        <v>0</v>
      </c>
      <c r="I1136" s="893"/>
      <c r="J1136" s="893">
        <f>E1136*I1136</f>
        <v>0</v>
      </c>
      <c r="K1136" s="893"/>
      <c r="L1136" s="893">
        <f>E1136*K1136</f>
        <v>0</v>
      </c>
      <c r="M1136" s="893">
        <f>J1136+H1136*Tabellen!$K$2+L1136</f>
        <v>0</v>
      </c>
      <c r="N1136" s="795"/>
      <c r="O1136" s="1018">
        <f>R1136+T1136</f>
        <v>0</v>
      </c>
      <c r="P1136" s="1031"/>
      <c r="Q1136" s="1023" t="s">
        <v>1025</v>
      </c>
      <c r="R1136" s="1018">
        <f>H1136*Tabellen!$K$2*Tabellen!$F$2</f>
        <v>0</v>
      </c>
      <c r="S1136" s="1024" t="s">
        <v>1116</v>
      </c>
      <c r="T1136" s="1018">
        <f>J1136*Tabellen!$F$2</f>
        <v>0</v>
      </c>
      <c r="U1136" s="1018">
        <f>R1136*Tabellen!$G$2</f>
        <v>0</v>
      </c>
      <c r="V1136" s="1018">
        <f>T1136*Tabellen!$H$2</f>
        <v>0</v>
      </c>
      <c r="W1136" s="1018">
        <f>U1136+V1136</f>
        <v>0</v>
      </c>
      <c r="X1136" s="1018">
        <f>O1136+W1136</f>
        <v>0</v>
      </c>
      <c r="Y1136" s="1017"/>
      <c r="Z1136" s="964"/>
      <c r="AH1136" s="979"/>
      <c r="AI1136" s="980" t="s">
        <v>173</v>
      </c>
    </row>
    <row r="1137" spans="2:71" ht="15.65" customHeight="1" outlineLevel="2" x14ac:dyDescent="0.25">
      <c r="B1137" s="659"/>
      <c r="D1137" s="782"/>
      <c r="E1137" s="671"/>
      <c r="F1137" s="656"/>
      <c r="G1137" s="654"/>
      <c r="H1137" s="654">
        <f>E1137*G1137</f>
        <v>0</v>
      </c>
      <c r="I1137" s="893"/>
      <c r="J1137" s="893">
        <f>E1137*I1137</f>
        <v>0</v>
      </c>
      <c r="K1137" s="893"/>
      <c r="L1137" s="893">
        <f>E1137*K1137</f>
        <v>0</v>
      </c>
      <c r="M1137" s="893">
        <f>J1137+H1137*Tabellen!$K$2+L1137</f>
        <v>0</v>
      </c>
      <c r="N1137" s="795"/>
      <c r="O1137" s="1018">
        <f>R1137+T1137</f>
        <v>0</v>
      </c>
      <c r="P1137" s="1031"/>
      <c r="Q1137" s="1023" t="s">
        <v>1025</v>
      </c>
      <c r="R1137" s="1018">
        <f>H1137*Tabellen!$K$2*Tabellen!$F$2</f>
        <v>0</v>
      </c>
      <c r="S1137" s="1024" t="s">
        <v>1116</v>
      </c>
      <c r="T1137" s="1018">
        <f>J1137*Tabellen!$F$2</f>
        <v>0</v>
      </c>
      <c r="U1137" s="1018">
        <f>R1137*Tabellen!$G$2</f>
        <v>0</v>
      </c>
      <c r="V1137" s="1018">
        <f>T1137*Tabellen!$H$2</f>
        <v>0</v>
      </c>
      <c r="W1137" s="1018">
        <f>U1137+V1137</f>
        <v>0</v>
      </c>
      <c r="X1137" s="1018">
        <f>O1137+W1137</f>
        <v>0</v>
      </c>
      <c r="Y1137" s="1017"/>
      <c r="Z1137" s="964"/>
      <c r="AH1137" s="979"/>
      <c r="AI1137" s="981">
        <v>1200</v>
      </c>
    </row>
    <row r="1138" spans="2:71" ht="9" customHeight="1" outlineLevel="1" x14ac:dyDescent="0.25">
      <c r="B1138" s="663"/>
      <c r="D1138" s="664"/>
      <c r="E1138" s="666"/>
      <c r="F1138" s="664"/>
      <c r="G1138" s="665"/>
      <c r="H1138" s="665"/>
      <c r="I1138" s="892"/>
      <c r="J1138" s="892"/>
      <c r="K1138" s="892"/>
      <c r="L1138" s="892"/>
      <c r="M1138" s="892"/>
      <c r="N1138" s="786"/>
      <c r="O1138" s="1021"/>
      <c r="P1138" s="1021"/>
      <c r="Q1138" s="1021"/>
      <c r="R1138" s="1022"/>
      <c r="S1138" s="1022"/>
      <c r="T1138" s="1022"/>
      <c r="U1138" s="1022"/>
      <c r="V1138" s="1022"/>
      <c r="W1138" s="1022"/>
      <c r="X1138" s="1022"/>
      <c r="Y1138" s="1021"/>
      <c r="Z1138" s="965"/>
      <c r="AA1138" s="966"/>
      <c r="AG1138" s="963"/>
      <c r="AH1138" s="963"/>
    </row>
    <row r="1139" spans="2:71" s="912" customFormat="1" ht="15.65" customHeight="1" outlineLevel="1" x14ac:dyDescent="0.25">
      <c r="B1139" s="650" t="s">
        <v>1140</v>
      </c>
      <c r="C1139" s="937"/>
      <c r="D1139" s="651" t="s">
        <v>832</v>
      </c>
      <c r="E1139" s="658">
        <v>21.8</v>
      </c>
      <c r="F1139" s="651" t="s">
        <v>74</v>
      </c>
      <c r="G1139" s="652"/>
      <c r="H1139" s="652">
        <f>SUM(H1140:H1149)/E1139</f>
        <v>1.3291834862385321</v>
      </c>
      <c r="I1139" s="890"/>
      <c r="J1139" s="890">
        <f>SUM(J1140:J1149)/E1139</f>
        <v>412.07477064220183</v>
      </c>
      <c r="K1139" s="890"/>
      <c r="L1139" s="890">
        <f>SUM(L1140:L1149)/E1139</f>
        <v>0</v>
      </c>
      <c r="M1139" s="890">
        <f>SUM(M1140:M1148)/E1139</f>
        <v>491.82577981651372</v>
      </c>
      <c r="N1139" s="937"/>
      <c r="O1139" s="1015">
        <f>SUM(O1140:O1148)/E1139</f>
        <v>595.10919357798161</v>
      </c>
      <c r="P1139" s="1014" t="str">
        <f>B1139</f>
        <v>V2-6-A1</v>
      </c>
      <c r="Q1139" s="1014"/>
      <c r="R1139" s="1015"/>
      <c r="S1139" s="1015"/>
      <c r="T1139" s="1015"/>
      <c r="U1139" s="1028"/>
      <c r="V1139" s="1015"/>
      <c r="W1139" s="1015"/>
      <c r="X1139" s="1015">
        <f>SUM(X1140:X1148)/E1139</f>
        <v>708.50227769724768</v>
      </c>
      <c r="Y1139" s="1014"/>
      <c r="Z1139" s="964"/>
      <c r="AA1139" s="960"/>
      <c r="AB1139" s="960"/>
      <c r="AC1139" s="960"/>
      <c r="AD1139" s="960"/>
      <c r="AE1139" s="960"/>
      <c r="AF1139" s="960"/>
      <c r="AG1139" s="960"/>
      <c r="AH1139" s="960"/>
      <c r="AI1139" s="960"/>
      <c r="AJ1139" s="960"/>
      <c r="AK1139" s="960"/>
      <c r="AL1139" s="960"/>
      <c r="AM1139" s="960"/>
      <c r="AN1139" s="960"/>
      <c r="AO1139" s="960"/>
      <c r="AP1139" s="960"/>
      <c r="AQ1139" s="960"/>
      <c r="AR1139" s="960"/>
      <c r="AS1139" s="960"/>
      <c r="AT1139" s="960"/>
      <c r="AU1139" s="960"/>
      <c r="AV1139" s="960"/>
      <c r="AW1139" s="960"/>
      <c r="AX1139" s="960"/>
      <c r="AY1139" s="960"/>
      <c r="AZ1139" s="960"/>
      <c r="BA1139" s="960"/>
      <c r="BB1139" s="960"/>
      <c r="BC1139" s="960"/>
      <c r="BD1139" s="960"/>
      <c r="BE1139" s="960"/>
      <c r="BF1139" s="960"/>
      <c r="BG1139" s="960"/>
      <c r="BH1139" s="960"/>
      <c r="BI1139" s="960"/>
      <c r="BJ1139" s="960"/>
      <c r="BK1139" s="960"/>
      <c r="BL1139" s="960"/>
      <c r="BM1139" s="960"/>
      <c r="BN1139" s="960"/>
      <c r="BO1139" s="960"/>
      <c r="BP1139" s="960"/>
      <c r="BQ1139" s="960"/>
      <c r="BR1139" s="960"/>
      <c r="BS1139" s="960"/>
    </row>
    <row r="1140" spans="2:71" ht="15.65" customHeight="1" outlineLevel="2" x14ac:dyDescent="0.25">
      <c r="B1140" s="659"/>
      <c r="D1140" s="668" t="s">
        <v>1251</v>
      </c>
      <c r="E1140" s="660"/>
      <c r="G1140" s="661"/>
      <c r="H1140" s="661"/>
      <c r="I1140" s="897"/>
      <c r="J1140" s="897"/>
      <c r="K1140" s="897"/>
      <c r="N1140" s="795"/>
      <c r="O1140" s="1017" t="str">
        <f>R1140</f>
        <v>incl. opslagen</v>
      </c>
      <c r="P1140" s="1017"/>
      <c r="Q1140" s="1023"/>
      <c r="R1140" s="1030" t="str">
        <f>Tabellen!$C$2</f>
        <v>incl. opslagen</v>
      </c>
      <c r="S1140" s="1024"/>
      <c r="T1140" s="1030" t="str">
        <f>Tabellen!$C$2</f>
        <v>incl. opslagen</v>
      </c>
      <c r="Y1140" s="1017"/>
      <c r="Z1140" s="964"/>
    </row>
    <row r="1141" spans="2:71" ht="15.65" customHeight="1" outlineLevel="2" x14ac:dyDescent="0.25">
      <c r="B1141" s="659"/>
      <c r="D1141" s="784" t="s">
        <v>1433</v>
      </c>
      <c r="E1141" s="660" t="s">
        <v>1197</v>
      </c>
      <c r="F1141" s="657" t="s">
        <v>846</v>
      </c>
      <c r="G1141" s="661">
        <v>2</v>
      </c>
      <c r="H1141" s="661">
        <f t="shared" ref="H1141:H1147" si="306">E1141*G1141</f>
        <v>2</v>
      </c>
      <c r="J1141" s="891">
        <f t="shared" ref="J1141:J1147" si="307">E1141*I1141</f>
        <v>0</v>
      </c>
      <c r="L1141" s="891">
        <f>E1141*K1141</f>
        <v>0</v>
      </c>
      <c r="M1141" s="891">
        <f>J1141+H1141*Tabellen!$K$2+L1141</f>
        <v>120</v>
      </c>
      <c r="N1141" s="795"/>
      <c r="O1141" s="1018">
        <f t="shared" ref="O1141:O1147" si="308">R1141+T1141</f>
        <v>145.19999999999999</v>
      </c>
      <c r="P1141" s="1031"/>
      <c r="Q1141" s="1023" t="s">
        <v>1025</v>
      </c>
      <c r="R1141" s="1018">
        <f>H1141*Tabellen!$K$2*Tabellen!$F$2</f>
        <v>145.19999999999999</v>
      </c>
      <c r="S1141" s="1024" t="s">
        <v>1116</v>
      </c>
      <c r="T1141" s="1018">
        <f>J1141*Tabellen!$F$2</f>
        <v>0</v>
      </c>
      <c r="U1141" s="1018">
        <f>R1141*Tabellen!$G$2</f>
        <v>13.067999999999998</v>
      </c>
      <c r="V1141" s="1018">
        <f>T1141*Tabellen!$H$2</f>
        <v>0</v>
      </c>
      <c r="W1141" s="1018">
        <f t="shared" ref="W1141:W1147" si="309">U1141+V1141</f>
        <v>13.067999999999998</v>
      </c>
      <c r="X1141" s="1018">
        <f t="shared" ref="X1141:X1147" si="310">O1141+W1141</f>
        <v>158.26799999999997</v>
      </c>
      <c r="Y1141" s="1017"/>
      <c r="Z1141" s="964"/>
      <c r="AH1141" s="979"/>
      <c r="AI1141" s="980" t="s">
        <v>173</v>
      </c>
    </row>
    <row r="1142" spans="2:71" ht="15.65" customHeight="1" outlineLevel="2" x14ac:dyDescent="0.25">
      <c r="B1142" s="779"/>
      <c r="D1142" s="784" t="s">
        <v>167</v>
      </c>
      <c r="E1142" s="678">
        <f>E1139</f>
        <v>21.8</v>
      </c>
      <c r="F1142" s="679" t="s">
        <v>74</v>
      </c>
      <c r="G1142" s="680">
        <v>0.25</v>
      </c>
      <c r="H1142" s="680">
        <f t="shared" si="306"/>
        <v>5.45</v>
      </c>
      <c r="I1142" s="899">
        <v>2.5</v>
      </c>
      <c r="J1142" s="899">
        <f t="shared" si="307"/>
        <v>54.5</v>
      </c>
      <c r="K1142" s="899"/>
      <c r="L1142" s="899">
        <f>E1142*K1142</f>
        <v>0</v>
      </c>
      <c r="M1142" s="900">
        <f>J1142+H1142*Tabellen!$K$2+L1142</f>
        <v>381.5</v>
      </c>
      <c r="N1142" s="795"/>
      <c r="O1142" s="1018">
        <f t="shared" si="308"/>
        <v>461.61500000000001</v>
      </c>
      <c r="P1142" s="1031"/>
      <c r="Q1142" s="1023" t="s">
        <v>1025</v>
      </c>
      <c r="R1142" s="1018">
        <f>H1142*Tabellen!$K$2*Tabellen!$F$2</f>
        <v>395.67</v>
      </c>
      <c r="S1142" s="1024" t="s">
        <v>1116</v>
      </c>
      <c r="T1142" s="1018">
        <f>J1142*Tabellen!$F$2</f>
        <v>65.944999999999993</v>
      </c>
      <c r="U1142" s="1018">
        <f>R1142*Tabellen!$G$2</f>
        <v>35.610300000000002</v>
      </c>
      <c r="V1142" s="1018">
        <f>T1142*Tabellen!$H$2</f>
        <v>13.848449999999998</v>
      </c>
      <c r="W1142" s="1018">
        <f t="shared" si="309"/>
        <v>49.458750000000002</v>
      </c>
      <c r="X1142" s="1018">
        <f t="shared" si="310"/>
        <v>511.07375000000002</v>
      </c>
      <c r="Z1142" s="965"/>
    </row>
    <row r="1143" spans="2:71" ht="15.65" customHeight="1" outlineLevel="2" x14ac:dyDescent="0.25">
      <c r="B1143" s="779"/>
      <c r="D1143" s="784" t="s">
        <v>1518</v>
      </c>
      <c r="E1143" s="678">
        <v>32.86</v>
      </c>
      <c r="F1143" s="679" t="s">
        <v>71</v>
      </c>
      <c r="G1143" s="680">
        <v>0.05</v>
      </c>
      <c r="H1143" s="680">
        <f t="shared" si="306"/>
        <v>1.643</v>
      </c>
      <c r="I1143" s="899">
        <v>0</v>
      </c>
      <c r="J1143" s="899">
        <f t="shared" si="307"/>
        <v>0</v>
      </c>
      <c r="K1143" s="899">
        <v>0</v>
      </c>
      <c r="L1143" s="899">
        <f>+K1143*E1143</f>
        <v>0</v>
      </c>
      <c r="M1143" s="900">
        <f>J1143+H1143*Tabellen!$K$2+L1143</f>
        <v>98.58</v>
      </c>
      <c r="N1143" s="795"/>
      <c r="O1143" s="1018">
        <f t="shared" si="308"/>
        <v>119.28179999999999</v>
      </c>
      <c r="P1143" s="1031"/>
      <c r="Q1143" s="1023" t="s">
        <v>1025</v>
      </c>
      <c r="R1143" s="1018">
        <f>H1143*Tabellen!$K$2*Tabellen!$F$2</f>
        <v>119.28179999999999</v>
      </c>
      <c r="S1143" s="1024" t="s">
        <v>1116</v>
      </c>
      <c r="T1143" s="1018">
        <f>J1143*Tabellen!$F$2</f>
        <v>0</v>
      </c>
      <c r="U1143" s="1018">
        <f>R1143*Tabellen!$G$2</f>
        <v>10.735361999999999</v>
      </c>
      <c r="V1143" s="1018">
        <f>T1143*Tabellen!$H$2</f>
        <v>0</v>
      </c>
      <c r="W1143" s="1018">
        <f t="shared" si="309"/>
        <v>10.735361999999999</v>
      </c>
      <c r="X1143" s="1018">
        <f t="shared" si="310"/>
        <v>130.01716199999998</v>
      </c>
      <c r="Z1143" s="965"/>
    </row>
    <row r="1144" spans="2:71" ht="15.65" customHeight="1" outlineLevel="2" x14ac:dyDescent="0.25">
      <c r="B1144" s="779"/>
      <c r="D1144" s="784" t="s">
        <v>1519</v>
      </c>
      <c r="E1144" s="678">
        <f>E1139</f>
        <v>21.8</v>
      </c>
      <c r="F1144" s="679" t="s">
        <v>74</v>
      </c>
      <c r="G1144" s="680">
        <v>0.7</v>
      </c>
      <c r="H1144" s="680">
        <f t="shared" si="306"/>
        <v>15.26</v>
      </c>
      <c r="I1144" s="899">
        <v>400</v>
      </c>
      <c r="J1144" s="899">
        <f t="shared" si="307"/>
        <v>8720</v>
      </c>
      <c r="K1144" s="899"/>
      <c r="L1144" s="899">
        <f>+K1144*E1144</f>
        <v>0</v>
      </c>
      <c r="M1144" s="900">
        <f>J1144+H1144*Tabellen!$K$2+L1144</f>
        <v>9635.6</v>
      </c>
      <c r="N1144" s="795"/>
      <c r="O1144" s="1018">
        <f t="shared" si="308"/>
        <v>11659.075999999999</v>
      </c>
      <c r="P1144" s="1031"/>
      <c r="Q1144" s="1023" t="s">
        <v>1025</v>
      </c>
      <c r="R1144" s="1018">
        <f>H1144*Tabellen!$K$2*Tabellen!$F$2</f>
        <v>1107.876</v>
      </c>
      <c r="S1144" s="1024" t="s">
        <v>1116</v>
      </c>
      <c r="T1144" s="1018">
        <f>J1144*Tabellen!$F$2</f>
        <v>10551.199999999999</v>
      </c>
      <c r="U1144" s="1018">
        <f>R1144*Tabellen!$G$2</f>
        <v>99.708839999999995</v>
      </c>
      <c r="V1144" s="1018">
        <f>T1144*Tabellen!$H$2</f>
        <v>2215.7519999999995</v>
      </c>
      <c r="W1144" s="1018">
        <f t="shared" si="309"/>
        <v>2315.4608399999993</v>
      </c>
      <c r="X1144" s="1018">
        <f t="shared" si="310"/>
        <v>13974.536839999999</v>
      </c>
      <c r="Z1144" s="965"/>
    </row>
    <row r="1145" spans="2:71" ht="15.65" customHeight="1" outlineLevel="2" x14ac:dyDescent="0.25">
      <c r="B1145" s="779"/>
      <c r="D1145" s="784" t="s">
        <v>168</v>
      </c>
      <c r="E1145" s="678">
        <f>E1143-E1146</f>
        <v>24.86</v>
      </c>
      <c r="F1145" s="679" t="s">
        <v>71</v>
      </c>
      <c r="G1145" s="680">
        <v>0.12</v>
      </c>
      <c r="H1145" s="680">
        <f t="shared" si="306"/>
        <v>2.9831999999999996</v>
      </c>
      <c r="I1145" s="899">
        <v>5.5</v>
      </c>
      <c r="J1145" s="899">
        <f t="shared" si="307"/>
        <v>136.72999999999999</v>
      </c>
      <c r="K1145" s="899"/>
      <c r="L1145" s="899">
        <f>E1145*K1145</f>
        <v>0</v>
      </c>
      <c r="M1145" s="900">
        <f>J1145+H1145*Tabellen!$K$2+L1145</f>
        <v>315.72199999999998</v>
      </c>
      <c r="N1145" s="795"/>
      <c r="O1145" s="1018">
        <f t="shared" si="308"/>
        <v>382.02361999999994</v>
      </c>
      <c r="P1145" s="1031"/>
      <c r="Q1145" s="1023" t="s">
        <v>1025</v>
      </c>
      <c r="R1145" s="1018">
        <f>H1145*Tabellen!$K$2*Tabellen!$F$2</f>
        <v>216.58031999999997</v>
      </c>
      <c r="S1145" s="1024" t="s">
        <v>1116</v>
      </c>
      <c r="T1145" s="1018">
        <f>J1145*Tabellen!$F$2</f>
        <v>165.44329999999999</v>
      </c>
      <c r="U1145" s="1018">
        <f>R1145*Tabellen!$G$2</f>
        <v>19.492228799999996</v>
      </c>
      <c r="V1145" s="1018">
        <f>T1145*Tabellen!$H$2</f>
        <v>34.743092999999995</v>
      </c>
      <c r="W1145" s="1018">
        <f t="shared" si="309"/>
        <v>54.235321799999994</v>
      </c>
      <c r="X1145" s="1018">
        <f t="shared" si="310"/>
        <v>436.25894179999995</v>
      </c>
      <c r="Z1145" s="965"/>
    </row>
    <row r="1146" spans="2:71" ht="15.65" customHeight="1" outlineLevel="2" x14ac:dyDescent="0.25">
      <c r="B1146" s="779"/>
      <c r="D1146" s="784" t="s">
        <v>1520</v>
      </c>
      <c r="E1146" s="678">
        <v>8</v>
      </c>
      <c r="F1146" s="679" t="s">
        <v>71</v>
      </c>
      <c r="G1146" s="680">
        <v>0.08</v>
      </c>
      <c r="H1146" s="680">
        <f t="shared" si="306"/>
        <v>0.64</v>
      </c>
      <c r="I1146" s="899">
        <v>9</v>
      </c>
      <c r="J1146" s="899">
        <f t="shared" si="307"/>
        <v>72</v>
      </c>
      <c r="K1146" s="899"/>
      <c r="L1146" s="899">
        <f>E1146*K1146</f>
        <v>0</v>
      </c>
      <c r="M1146" s="900">
        <f>J1146+H1146*Tabellen!$K$2+L1146</f>
        <v>110.4</v>
      </c>
      <c r="N1146" s="795"/>
      <c r="O1146" s="1018">
        <f t="shared" si="308"/>
        <v>133.584</v>
      </c>
      <c r="P1146" s="1031"/>
      <c r="Q1146" s="1023" t="s">
        <v>1025</v>
      </c>
      <c r="R1146" s="1018">
        <f>H1146*Tabellen!$K$2*Tabellen!$F$2</f>
        <v>46.463999999999999</v>
      </c>
      <c r="S1146" s="1024" t="s">
        <v>1116</v>
      </c>
      <c r="T1146" s="1018">
        <f>J1146*Tabellen!$F$2</f>
        <v>87.12</v>
      </c>
      <c r="U1146" s="1018">
        <f>R1146*Tabellen!$G$2</f>
        <v>4.1817599999999997</v>
      </c>
      <c r="V1146" s="1018">
        <f>T1146*Tabellen!$H$2</f>
        <v>18.295200000000001</v>
      </c>
      <c r="W1146" s="1018">
        <f t="shared" si="309"/>
        <v>22.476960000000002</v>
      </c>
      <c r="X1146" s="1018">
        <f t="shared" si="310"/>
        <v>156.06095999999999</v>
      </c>
      <c r="Z1146" s="965"/>
    </row>
    <row r="1147" spans="2:71" ht="15.65" customHeight="1" outlineLevel="2" x14ac:dyDescent="0.25">
      <c r="B1147" s="659"/>
      <c r="D1147" s="784" t="s">
        <v>1434</v>
      </c>
      <c r="E1147" s="660" t="s">
        <v>1197</v>
      </c>
      <c r="F1147" s="657" t="s">
        <v>846</v>
      </c>
      <c r="G1147" s="661">
        <v>1</v>
      </c>
      <c r="H1147" s="661">
        <f t="shared" si="306"/>
        <v>1</v>
      </c>
      <c r="J1147" s="891">
        <f t="shared" si="307"/>
        <v>0</v>
      </c>
      <c r="L1147" s="891">
        <f>E1147*K1147</f>
        <v>0</v>
      </c>
      <c r="M1147" s="891">
        <f>J1147+H1147*Tabellen!$K$2+L1147</f>
        <v>60</v>
      </c>
      <c r="N1147" s="795"/>
      <c r="O1147" s="1018">
        <f t="shared" si="308"/>
        <v>72.599999999999994</v>
      </c>
      <c r="P1147" s="1031"/>
      <c r="Q1147" s="1023" t="s">
        <v>1025</v>
      </c>
      <c r="R1147" s="1018">
        <f>H1147*Tabellen!$K$2*Tabellen!$F$2</f>
        <v>72.599999999999994</v>
      </c>
      <c r="S1147" s="1024" t="s">
        <v>1116</v>
      </c>
      <c r="T1147" s="1018">
        <f>J1147*Tabellen!$F$2</f>
        <v>0</v>
      </c>
      <c r="U1147" s="1018">
        <f>R1147*Tabellen!$G$2</f>
        <v>6.5339999999999989</v>
      </c>
      <c r="V1147" s="1018">
        <f>T1147*Tabellen!$H$2</f>
        <v>0</v>
      </c>
      <c r="W1147" s="1018">
        <f t="shared" si="309"/>
        <v>6.5339999999999989</v>
      </c>
      <c r="X1147" s="1018">
        <f t="shared" si="310"/>
        <v>79.133999999999986</v>
      </c>
      <c r="Y1147" s="1017"/>
      <c r="Z1147" s="964"/>
      <c r="AH1147" s="979"/>
      <c r="AI1147" s="981">
        <v>1200</v>
      </c>
    </row>
    <row r="1148" spans="2:71" ht="15.65" customHeight="1" outlineLevel="2" x14ac:dyDescent="0.25">
      <c r="B1148" s="779"/>
      <c r="D1148" s="784"/>
      <c r="E1148" s="678"/>
      <c r="F1148" s="679"/>
      <c r="G1148" s="680"/>
      <c r="H1148" s="680"/>
      <c r="I1148" s="899"/>
      <c r="J1148" s="899"/>
      <c r="K1148" s="899"/>
      <c r="L1148" s="899"/>
      <c r="M1148" s="900"/>
      <c r="N1148" s="795"/>
      <c r="P1148" s="1017"/>
      <c r="Q1148" s="1017"/>
      <c r="Z1148" s="965"/>
    </row>
    <row r="1149" spans="2:71" ht="9" customHeight="1" outlineLevel="1" x14ac:dyDescent="0.25">
      <c r="B1149" s="663"/>
      <c r="D1149" s="664"/>
      <c r="E1149" s="666"/>
      <c r="F1149" s="664"/>
      <c r="G1149" s="665">
        <v>0</v>
      </c>
      <c r="H1149" s="665">
        <f>E1149*G1149</f>
        <v>0</v>
      </c>
      <c r="I1149" s="892">
        <v>0</v>
      </c>
      <c r="J1149" s="892">
        <f>E1149*I1149</f>
        <v>0</v>
      </c>
      <c r="K1149" s="892"/>
      <c r="L1149" s="892">
        <f>E1149*K1149</f>
        <v>0</v>
      </c>
      <c r="M1149" s="892">
        <f>J1149+H1149*Tabellen!$K$2+L1149</f>
        <v>0</v>
      </c>
      <c r="N1149" s="786"/>
      <c r="O1149" s="1021"/>
      <c r="P1149" s="1021"/>
      <c r="Q1149" s="1021"/>
      <c r="R1149" s="1022"/>
      <c r="S1149" s="1022"/>
      <c r="T1149" s="1022"/>
      <c r="U1149" s="1022"/>
      <c r="V1149" s="1022"/>
      <c r="W1149" s="1022"/>
      <c r="X1149" s="1022"/>
      <c r="Y1149" s="1021"/>
      <c r="Z1149" s="965"/>
      <c r="AA1149" s="966"/>
      <c r="AG1149" s="963"/>
      <c r="AH1149" s="963"/>
    </row>
    <row r="1150" spans="2:71" s="912" customFormat="1" ht="15.65" customHeight="1" outlineLevel="1" x14ac:dyDescent="0.25">
      <c r="B1150" s="650" t="s">
        <v>1141</v>
      </c>
      <c r="C1150" s="937"/>
      <c r="D1150" s="651" t="s">
        <v>833</v>
      </c>
      <c r="E1150" s="658">
        <v>21.8</v>
      </c>
      <c r="F1150" s="651" t="s">
        <v>74</v>
      </c>
      <c r="G1150" s="652"/>
      <c r="H1150" s="652">
        <f>SUM(H1151:H1160)/E1150</f>
        <v>2.4673853211009176</v>
      </c>
      <c r="I1150" s="890"/>
      <c r="J1150" s="890">
        <f>SUM(J1151:J1160)/E1150</f>
        <v>414.55871559633022</v>
      </c>
      <c r="K1150" s="890"/>
      <c r="L1150" s="890">
        <f>SUM(L1151:L1160)/E1150</f>
        <v>0</v>
      </c>
      <c r="M1150" s="890">
        <f>SUM(M1151:M1159)/E1150</f>
        <v>562.6018348623852</v>
      </c>
      <c r="N1150" s="937"/>
      <c r="O1150" s="1015">
        <f>SUM(O1151:O1159)/E1150</f>
        <v>680.74822018348618</v>
      </c>
      <c r="P1150" s="1014" t="str">
        <f>B1150</f>
        <v>V2-6-B1</v>
      </c>
      <c r="Q1150" s="1014"/>
      <c r="R1150" s="1015"/>
      <c r="S1150" s="1015"/>
      <c r="T1150" s="1015"/>
      <c r="U1150" s="1028"/>
      <c r="V1150" s="1015"/>
      <c r="W1150" s="1015"/>
      <c r="X1150" s="1015">
        <f>SUM(X1151:X1159)/E1150</f>
        <v>802.20948550458695</v>
      </c>
      <c r="Y1150" s="1014"/>
      <c r="Z1150" s="964"/>
      <c r="AA1150" s="960"/>
      <c r="AB1150" s="960"/>
      <c r="AC1150" s="960"/>
      <c r="AD1150" s="960"/>
      <c r="AE1150" s="960"/>
      <c r="AF1150" s="960"/>
      <c r="AG1150" s="960"/>
      <c r="AH1150" s="960"/>
      <c r="AI1150" s="960"/>
      <c r="AJ1150" s="960"/>
      <c r="AK1150" s="960"/>
      <c r="AL1150" s="960"/>
      <c r="AM1150" s="960"/>
      <c r="AN1150" s="960"/>
      <c r="AO1150" s="960"/>
      <c r="AP1150" s="960"/>
      <c r="AQ1150" s="960"/>
      <c r="AR1150" s="960"/>
      <c r="AS1150" s="960"/>
      <c r="AT1150" s="960"/>
      <c r="AU1150" s="960"/>
      <c r="AV1150" s="960"/>
      <c r="AW1150" s="960"/>
      <c r="AX1150" s="960"/>
      <c r="AY1150" s="960"/>
      <c r="AZ1150" s="960"/>
      <c r="BA1150" s="960"/>
      <c r="BB1150" s="960"/>
      <c r="BC1150" s="960"/>
      <c r="BD1150" s="960"/>
      <c r="BE1150" s="960"/>
      <c r="BF1150" s="960"/>
      <c r="BG1150" s="960"/>
      <c r="BH1150" s="960"/>
      <c r="BI1150" s="960"/>
      <c r="BJ1150" s="960"/>
      <c r="BK1150" s="960"/>
      <c r="BL1150" s="960"/>
      <c r="BM1150" s="960"/>
      <c r="BN1150" s="960"/>
      <c r="BO1150" s="960"/>
      <c r="BP1150" s="960"/>
      <c r="BQ1150" s="960"/>
      <c r="BR1150" s="960"/>
      <c r="BS1150" s="960"/>
    </row>
    <row r="1151" spans="2:71" ht="15.65" customHeight="1" outlineLevel="2" x14ac:dyDescent="0.25">
      <c r="B1151" s="659"/>
      <c r="D1151" s="668" t="s">
        <v>1251</v>
      </c>
      <c r="E1151" s="660"/>
      <c r="G1151" s="661"/>
      <c r="H1151" s="661"/>
      <c r="I1151" s="897"/>
      <c r="J1151" s="897"/>
      <c r="K1151" s="897"/>
      <c r="L1151" s="894">
        <f>E1153*K1153</f>
        <v>0</v>
      </c>
      <c r="N1151" s="795"/>
      <c r="O1151" s="1017" t="str">
        <f>R1151</f>
        <v>incl. opslagen</v>
      </c>
      <c r="P1151" s="1017"/>
      <c r="Q1151" s="1023"/>
      <c r="R1151" s="1030" t="str">
        <f>Tabellen!$C$2</f>
        <v>incl. opslagen</v>
      </c>
      <c r="S1151" s="1024"/>
      <c r="T1151" s="1030" t="str">
        <f>Tabellen!$C$2</f>
        <v>incl. opslagen</v>
      </c>
      <c r="Y1151" s="1017"/>
      <c r="Z1151" s="964"/>
    </row>
    <row r="1152" spans="2:71" ht="15.65" customHeight="1" outlineLevel="2" x14ac:dyDescent="0.25">
      <c r="B1152" s="659"/>
      <c r="D1152" s="784" t="s">
        <v>1521</v>
      </c>
      <c r="E1152" s="660" t="s">
        <v>1197</v>
      </c>
      <c r="F1152" s="657" t="s">
        <v>846</v>
      </c>
      <c r="G1152" s="661">
        <v>2</v>
      </c>
      <c r="H1152" s="661">
        <f t="shared" ref="H1152:H1158" si="311">E1152*G1152</f>
        <v>2</v>
      </c>
      <c r="J1152" s="891">
        <f t="shared" ref="J1152:J1158" si="312">E1152*I1152</f>
        <v>0</v>
      </c>
      <c r="L1152" s="891">
        <f>E1152*K1152</f>
        <v>0</v>
      </c>
      <c r="M1152" s="891">
        <f>J1152+H1152*Tabellen!$K$2+L1152</f>
        <v>120</v>
      </c>
      <c r="N1152" s="795"/>
      <c r="O1152" s="1018">
        <f t="shared" ref="O1152:O1158" si="313">R1152+T1152</f>
        <v>145.19999999999999</v>
      </c>
      <c r="P1152" s="1031"/>
      <c r="Q1152" s="1023" t="s">
        <v>1025</v>
      </c>
      <c r="R1152" s="1018">
        <f>H1152*Tabellen!$K$2*Tabellen!$F$2</f>
        <v>145.19999999999999</v>
      </c>
      <c r="S1152" s="1024" t="s">
        <v>1116</v>
      </c>
      <c r="T1152" s="1018">
        <f>J1152*Tabellen!$F$2</f>
        <v>0</v>
      </c>
      <c r="U1152" s="1018">
        <f>R1152*Tabellen!$G$2</f>
        <v>13.067999999999998</v>
      </c>
      <c r="V1152" s="1018">
        <f>T1152*Tabellen!$H$2</f>
        <v>0</v>
      </c>
      <c r="W1152" s="1018">
        <f t="shared" ref="W1152:W1158" si="314">U1152+V1152</f>
        <v>13.067999999999998</v>
      </c>
      <c r="X1152" s="1018">
        <f t="shared" ref="X1152:X1158" si="315">O1152+W1152</f>
        <v>158.26799999999997</v>
      </c>
      <c r="Y1152" s="1017"/>
      <c r="Z1152" s="964"/>
      <c r="AH1152" s="979"/>
      <c r="AI1152" s="980" t="s">
        <v>173</v>
      </c>
    </row>
    <row r="1153" spans="2:71" ht="15.65" customHeight="1" outlineLevel="2" x14ac:dyDescent="0.25">
      <c r="B1153" s="779"/>
      <c r="D1153" s="784" t="s">
        <v>167</v>
      </c>
      <c r="E1153" s="678">
        <f>E1150</f>
        <v>21.8</v>
      </c>
      <c r="F1153" s="679" t="s">
        <v>74</v>
      </c>
      <c r="G1153" s="680">
        <v>0.5</v>
      </c>
      <c r="H1153" s="680">
        <f t="shared" si="311"/>
        <v>10.9</v>
      </c>
      <c r="I1153" s="899">
        <v>2.5</v>
      </c>
      <c r="J1153" s="899">
        <f t="shared" si="312"/>
        <v>54.5</v>
      </c>
      <c r="K1153" s="899"/>
      <c r="M1153" s="900">
        <f>J1153+H1153*Tabellen!$K$2+L1151</f>
        <v>708.5</v>
      </c>
      <c r="N1153" s="795"/>
      <c r="O1153" s="1018">
        <f t="shared" si="313"/>
        <v>857.28500000000008</v>
      </c>
      <c r="P1153" s="1031"/>
      <c r="Q1153" s="1023" t="s">
        <v>1025</v>
      </c>
      <c r="R1153" s="1018">
        <f>H1153*Tabellen!$K$2*Tabellen!$F$2</f>
        <v>791.34</v>
      </c>
      <c r="S1153" s="1024" t="s">
        <v>1116</v>
      </c>
      <c r="T1153" s="1018">
        <f>J1153*Tabellen!$F$2</f>
        <v>65.944999999999993</v>
      </c>
      <c r="U1153" s="1018">
        <f>R1153*Tabellen!$G$2</f>
        <v>71.220600000000005</v>
      </c>
      <c r="V1153" s="1018">
        <f>T1153*Tabellen!$H$2</f>
        <v>13.848449999999998</v>
      </c>
      <c r="W1153" s="1018">
        <f t="shared" si="314"/>
        <v>85.069050000000004</v>
      </c>
      <c r="X1153" s="1018">
        <f t="shared" si="315"/>
        <v>942.35405000000014</v>
      </c>
      <c r="Z1153" s="965"/>
    </row>
    <row r="1154" spans="2:71" ht="15.65" customHeight="1" outlineLevel="2" x14ac:dyDescent="0.25">
      <c r="B1154" s="779"/>
      <c r="D1154" s="784" t="s">
        <v>1791</v>
      </c>
      <c r="E1154" s="678">
        <v>32.86</v>
      </c>
      <c r="F1154" s="679" t="s">
        <v>71</v>
      </c>
      <c r="G1154" s="680">
        <v>0.2</v>
      </c>
      <c r="H1154" s="680">
        <f t="shared" si="311"/>
        <v>6.5720000000000001</v>
      </c>
      <c r="I1154" s="899">
        <v>5</v>
      </c>
      <c r="J1154" s="899">
        <f t="shared" si="312"/>
        <v>164.3</v>
      </c>
      <c r="K1154" s="899">
        <v>0</v>
      </c>
      <c r="L1154" s="899">
        <f>+K1154*E1154</f>
        <v>0</v>
      </c>
      <c r="M1154" s="900">
        <f>J1154+H1154*Tabellen!$K$2+L1154</f>
        <v>558.62</v>
      </c>
      <c r="N1154" s="795"/>
      <c r="O1154" s="1018">
        <f t="shared" si="313"/>
        <v>675.93020000000001</v>
      </c>
      <c r="P1154" s="1031"/>
      <c r="Q1154" s="1023" t="s">
        <v>1025</v>
      </c>
      <c r="R1154" s="1018">
        <f>H1154*Tabellen!$K$2*Tabellen!$F$2</f>
        <v>477.12719999999996</v>
      </c>
      <c r="S1154" s="1024" t="s">
        <v>1116</v>
      </c>
      <c r="T1154" s="1018">
        <f>J1154*Tabellen!$F$2</f>
        <v>198.803</v>
      </c>
      <c r="U1154" s="1018">
        <f>R1154*Tabellen!$G$2</f>
        <v>42.941447999999994</v>
      </c>
      <c r="V1154" s="1018">
        <f>T1154*Tabellen!$H$2</f>
        <v>41.748629999999999</v>
      </c>
      <c r="W1154" s="1018">
        <f t="shared" si="314"/>
        <v>84.690078</v>
      </c>
      <c r="X1154" s="1018">
        <f t="shared" si="315"/>
        <v>760.62027799999998</v>
      </c>
      <c r="Z1154" s="965"/>
    </row>
    <row r="1155" spans="2:71" ht="15.65" customHeight="1" outlineLevel="2" x14ac:dyDescent="0.25">
      <c r="B1155" s="779"/>
      <c r="D1155" s="784" t="s">
        <v>1519</v>
      </c>
      <c r="E1155" s="678">
        <f>E1153</f>
        <v>21.8</v>
      </c>
      <c r="F1155" s="679" t="s">
        <v>74</v>
      </c>
      <c r="G1155" s="680">
        <v>0.85</v>
      </c>
      <c r="H1155" s="680">
        <f t="shared" si="311"/>
        <v>18.53</v>
      </c>
      <c r="I1155" s="899">
        <v>400</v>
      </c>
      <c r="J1155" s="899">
        <f t="shared" si="312"/>
        <v>8720</v>
      </c>
      <c r="K1155" s="899"/>
      <c r="L1155" s="899">
        <f>+K1155*E1155</f>
        <v>0</v>
      </c>
      <c r="M1155" s="900">
        <f>J1155+H1155*Tabellen!$K$2+L1155</f>
        <v>9831.7999999999993</v>
      </c>
      <c r="N1155" s="795"/>
      <c r="O1155" s="1018">
        <f t="shared" si="313"/>
        <v>11896.477999999999</v>
      </c>
      <c r="P1155" s="1031"/>
      <c r="Q1155" s="1023" t="s">
        <v>1025</v>
      </c>
      <c r="R1155" s="1018">
        <f>H1155*Tabellen!$K$2*Tabellen!$F$2</f>
        <v>1345.2780000000002</v>
      </c>
      <c r="S1155" s="1024" t="s">
        <v>1116</v>
      </c>
      <c r="T1155" s="1018">
        <f>J1155*Tabellen!$F$2</f>
        <v>10551.199999999999</v>
      </c>
      <c r="U1155" s="1018">
        <f>R1155*Tabellen!$G$2</f>
        <v>121.07502000000002</v>
      </c>
      <c r="V1155" s="1018">
        <f>T1155*Tabellen!$H$2</f>
        <v>2215.7519999999995</v>
      </c>
      <c r="W1155" s="1018">
        <f t="shared" si="314"/>
        <v>2336.8270199999997</v>
      </c>
      <c r="X1155" s="1018">
        <f t="shared" si="315"/>
        <v>14233.30502</v>
      </c>
      <c r="Z1155" s="965"/>
    </row>
    <row r="1156" spans="2:71" ht="15.65" customHeight="1" outlineLevel="2" x14ac:dyDescent="0.25">
      <c r="B1156" s="779"/>
      <c r="D1156" s="784" t="s">
        <v>1522</v>
      </c>
      <c r="E1156" s="678">
        <f>E1154</f>
        <v>32.86</v>
      </c>
      <c r="F1156" s="679" t="s">
        <v>71</v>
      </c>
      <c r="G1156" s="680">
        <v>0.45</v>
      </c>
      <c r="H1156" s="680">
        <f t="shared" si="311"/>
        <v>14.787000000000001</v>
      </c>
      <c r="I1156" s="899">
        <v>3</v>
      </c>
      <c r="J1156" s="899">
        <f t="shared" si="312"/>
        <v>98.58</v>
      </c>
      <c r="K1156" s="899"/>
      <c r="L1156" s="899">
        <f>E1156*K1156</f>
        <v>0</v>
      </c>
      <c r="M1156" s="900">
        <f>J1156+H1156*Tabellen!$K$2+L1156</f>
        <v>985.80000000000007</v>
      </c>
      <c r="N1156" s="795"/>
      <c r="O1156" s="1018">
        <f t="shared" si="313"/>
        <v>1192.818</v>
      </c>
      <c r="P1156" s="1031"/>
      <c r="Q1156" s="1023" t="s">
        <v>1025</v>
      </c>
      <c r="R1156" s="1018">
        <f>H1156*Tabellen!$K$2*Tabellen!$F$2</f>
        <v>1073.5362</v>
      </c>
      <c r="S1156" s="1024" t="s">
        <v>1116</v>
      </c>
      <c r="T1156" s="1018">
        <f>J1156*Tabellen!$F$2</f>
        <v>119.28179999999999</v>
      </c>
      <c r="U1156" s="1018">
        <f>R1156*Tabellen!$G$2</f>
        <v>96.618257999999997</v>
      </c>
      <c r="V1156" s="1018">
        <f>T1156*Tabellen!$H$2</f>
        <v>25.049177999999998</v>
      </c>
      <c r="W1156" s="1018">
        <f t="shared" si="314"/>
        <v>121.667436</v>
      </c>
      <c r="X1156" s="1018">
        <f t="shared" si="315"/>
        <v>1314.4854359999999</v>
      </c>
      <c r="Z1156" s="965"/>
    </row>
    <row r="1157" spans="2:71" ht="15.65" customHeight="1" outlineLevel="2" x14ac:dyDescent="0.25">
      <c r="B1157" s="659"/>
      <c r="D1157" s="784" t="s">
        <v>1434</v>
      </c>
      <c r="E1157" s="660" t="s">
        <v>1197</v>
      </c>
      <c r="F1157" s="657" t="s">
        <v>846</v>
      </c>
      <c r="G1157" s="661">
        <v>1</v>
      </c>
      <c r="H1157" s="661">
        <f t="shared" si="311"/>
        <v>1</v>
      </c>
      <c r="J1157" s="891">
        <f t="shared" si="312"/>
        <v>0</v>
      </c>
      <c r="L1157" s="891">
        <f>E1157*K1157</f>
        <v>0</v>
      </c>
      <c r="M1157" s="891">
        <f>J1157+H1157*Tabellen!$K$2+L1157</f>
        <v>60</v>
      </c>
      <c r="N1157" s="795"/>
      <c r="O1157" s="1018">
        <f t="shared" si="313"/>
        <v>72.599999999999994</v>
      </c>
      <c r="P1157" s="1031"/>
      <c r="Q1157" s="1023" t="s">
        <v>1025</v>
      </c>
      <c r="R1157" s="1018">
        <f>H1157*Tabellen!$K$2*Tabellen!$F$2</f>
        <v>72.599999999999994</v>
      </c>
      <c r="S1157" s="1024" t="s">
        <v>1116</v>
      </c>
      <c r="T1157" s="1018">
        <f>J1157*Tabellen!$F$2</f>
        <v>0</v>
      </c>
      <c r="U1157" s="1018">
        <f>R1157*Tabellen!$G$2</f>
        <v>6.5339999999999989</v>
      </c>
      <c r="V1157" s="1018">
        <f>T1157*Tabellen!$H$2</f>
        <v>0</v>
      </c>
      <c r="W1157" s="1018">
        <f t="shared" si="314"/>
        <v>6.5339999999999989</v>
      </c>
      <c r="X1157" s="1018">
        <f t="shared" si="315"/>
        <v>79.133999999999986</v>
      </c>
      <c r="Y1157" s="1017"/>
      <c r="Z1157" s="964"/>
      <c r="AH1157" s="979"/>
      <c r="AI1157" s="981">
        <v>1200</v>
      </c>
    </row>
    <row r="1158" spans="2:71" ht="15.65" customHeight="1" outlineLevel="2" x14ac:dyDescent="0.25">
      <c r="B1158" s="779"/>
      <c r="D1158" s="784"/>
      <c r="E1158" s="678"/>
      <c r="F1158" s="679"/>
      <c r="G1158" s="680"/>
      <c r="H1158" s="680">
        <f t="shared" si="311"/>
        <v>0</v>
      </c>
      <c r="I1158" s="899"/>
      <c r="J1158" s="899">
        <f t="shared" si="312"/>
        <v>0</v>
      </c>
      <c r="K1158" s="899"/>
      <c r="L1158" s="899">
        <f>E1158*K1158</f>
        <v>0</v>
      </c>
      <c r="M1158" s="900">
        <f>J1158+H1158*Tabellen!$K$2+L1158</f>
        <v>0</v>
      </c>
      <c r="N1158" s="795"/>
      <c r="O1158" s="1018">
        <f t="shared" si="313"/>
        <v>0</v>
      </c>
      <c r="P1158" s="1031"/>
      <c r="Q1158" s="1023" t="s">
        <v>1025</v>
      </c>
      <c r="R1158" s="1018">
        <f>H1158*Tabellen!$K$2*Tabellen!$F$2</f>
        <v>0</v>
      </c>
      <c r="S1158" s="1024" t="s">
        <v>1116</v>
      </c>
      <c r="T1158" s="1018">
        <f>J1158*Tabellen!$F$2</f>
        <v>0</v>
      </c>
      <c r="U1158" s="1018">
        <f>R1158*Tabellen!$G$2</f>
        <v>0</v>
      </c>
      <c r="V1158" s="1018">
        <f>T1158*Tabellen!$H$2</f>
        <v>0</v>
      </c>
      <c r="W1158" s="1018">
        <f t="shared" si="314"/>
        <v>0</v>
      </c>
      <c r="X1158" s="1018">
        <f t="shared" si="315"/>
        <v>0</v>
      </c>
      <c r="Z1158" s="965"/>
    </row>
    <row r="1159" spans="2:71" ht="15.65" customHeight="1" outlineLevel="2" x14ac:dyDescent="0.25">
      <c r="B1159" s="659"/>
      <c r="D1159" s="682"/>
      <c r="E1159" s="660"/>
      <c r="G1159" s="661"/>
      <c r="H1159" s="661"/>
      <c r="N1159" s="795"/>
      <c r="P1159" s="1017"/>
      <c r="Q1159" s="1017"/>
      <c r="Y1159" s="1017"/>
      <c r="Z1159" s="964"/>
    </row>
    <row r="1160" spans="2:71" ht="9" customHeight="1" outlineLevel="1" x14ac:dyDescent="0.25">
      <c r="B1160" s="663"/>
      <c r="D1160" s="664"/>
      <c r="E1160" s="666"/>
      <c r="F1160" s="664"/>
      <c r="G1160" s="665"/>
      <c r="H1160" s="665"/>
      <c r="I1160" s="892"/>
      <c r="J1160" s="892"/>
      <c r="K1160" s="892"/>
      <c r="L1160" s="892"/>
      <c r="M1160" s="892"/>
      <c r="N1160" s="786"/>
      <c r="O1160" s="1021"/>
      <c r="P1160" s="1021"/>
      <c r="Q1160" s="1021"/>
      <c r="R1160" s="1022"/>
      <c r="S1160" s="1022"/>
      <c r="T1160" s="1022"/>
      <c r="U1160" s="1022"/>
      <c r="V1160" s="1022"/>
      <c r="W1160" s="1022"/>
      <c r="X1160" s="1022"/>
      <c r="Y1160" s="1021"/>
      <c r="Z1160" s="965"/>
      <c r="AA1160" s="966"/>
      <c r="AG1160" s="963"/>
      <c r="AH1160" s="963"/>
    </row>
    <row r="1161" spans="2:71" s="912" customFormat="1" ht="15.65" customHeight="1" outlineLevel="1" x14ac:dyDescent="0.25">
      <c r="B1161" s="650" t="s">
        <v>181</v>
      </c>
      <c r="C1161" s="937"/>
      <c r="D1161" s="651" t="s">
        <v>162</v>
      </c>
      <c r="E1161" s="658"/>
      <c r="F1161" s="651"/>
      <c r="G1161" s="652"/>
      <c r="H1161" s="652"/>
      <c r="I1161" s="890"/>
      <c r="J1161" s="890"/>
      <c r="K1161" s="890"/>
      <c r="L1161" s="890"/>
      <c r="M1161" s="890"/>
      <c r="N1161" s="937"/>
      <c r="O1161" s="1013"/>
      <c r="P1161" s="1014" t="str">
        <f>B1161</f>
        <v>V2-6-X</v>
      </c>
      <c r="Q1161" s="1014"/>
      <c r="R1161" s="1015"/>
      <c r="S1161" s="1015"/>
      <c r="T1161" s="1015"/>
      <c r="U1161" s="1015"/>
      <c r="V1161" s="1015"/>
      <c r="W1161" s="1015"/>
      <c r="X1161" s="1015"/>
      <c r="Y1161" s="1014"/>
      <c r="Z1161" s="964"/>
      <c r="AA1161" s="960"/>
      <c r="AB1161" s="960"/>
      <c r="AC1161" s="960"/>
      <c r="AD1161" s="960"/>
      <c r="AE1161" s="960"/>
      <c r="AF1161" s="960"/>
      <c r="AG1161" s="960"/>
      <c r="AH1161" s="960"/>
      <c r="AI1161" s="960"/>
      <c r="AJ1161" s="960"/>
      <c r="AK1161" s="960"/>
      <c r="AL1161" s="960"/>
      <c r="AM1161" s="960"/>
      <c r="AN1161" s="960"/>
      <c r="AO1161" s="960"/>
      <c r="AP1161" s="960"/>
      <c r="AQ1161" s="960"/>
      <c r="AR1161" s="960"/>
      <c r="AS1161" s="960"/>
      <c r="AT1161" s="960"/>
      <c r="AU1161" s="960"/>
      <c r="AV1161" s="960"/>
      <c r="AW1161" s="960"/>
      <c r="AX1161" s="960"/>
      <c r="AY1161" s="960"/>
      <c r="AZ1161" s="960"/>
      <c r="BA1161" s="960"/>
      <c r="BB1161" s="960"/>
      <c r="BC1161" s="960"/>
      <c r="BD1161" s="960"/>
      <c r="BE1161" s="960"/>
      <c r="BF1161" s="960"/>
      <c r="BG1161" s="960"/>
      <c r="BH1161" s="960"/>
      <c r="BI1161" s="960"/>
      <c r="BJ1161" s="960"/>
      <c r="BK1161" s="960"/>
      <c r="BL1161" s="960"/>
      <c r="BM1161" s="960"/>
      <c r="BN1161" s="960"/>
      <c r="BO1161" s="960"/>
      <c r="BP1161" s="960"/>
      <c r="BQ1161" s="960"/>
      <c r="BR1161" s="960"/>
      <c r="BS1161" s="960"/>
    </row>
    <row r="1162" spans="2:71" ht="15.65" customHeight="1" outlineLevel="2" x14ac:dyDescent="0.25">
      <c r="B1162" s="659"/>
      <c r="D1162" s="668" t="s">
        <v>165</v>
      </c>
      <c r="E1162" s="660"/>
      <c r="G1162" s="661"/>
      <c r="H1162" s="661"/>
      <c r="I1162" s="897"/>
      <c r="J1162" s="897"/>
      <c r="K1162" s="897"/>
      <c r="N1162" s="795"/>
      <c r="O1162" s="1017"/>
      <c r="P1162" s="1017"/>
      <c r="Q1162" s="1017"/>
      <c r="Y1162" s="1017"/>
      <c r="Z1162" s="964"/>
    </row>
    <row r="1163" spans="2:71" ht="15.65" customHeight="1" outlineLevel="2" x14ac:dyDescent="0.25">
      <c r="B1163" s="664" t="s">
        <v>1138</v>
      </c>
      <c r="D1163" s="784" t="s">
        <v>1188</v>
      </c>
      <c r="E1163" s="678">
        <v>1</v>
      </c>
      <c r="F1163" s="679" t="s">
        <v>1185</v>
      </c>
      <c r="G1163" s="661"/>
      <c r="H1163" s="661">
        <f>E1163*G1163</f>
        <v>0</v>
      </c>
      <c r="J1163" s="891">
        <f>E1163*I1163</f>
        <v>0</v>
      </c>
      <c r="K1163" s="891">
        <v>50</v>
      </c>
      <c r="L1163" s="891">
        <f>E1163*K1163</f>
        <v>50</v>
      </c>
      <c r="M1163" s="891">
        <f>J1163+H1163*Tabellen!$K$2+L1163</f>
        <v>50</v>
      </c>
      <c r="N1163" s="795"/>
      <c r="O1163" s="1026">
        <f t="shared" ref="O1163:O1173" si="316">M1163</f>
        <v>50</v>
      </c>
      <c r="P1163" s="1017"/>
      <c r="Q1163" s="1020"/>
      <c r="R1163" s="1040">
        <v>1</v>
      </c>
      <c r="S1163" s="1018">
        <f>O1163*R1163</f>
        <v>50</v>
      </c>
      <c r="T1163" s="1018">
        <f>M1163-S1163</f>
        <v>0</v>
      </c>
      <c r="U1163" s="1018">
        <f>S1163*Tabellen!$G$2</f>
        <v>4.5</v>
      </c>
      <c r="V1163" s="1018">
        <f>T1163*Tabellen!$H$2</f>
        <v>0</v>
      </c>
      <c r="W1163" s="1018">
        <f>U1163+V1163</f>
        <v>4.5</v>
      </c>
      <c r="X1163" s="1018">
        <f>M1163+W1163</f>
        <v>54.5</v>
      </c>
      <c r="Z1163" s="973"/>
    </row>
    <row r="1164" spans="2:71" ht="15.65" customHeight="1" outlineLevel="2" x14ac:dyDescent="0.25">
      <c r="B1164" s="779"/>
      <c r="E1164" s="678"/>
      <c r="F1164" s="679"/>
      <c r="G1164" s="661"/>
      <c r="H1164" s="661"/>
      <c r="N1164" s="795"/>
      <c r="O1164" s="1026">
        <f t="shared" si="316"/>
        <v>0</v>
      </c>
      <c r="P1164" s="1017"/>
      <c r="Q1164" s="1020"/>
      <c r="R1164" s="1040"/>
      <c r="Z1164" s="973"/>
    </row>
    <row r="1165" spans="2:71" ht="15.65" customHeight="1" outlineLevel="2" x14ac:dyDescent="0.25">
      <c r="B1165" s="664" t="s">
        <v>1218</v>
      </c>
      <c r="D1165" s="784" t="s">
        <v>1409</v>
      </c>
      <c r="E1165" s="678">
        <v>1</v>
      </c>
      <c r="F1165" s="657" t="s">
        <v>1186</v>
      </c>
      <c r="G1165" s="680"/>
      <c r="H1165" s="680">
        <f>E1165*G1165</f>
        <v>0</v>
      </c>
      <c r="J1165" s="899">
        <f>E1165*I1165</f>
        <v>0</v>
      </c>
      <c r="K1165" s="899">
        <v>110</v>
      </c>
      <c r="L1165" s="899">
        <f>+K1165*E1165</f>
        <v>110</v>
      </c>
      <c r="M1165" s="900">
        <f>J1165+H1165*Tabellen!$K$2+L1165</f>
        <v>110</v>
      </c>
      <c r="N1165" s="795"/>
      <c r="O1165" s="1026">
        <f t="shared" si="316"/>
        <v>110</v>
      </c>
      <c r="P1165" s="1026"/>
      <c r="Q1165" s="1020"/>
      <c r="R1165" s="1040">
        <v>0.7</v>
      </c>
      <c r="S1165" s="1018">
        <f>O1165*R1165</f>
        <v>77</v>
      </c>
      <c r="T1165" s="1018">
        <f>M1165-S1165</f>
        <v>33</v>
      </c>
      <c r="U1165" s="1018">
        <f>S1165*Tabellen!$G$2</f>
        <v>6.93</v>
      </c>
      <c r="V1165" s="1018">
        <f>T1165*Tabellen!$H$2</f>
        <v>6.93</v>
      </c>
      <c r="W1165" s="1018">
        <f>U1165+V1165</f>
        <v>13.86</v>
      </c>
      <c r="X1165" s="1018">
        <f>M1165+W1165</f>
        <v>123.86</v>
      </c>
      <c r="Z1165" s="974"/>
    </row>
    <row r="1166" spans="2:71" ht="15.65" customHeight="1" outlineLevel="2" x14ac:dyDescent="0.25">
      <c r="B1166" s="779"/>
      <c r="E1166" s="678"/>
      <c r="F1166" s="679"/>
      <c r="G1166" s="680"/>
      <c r="H1166" s="680"/>
      <c r="J1166" s="899"/>
      <c r="K1166" s="899"/>
      <c r="L1166" s="899"/>
      <c r="M1166" s="900"/>
      <c r="N1166" s="795"/>
      <c r="O1166" s="1026">
        <f t="shared" si="316"/>
        <v>0</v>
      </c>
      <c r="P1166" s="1026"/>
      <c r="Q1166" s="1020"/>
      <c r="R1166" s="1040"/>
      <c r="Z1166" s="974"/>
    </row>
    <row r="1167" spans="2:71" ht="15.65" customHeight="1" outlineLevel="2" x14ac:dyDescent="0.25">
      <c r="B1167" s="664" t="s">
        <v>1219</v>
      </c>
      <c r="D1167" s="784" t="s">
        <v>1192</v>
      </c>
      <c r="E1167" s="678">
        <v>1</v>
      </c>
      <c r="F1167" s="679" t="s">
        <v>1187</v>
      </c>
      <c r="G1167" s="661"/>
      <c r="H1167" s="661">
        <f>E1167*G1167</f>
        <v>0</v>
      </c>
      <c r="J1167" s="891">
        <f>E1167*I1167</f>
        <v>0</v>
      </c>
      <c r="K1167" s="891">
        <v>350</v>
      </c>
      <c r="L1167" s="891">
        <f>E1167*K1167</f>
        <v>350</v>
      </c>
      <c r="M1167" s="891">
        <f>J1167+H1167*Tabellen!$K$2+L1167</f>
        <v>350</v>
      </c>
      <c r="N1167" s="795"/>
      <c r="O1167" s="1026">
        <f t="shared" si="316"/>
        <v>350</v>
      </c>
      <c r="P1167" s="1017"/>
      <c r="Q1167" s="1020"/>
      <c r="R1167" s="1040">
        <v>0.75</v>
      </c>
      <c r="S1167" s="1018">
        <f>O1167*R1167</f>
        <v>262.5</v>
      </c>
      <c r="T1167" s="1018">
        <f>M1167-S1167</f>
        <v>87.5</v>
      </c>
      <c r="U1167" s="1018">
        <f>S1167*Tabellen!$G$2</f>
        <v>23.625</v>
      </c>
      <c r="V1167" s="1018">
        <f>T1167*Tabellen!$H$2</f>
        <v>18.375</v>
      </c>
      <c r="W1167" s="1018">
        <f>U1167+V1167</f>
        <v>42</v>
      </c>
      <c r="X1167" s="1018">
        <f>M1167+W1167</f>
        <v>392</v>
      </c>
      <c r="Z1167" s="974"/>
    </row>
    <row r="1168" spans="2:71" ht="15.65" customHeight="1" outlineLevel="2" x14ac:dyDescent="0.25">
      <c r="B1168" s="779"/>
      <c r="E1168" s="678"/>
      <c r="F1168" s="681"/>
      <c r="G1168" s="661"/>
      <c r="H1168" s="661"/>
      <c r="N1168" s="795"/>
      <c r="O1168" s="1026">
        <f t="shared" si="316"/>
        <v>0</v>
      </c>
      <c r="P1168" s="1017"/>
      <c r="Q1168" s="1020"/>
      <c r="R1168" s="1040"/>
      <c r="Z1168" s="974"/>
    </row>
    <row r="1169" spans="2:71" ht="15.65" customHeight="1" outlineLevel="2" x14ac:dyDescent="0.25">
      <c r="B1169" s="664" t="s">
        <v>1221</v>
      </c>
      <c r="D1169" s="784" t="s">
        <v>1189</v>
      </c>
      <c r="E1169" s="678">
        <v>1</v>
      </c>
      <c r="F1169" s="657" t="s">
        <v>1195</v>
      </c>
      <c r="G1169" s="661"/>
      <c r="H1169" s="661"/>
      <c r="K1169" s="891">
        <v>30</v>
      </c>
      <c r="L1169" s="891">
        <f>E1169*K1169</f>
        <v>30</v>
      </c>
      <c r="M1169" s="891">
        <f>J1169+H1169*Tabellen!$K$2+L1169</f>
        <v>30</v>
      </c>
      <c r="N1169" s="795"/>
      <c r="O1169" s="1026">
        <f t="shared" si="316"/>
        <v>30</v>
      </c>
      <c r="P1169" s="1017"/>
      <c r="Q1169" s="1020"/>
      <c r="R1169" s="1040">
        <f>_xlfn.XLOOKUP(Q1169,Tabellen!$B$9:$B$21,Tabellen!$C$9:$C$21,"controleren")</f>
        <v>0</v>
      </c>
      <c r="S1169" s="1018">
        <f>O1169*R1169</f>
        <v>0</v>
      </c>
      <c r="T1169" s="1018">
        <f>M1169-S1169</f>
        <v>30</v>
      </c>
      <c r="U1169" s="1018">
        <f>S1169*Tabellen!$G$2</f>
        <v>0</v>
      </c>
      <c r="V1169" s="1018">
        <f>T1169*Tabellen!$H$2</f>
        <v>6.3</v>
      </c>
      <c r="W1169" s="1018">
        <f>U1169+V1169</f>
        <v>6.3</v>
      </c>
      <c r="X1169" s="1018">
        <f>M1169+W1169</f>
        <v>36.299999999999997</v>
      </c>
      <c r="Y1169" s="1017"/>
      <c r="Z1169" s="974"/>
    </row>
    <row r="1170" spans="2:71" ht="15.65" customHeight="1" outlineLevel="2" x14ac:dyDescent="0.25">
      <c r="B1170" s="779"/>
      <c r="E1170" s="678"/>
      <c r="G1170" s="661"/>
      <c r="H1170" s="661"/>
      <c r="N1170" s="795"/>
      <c r="O1170" s="1026">
        <f t="shared" si="316"/>
        <v>0</v>
      </c>
      <c r="P1170" s="1017"/>
      <c r="Q1170" s="1020"/>
      <c r="R1170" s="1040"/>
      <c r="Y1170" s="1017"/>
      <c r="Z1170" s="974"/>
    </row>
    <row r="1171" spans="2:71" ht="15.65" customHeight="1" outlineLevel="2" x14ac:dyDescent="0.25">
      <c r="B1171" s="664" t="s">
        <v>1220</v>
      </c>
      <c r="D1171" s="784" t="s">
        <v>1190</v>
      </c>
      <c r="E1171" s="678">
        <v>1</v>
      </c>
      <c r="F1171" s="679" t="s">
        <v>1195</v>
      </c>
      <c r="G1171" s="680"/>
      <c r="H1171" s="680">
        <f>E1171*G1171</f>
        <v>0</v>
      </c>
      <c r="J1171" s="899">
        <f>E1171*I1171</f>
        <v>0</v>
      </c>
      <c r="K1171" s="899">
        <v>12.5</v>
      </c>
      <c r="L1171" s="899">
        <f>+K1171*E1171</f>
        <v>12.5</v>
      </c>
      <c r="M1171" s="900">
        <f>J1171+H1171*Tabellen!$K$2+L1171</f>
        <v>12.5</v>
      </c>
      <c r="N1171" s="795"/>
      <c r="O1171" s="1026">
        <f t="shared" si="316"/>
        <v>12.5</v>
      </c>
      <c r="P1171" s="1026"/>
      <c r="Q1171" s="1020"/>
      <c r="R1171" s="1040">
        <f>_xlfn.XLOOKUP(Q1171,Tabellen!$B$9:$B$21,Tabellen!$C$9:$C$21,"controleren")</f>
        <v>0</v>
      </c>
      <c r="S1171" s="1018">
        <f>O1171*R1171</f>
        <v>0</v>
      </c>
      <c r="T1171" s="1018">
        <f>M1171-S1171</f>
        <v>12.5</v>
      </c>
      <c r="U1171" s="1018">
        <f>S1171*Tabellen!$G$2</f>
        <v>0</v>
      </c>
      <c r="V1171" s="1018">
        <f>T1171*Tabellen!$H$2</f>
        <v>2.625</v>
      </c>
      <c r="W1171" s="1018">
        <f>U1171+V1171</f>
        <v>2.625</v>
      </c>
      <c r="X1171" s="1018">
        <f>M1171+W1171</f>
        <v>15.125</v>
      </c>
      <c r="Z1171" s="974"/>
    </row>
    <row r="1172" spans="2:71" ht="15.65" customHeight="1" outlineLevel="2" x14ac:dyDescent="0.25">
      <c r="B1172" s="779"/>
      <c r="D1172" s="784"/>
      <c r="E1172" s="678"/>
      <c r="F1172" s="679"/>
      <c r="G1172" s="680"/>
      <c r="H1172" s="680"/>
      <c r="J1172" s="899"/>
      <c r="K1172" s="899"/>
      <c r="L1172" s="899"/>
      <c r="M1172" s="900"/>
      <c r="N1172" s="795"/>
      <c r="O1172" s="1026">
        <f t="shared" si="316"/>
        <v>0</v>
      </c>
      <c r="P1172" s="1026"/>
      <c r="Q1172" s="1020"/>
      <c r="R1172" s="1040"/>
      <c r="Z1172" s="974"/>
    </row>
    <row r="1173" spans="2:71" ht="15.65" customHeight="1" outlineLevel="2" x14ac:dyDescent="0.25">
      <c r="B1173" s="664" t="s">
        <v>1591</v>
      </c>
      <c r="D1173" s="784" t="s">
        <v>1191</v>
      </c>
      <c r="E1173" s="678">
        <v>1</v>
      </c>
      <c r="F1173" s="679" t="s">
        <v>1031</v>
      </c>
      <c r="G1173" s="680"/>
      <c r="H1173" s="680">
        <f>E1173*G1173</f>
        <v>0</v>
      </c>
      <c r="I1173" s="899"/>
      <c r="J1173" s="899">
        <f>E1173*I1173</f>
        <v>0</v>
      </c>
      <c r="K1173" s="899">
        <v>1.25</v>
      </c>
      <c r="L1173" s="899">
        <f>+K1173*E1173</f>
        <v>1.25</v>
      </c>
      <c r="M1173" s="900">
        <f>J1173+H1173*Tabellen!$K$2+L1173</f>
        <v>1.25</v>
      </c>
      <c r="N1173" s="795"/>
      <c r="O1173" s="1026">
        <f t="shared" si="316"/>
        <v>1.25</v>
      </c>
      <c r="P1173" s="1017"/>
      <c r="Q1173" s="1020"/>
      <c r="R1173" s="1040">
        <f>_xlfn.XLOOKUP(Q1173,Tabellen!$B$9:$B$21,Tabellen!$C$9:$C$21,"controleren")</f>
        <v>0</v>
      </c>
      <c r="S1173" s="1018">
        <f>O1173*R1173</f>
        <v>0</v>
      </c>
      <c r="T1173" s="1018">
        <f>M1173-S1173</f>
        <v>1.25</v>
      </c>
      <c r="U1173" s="1018">
        <f>S1173*Tabellen!$G$2</f>
        <v>0</v>
      </c>
      <c r="V1173" s="1018">
        <f>T1173*Tabellen!$H$2</f>
        <v>0.26250000000000001</v>
      </c>
      <c r="W1173" s="1018">
        <f>U1173+V1173</f>
        <v>0.26250000000000001</v>
      </c>
      <c r="X1173" s="1018">
        <f>M1173+W1173</f>
        <v>1.5125</v>
      </c>
      <c r="Z1173" s="974"/>
    </row>
    <row r="1174" spans="2:71" ht="15.65" customHeight="1" outlineLevel="2" x14ac:dyDescent="0.25">
      <c r="B1174" s="779"/>
      <c r="D1174" s="784"/>
      <c r="E1174" s="678"/>
      <c r="F1174" s="679"/>
      <c r="G1174" s="680"/>
      <c r="H1174" s="680"/>
      <c r="J1174" s="899"/>
      <c r="K1174" s="899"/>
      <c r="L1174" s="899"/>
      <c r="M1174" s="900"/>
      <c r="N1174" s="795"/>
      <c r="O1174" s="1026"/>
      <c r="P1174" s="1017"/>
      <c r="Q1174" s="1020"/>
      <c r="Z1174" s="974"/>
    </row>
    <row r="1175" spans="2:71" ht="15.65" customHeight="1" outlineLevel="2" x14ac:dyDescent="0.25">
      <c r="B1175" s="664" t="s">
        <v>1590</v>
      </c>
      <c r="D1175" s="784" t="s">
        <v>1792</v>
      </c>
      <c r="E1175" s="678">
        <v>1</v>
      </c>
      <c r="F1175" s="679" t="s">
        <v>1185</v>
      </c>
      <c r="G1175" s="680"/>
      <c r="H1175" s="680">
        <f>E1175*G1175</f>
        <v>0</v>
      </c>
      <c r="J1175" s="899">
        <f>E1175*I1175</f>
        <v>0</v>
      </c>
      <c r="K1175" s="899">
        <v>75</v>
      </c>
      <c r="L1175" s="899">
        <f>+K1175*E1175</f>
        <v>75</v>
      </c>
      <c r="M1175" s="900">
        <f>J1175+H1175*Tabellen!$K$2+L1175</f>
        <v>75</v>
      </c>
      <c r="N1175" s="795"/>
      <c r="O1175" s="1026">
        <f t="shared" ref="O1175:O1177" si="317">M1175</f>
        <v>75</v>
      </c>
      <c r="P1175" s="1026"/>
      <c r="Q1175" s="1020"/>
      <c r="R1175" s="1040">
        <f>_xlfn.XLOOKUP(Q1175,Tabellen!$B$9:$B$21,Tabellen!$C$9:$C$21,"controleren")</f>
        <v>0</v>
      </c>
      <c r="S1175" s="1018">
        <f>O1175*R1175</f>
        <v>0</v>
      </c>
      <c r="T1175" s="1018">
        <f>M1175-S1175</f>
        <v>75</v>
      </c>
      <c r="U1175" s="1018">
        <f>S1175*Tabellen!$G$2</f>
        <v>0</v>
      </c>
      <c r="V1175" s="1018">
        <f>T1175*Tabellen!$H$2</f>
        <v>15.75</v>
      </c>
      <c r="W1175" s="1018">
        <f>U1175+V1175</f>
        <v>15.75</v>
      </c>
      <c r="X1175" s="1018">
        <f>M1175+W1175</f>
        <v>90.75</v>
      </c>
      <c r="Z1175" s="974"/>
    </row>
    <row r="1176" spans="2:71" ht="15.65" customHeight="1" outlineLevel="2" x14ac:dyDescent="0.25">
      <c r="B1176" s="779"/>
      <c r="D1176" s="784"/>
      <c r="E1176" s="678"/>
      <c r="F1176" s="679"/>
      <c r="G1176" s="680"/>
      <c r="H1176" s="680"/>
      <c r="J1176" s="899"/>
      <c r="K1176" s="899"/>
      <c r="L1176" s="899"/>
      <c r="M1176" s="900"/>
      <c r="N1176" s="795"/>
      <c r="O1176" s="1026">
        <f t="shared" si="317"/>
        <v>0</v>
      </c>
      <c r="P1176" s="1026"/>
      <c r="Q1176" s="1020"/>
      <c r="R1176" s="1040"/>
      <c r="Z1176" s="974"/>
    </row>
    <row r="1177" spans="2:71" ht="15.65" customHeight="1" outlineLevel="2" x14ac:dyDescent="0.25">
      <c r="B1177" s="664" t="s">
        <v>1589</v>
      </c>
      <c r="D1177" s="784" t="s">
        <v>1588</v>
      </c>
      <c r="E1177" s="678">
        <v>1</v>
      </c>
      <c r="F1177" s="679" t="s">
        <v>74</v>
      </c>
      <c r="G1177" s="680"/>
      <c r="H1177" s="680">
        <f>E1177*G1177</f>
        <v>0</v>
      </c>
      <c r="I1177" s="899"/>
      <c r="J1177" s="899">
        <f>E1177*I1177</f>
        <v>0</v>
      </c>
      <c r="K1177" s="899">
        <v>45</v>
      </c>
      <c r="L1177" s="899">
        <f>+K1177*E1177</f>
        <v>45</v>
      </c>
      <c r="M1177" s="900">
        <f>J1177+H1177*Tabellen!$K$2+L1177</f>
        <v>45</v>
      </c>
      <c r="N1177" s="795"/>
      <c r="O1177" s="1026">
        <f t="shared" si="317"/>
        <v>45</v>
      </c>
      <c r="P1177" s="1017"/>
      <c r="Q1177" s="1020"/>
      <c r="R1177" s="1040">
        <f>_xlfn.XLOOKUP(Q1177,Tabellen!$B$9:$B$21,Tabellen!$C$9:$C$21,"controleren")</f>
        <v>0</v>
      </c>
      <c r="S1177" s="1018">
        <f>O1177*R1177</f>
        <v>0</v>
      </c>
      <c r="T1177" s="1018">
        <f>M1177-S1177</f>
        <v>45</v>
      </c>
      <c r="U1177" s="1018">
        <f>S1177*Tabellen!$G$2</f>
        <v>0</v>
      </c>
      <c r="V1177" s="1018">
        <f>T1177*Tabellen!$H$2</f>
        <v>9.4499999999999993</v>
      </c>
      <c r="W1177" s="1018">
        <f>U1177+V1177</f>
        <v>9.4499999999999993</v>
      </c>
      <c r="X1177" s="1018">
        <f>M1177+W1177</f>
        <v>54.45</v>
      </c>
      <c r="Z1177" s="974"/>
    </row>
    <row r="1178" spans="2:71" ht="15.65" customHeight="1" outlineLevel="2" x14ac:dyDescent="0.25">
      <c r="B1178" s="779"/>
      <c r="D1178" s="784"/>
      <c r="E1178" s="678"/>
      <c r="F1178" s="679"/>
      <c r="G1178" s="680"/>
      <c r="H1178" s="680"/>
      <c r="J1178" s="899"/>
      <c r="K1178" s="899"/>
      <c r="L1178" s="899"/>
      <c r="M1178" s="900"/>
      <c r="N1178" s="795"/>
      <c r="O1178" s="1026"/>
      <c r="P1178" s="1017"/>
      <c r="Q1178" s="1020"/>
      <c r="Z1178" s="974"/>
    </row>
    <row r="1179" spans="2:71" ht="9" customHeight="1" outlineLevel="1" x14ac:dyDescent="0.25">
      <c r="B1179" s="663"/>
      <c r="D1179" s="664"/>
      <c r="E1179" s="666"/>
      <c r="F1179" s="664"/>
      <c r="G1179" s="665"/>
      <c r="H1179" s="665"/>
      <c r="I1179" s="892"/>
      <c r="J1179" s="892"/>
      <c r="K1179" s="892"/>
      <c r="L1179" s="892"/>
      <c r="M1179" s="892"/>
      <c r="N1179" s="786"/>
      <c r="O1179" s="1021"/>
      <c r="P1179" s="1021"/>
      <c r="Q1179" s="1021"/>
      <c r="R1179" s="1022"/>
      <c r="S1179" s="1022"/>
      <c r="T1179" s="1022"/>
      <c r="U1179" s="1022"/>
      <c r="V1179" s="1022"/>
      <c r="W1179" s="1022"/>
      <c r="X1179" s="1022"/>
      <c r="Y1179" s="1021"/>
      <c r="Z1179" s="965"/>
      <c r="AA1179" s="966"/>
      <c r="AG1179" s="963"/>
      <c r="AH1179" s="963"/>
    </row>
    <row r="1180" spans="2:71" s="912" customFormat="1" ht="15.65" customHeight="1" outlineLevel="1" x14ac:dyDescent="0.25">
      <c r="B1180" s="650" t="s">
        <v>1352</v>
      </c>
      <c r="C1180" s="937"/>
      <c r="D1180" s="651" t="s">
        <v>1287</v>
      </c>
      <c r="E1180" s="658"/>
      <c r="F1180" s="651"/>
      <c r="G1180" s="652"/>
      <c r="H1180" s="652"/>
      <c r="I1180" s="890"/>
      <c r="J1180" s="890"/>
      <c r="K1180" s="890"/>
      <c r="L1180" s="890"/>
      <c r="M1180" s="890"/>
      <c r="N1180" s="937"/>
      <c r="O1180" s="1039"/>
      <c r="P1180" s="1014"/>
      <c r="Q1180" s="1014"/>
      <c r="R1180" s="1015"/>
      <c r="S1180" s="1015"/>
      <c r="T1180" s="1015"/>
      <c r="U1180" s="1015"/>
      <c r="V1180" s="1015"/>
      <c r="W1180" s="1015"/>
      <c r="X1180" s="1015"/>
      <c r="Y1180" s="1014"/>
      <c r="Z1180" s="971"/>
      <c r="AA1180" s="960"/>
      <c r="AB1180" s="960"/>
      <c r="AC1180" s="960"/>
      <c r="AD1180" s="960"/>
      <c r="AE1180" s="960"/>
      <c r="AF1180" s="960"/>
      <c r="AG1180" s="960"/>
      <c r="AH1180" s="960"/>
      <c r="AI1180" s="960"/>
      <c r="AJ1180" s="960"/>
      <c r="AK1180" s="960"/>
      <c r="AL1180" s="960"/>
      <c r="AM1180" s="960"/>
      <c r="AN1180" s="960"/>
      <c r="AO1180" s="960"/>
      <c r="AP1180" s="960"/>
      <c r="AQ1180" s="960"/>
      <c r="AR1180" s="960"/>
      <c r="AS1180" s="960"/>
      <c r="AT1180" s="960"/>
      <c r="AU1180" s="960"/>
      <c r="AV1180" s="960"/>
      <c r="AW1180" s="960"/>
      <c r="AX1180" s="960"/>
      <c r="AY1180" s="960"/>
      <c r="AZ1180" s="960"/>
      <c r="BA1180" s="960"/>
      <c r="BB1180" s="960"/>
      <c r="BC1180" s="960"/>
      <c r="BD1180" s="960"/>
      <c r="BE1180" s="960"/>
      <c r="BF1180" s="960"/>
      <c r="BG1180" s="960"/>
      <c r="BH1180" s="960"/>
      <c r="BI1180" s="960"/>
      <c r="BJ1180" s="960"/>
      <c r="BK1180" s="960"/>
      <c r="BL1180" s="960"/>
      <c r="BM1180" s="960"/>
      <c r="BN1180" s="960"/>
      <c r="BO1180" s="960"/>
      <c r="BP1180" s="960"/>
      <c r="BQ1180" s="960"/>
      <c r="BR1180" s="960"/>
      <c r="BS1180" s="960"/>
    </row>
    <row r="1181" spans="2:71" ht="15.65" customHeight="1" outlineLevel="2" x14ac:dyDescent="0.25">
      <c r="D1181" s="668" t="s">
        <v>142</v>
      </c>
      <c r="E1181" s="660"/>
      <c r="F1181" s="669"/>
      <c r="G1181" s="670"/>
      <c r="H1181" s="670"/>
      <c r="I1181" s="897"/>
      <c r="J1181" s="897"/>
      <c r="K1181" s="897"/>
      <c r="N1181" s="795"/>
      <c r="P1181" s="1017"/>
      <c r="Q1181" s="1017"/>
      <c r="Z1181" s="971"/>
      <c r="AA1181" s="972"/>
      <c r="AB1181" s="972"/>
    </row>
    <row r="1182" spans="2:71" ht="15.65" customHeight="1" outlineLevel="2" x14ac:dyDescent="0.25">
      <c r="B1182" s="779"/>
      <c r="D1182" s="784"/>
      <c r="E1182" s="678"/>
      <c r="F1182" s="679"/>
      <c r="G1182" s="661"/>
      <c r="H1182" s="661"/>
      <c r="N1182" s="795"/>
      <c r="O1182" s="1032">
        <f t="shared" ref="O1182:O1189" si="318">M1182</f>
        <v>0</v>
      </c>
      <c r="P1182" s="1017"/>
      <c r="Q1182" s="1020"/>
      <c r="R1182" s="1040"/>
      <c r="Z1182" s="974"/>
    </row>
    <row r="1183" spans="2:71" ht="15.65" customHeight="1" outlineLevel="2" x14ac:dyDescent="0.25">
      <c r="B1183" s="664" t="s">
        <v>1142</v>
      </c>
      <c r="D1183" s="784" t="s">
        <v>1546</v>
      </c>
      <c r="E1183" s="678">
        <v>1</v>
      </c>
      <c r="F1183" s="679" t="s">
        <v>74</v>
      </c>
      <c r="G1183" s="680"/>
      <c r="H1183" s="680">
        <f>E1183*G1183</f>
        <v>0</v>
      </c>
      <c r="I1183" s="899">
        <v>0</v>
      </c>
      <c r="J1183" s="899">
        <f>E1183*I1183</f>
        <v>0</v>
      </c>
      <c r="K1183" s="899">
        <v>399</v>
      </c>
      <c r="L1183" s="899">
        <f>E1183*K1183</f>
        <v>399</v>
      </c>
      <c r="M1183" s="900">
        <f>J1183+H1183*Tabellen!$K$2+L1183</f>
        <v>399</v>
      </c>
      <c r="N1183" s="795"/>
      <c r="O1183" s="1032">
        <f t="shared" si="318"/>
        <v>399</v>
      </c>
      <c r="P1183" s="1017"/>
      <c r="Q1183" s="1020"/>
      <c r="R1183" s="1040">
        <v>0</v>
      </c>
      <c r="S1183" s="1018">
        <f>O1183*R1183</f>
        <v>0</v>
      </c>
      <c r="T1183" s="1018">
        <f>M1183-S1183</f>
        <v>399</v>
      </c>
      <c r="U1183" s="1018">
        <f>S1183*Tabellen!$G$2</f>
        <v>0</v>
      </c>
      <c r="V1183" s="1018">
        <f>T1183*Tabellen!$H$2</f>
        <v>83.789999999999992</v>
      </c>
      <c r="W1183" s="1018">
        <f>U1183+V1183</f>
        <v>83.789999999999992</v>
      </c>
      <c r="X1183" s="1018">
        <f>M1183+W1183</f>
        <v>482.78999999999996</v>
      </c>
      <c r="Z1183" s="975"/>
      <c r="AA1183" s="976"/>
      <c r="AB1183" s="976"/>
    </row>
    <row r="1184" spans="2:71" ht="15.65" customHeight="1" outlineLevel="2" x14ac:dyDescent="0.25">
      <c r="B1184" s="779"/>
      <c r="D1184" s="784"/>
      <c r="E1184" s="678"/>
      <c r="F1184" s="679"/>
      <c r="G1184" s="680"/>
      <c r="H1184" s="680"/>
      <c r="I1184" s="899"/>
      <c r="J1184" s="899"/>
      <c r="K1184" s="899"/>
      <c r="L1184" s="899"/>
      <c r="M1184" s="900"/>
      <c r="N1184" s="795"/>
      <c r="O1184" s="1032">
        <f t="shared" si="318"/>
        <v>0</v>
      </c>
      <c r="P1184" s="1017"/>
      <c r="Q1184" s="1020"/>
      <c r="R1184" s="1040"/>
      <c r="Z1184" s="975"/>
      <c r="AA1184" s="976"/>
      <c r="AB1184" s="976"/>
    </row>
    <row r="1185" spans="2:71" ht="15.65" customHeight="1" outlineLevel="2" x14ac:dyDescent="0.25">
      <c r="B1185" s="664" t="s">
        <v>1547</v>
      </c>
      <c r="D1185" s="784" t="s">
        <v>1550</v>
      </c>
      <c r="E1185" s="678">
        <v>1</v>
      </c>
      <c r="F1185" s="679" t="s">
        <v>73</v>
      </c>
      <c r="G1185" s="680"/>
      <c r="H1185" s="680">
        <f>E1185*G1185</f>
        <v>0</v>
      </c>
      <c r="I1185" s="899"/>
      <c r="J1185" s="899">
        <f>E1185*I1185</f>
        <v>0</v>
      </c>
      <c r="K1185" s="899">
        <v>160</v>
      </c>
      <c r="L1185" s="899">
        <f>+K1185*E1185</f>
        <v>160</v>
      </c>
      <c r="M1185" s="900">
        <f>J1185+H1185*Tabellen!$K$2+L1185</f>
        <v>160</v>
      </c>
      <c r="N1185" s="795"/>
      <c r="O1185" s="1032">
        <f t="shared" si="318"/>
        <v>160</v>
      </c>
      <c r="P1185" s="1017"/>
      <c r="Q1185" s="1020"/>
      <c r="R1185" s="1040">
        <v>1</v>
      </c>
      <c r="S1185" s="1018">
        <f>O1185*R1185</f>
        <v>160</v>
      </c>
      <c r="T1185" s="1018">
        <f>M1185-S1185</f>
        <v>0</v>
      </c>
      <c r="U1185" s="1018">
        <f>S1185*Tabellen!$G$2</f>
        <v>14.399999999999999</v>
      </c>
      <c r="V1185" s="1018">
        <f>T1185*Tabellen!$H$2</f>
        <v>0</v>
      </c>
      <c r="W1185" s="1018">
        <f>U1185+V1185</f>
        <v>14.399999999999999</v>
      </c>
      <c r="X1185" s="1018">
        <f>M1185+W1185</f>
        <v>174.4</v>
      </c>
      <c r="Z1185" s="975"/>
      <c r="AA1185" s="976"/>
    </row>
    <row r="1186" spans="2:71" ht="15.65" customHeight="1" outlineLevel="2" x14ac:dyDescent="0.25">
      <c r="B1186" s="779"/>
      <c r="D1186" s="784"/>
      <c r="E1186" s="678"/>
      <c r="F1186" s="679"/>
      <c r="G1186" s="680"/>
      <c r="H1186" s="680"/>
      <c r="I1186" s="899"/>
      <c r="J1186" s="899"/>
      <c r="K1186" s="899"/>
      <c r="L1186" s="899"/>
      <c r="M1186" s="900"/>
      <c r="N1186" s="795"/>
      <c r="O1186" s="1032">
        <f t="shared" si="318"/>
        <v>0</v>
      </c>
      <c r="P1186" s="1017"/>
      <c r="Q1186" s="1020"/>
      <c r="R1186" s="1040"/>
      <c r="Z1186" s="975"/>
      <c r="AA1186" s="976"/>
    </row>
    <row r="1187" spans="2:71" ht="15.65" customHeight="1" outlineLevel="2" x14ac:dyDescent="0.25">
      <c r="B1187" s="664" t="s">
        <v>1548</v>
      </c>
      <c r="D1187" s="784" t="s">
        <v>1551</v>
      </c>
      <c r="E1187" s="678">
        <v>1</v>
      </c>
      <c r="F1187" s="679" t="s">
        <v>73</v>
      </c>
      <c r="G1187" s="680"/>
      <c r="H1187" s="680">
        <f>E1187*G1187</f>
        <v>0</v>
      </c>
      <c r="I1187" s="899">
        <v>0</v>
      </c>
      <c r="J1187" s="899">
        <f>E1187*I1187</f>
        <v>0</v>
      </c>
      <c r="K1187" s="899">
        <v>300</v>
      </c>
      <c r="L1187" s="899">
        <f>+K1187*E1187</f>
        <v>300</v>
      </c>
      <c r="M1187" s="900">
        <f>J1187+H1187*Tabellen!$K$2+L1187</f>
        <v>300</v>
      </c>
      <c r="N1187" s="795"/>
      <c r="O1187" s="1032">
        <f t="shared" si="318"/>
        <v>300</v>
      </c>
      <c r="P1187" s="1017"/>
      <c r="Q1187" s="1020"/>
      <c r="R1187" s="1040">
        <v>1</v>
      </c>
      <c r="S1187" s="1018">
        <f>O1187*R1187</f>
        <v>300</v>
      </c>
      <c r="T1187" s="1018">
        <f>M1187-S1187</f>
        <v>0</v>
      </c>
      <c r="U1187" s="1018">
        <f>S1187*Tabellen!$G$2</f>
        <v>27</v>
      </c>
      <c r="V1187" s="1018">
        <f>T1187*Tabellen!$H$2</f>
        <v>0</v>
      </c>
      <c r="W1187" s="1018">
        <f>U1187+V1187</f>
        <v>27</v>
      </c>
      <c r="X1187" s="1018">
        <f>M1187+W1187</f>
        <v>327</v>
      </c>
      <c r="Z1187" s="975"/>
      <c r="AA1187" s="976"/>
    </row>
    <row r="1188" spans="2:71" ht="15.65" customHeight="1" outlineLevel="2" x14ac:dyDescent="0.25">
      <c r="B1188" s="779"/>
      <c r="D1188" s="784"/>
      <c r="E1188" s="678"/>
      <c r="F1188" s="679"/>
      <c r="G1188" s="680"/>
      <c r="H1188" s="680"/>
      <c r="I1188" s="899"/>
      <c r="J1188" s="899"/>
      <c r="K1188" s="899"/>
      <c r="L1188" s="899"/>
      <c r="M1188" s="900"/>
      <c r="N1188" s="795"/>
      <c r="O1188" s="1032">
        <f t="shared" si="318"/>
        <v>0</v>
      </c>
      <c r="P1188" s="1017"/>
      <c r="Q1188" s="1020"/>
      <c r="R1188" s="1040"/>
      <c r="Z1188" s="975"/>
      <c r="AA1188" s="976"/>
    </row>
    <row r="1189" spans="2:71" ht="15.65" customHeight="1" outlineLevel="2" x14ac:dyDescent="0.25">
      <c r="B1189" s="664" t="s">
        <v>1549</v>
      </c>
      <c r="D1189" s="784" t="s">
        <v>1552</v>
      </c>
      <c r="E1189" s="678">
        <v>1</v>
      </c>
      <c r="F1189" s="679" t="s">
        <v>73</v>
      </c>
      <c r="G1189" s="680"/>
      <c r="H1189" s="680">
        <f>E1189*G1189</f>
        <v>0</v>
      </c>
      <c r="I1189" s="899"/>
      <c r="J1189" s="899">
        <f>E1189*I1189</f>
        <v>0</v>
      </c>
      <c r="K1189" s="899">
        <v>480</v>
      </c>
      <c r="L1189" s="899">
        <f>+K1189*E1189</f>
        <v>480</v>
      </c>
      <c r="M1189" s="900">
        <f>J1189+H1189*Tabellen!$K$2+L1189</f>
        <v>480</v>
      </c>
      <c r="N1189" s="795"/>
      <c r="O1189" s="1032">
        <f t="shared" si="318"/>
        <v>480</v>
      </c>
      <c r="P1189" s="1017"/>
      <c r="Q1189" s="1020"/>
      <c r="R1189" s="1040">
        <v>1</v>
      </c>
      <c r="S1189" s="1018">
        <f>O1189*R1189</f>
        <v>480</v>
      </c>
      <c r="T1189" s="1018">
        <f>M1189-S1189</f>
        <v>0</v>
      </c>
      <c r="U1189" s="1018">
        <f>S1189*Tabellen!$G$2</f>
        <v>43.199999999999996</v>
      </c>
      <c r="V1189" s="1018">
        <f>T1189*Tabellen!$H$2</f>
        <v>0</v>
      </c>
      <c r="W1189" s="1018">
        <f>U1189+V1189</f>
        <v>43.199999999999996</v>
      </c>
      <c r="X1189" s="1018">
        <f>M1189+W1189</f>
        <v>523.20000000000005</v>
      </c>
      <c r="Z1189" s="975"/>
      <c r="AA1189" s="976"/>
    </row>
    <row r="1190" spans="2:71" ht="15.65" customHeight="1" outlineLevel="2" x14ac:dyDescent="0.25">
      <c r="B1190" s="779"/>
      <c r="D1190" s="784"/>
      <c r="E1190" s="678"/>
      <c r="F1190" s="679"/>
      <c r="G1190" s="680"/>
      <c r="H1190" s="680"/>
      <c r="I1190" s="899"/>
      <c r="J1190" s="899"/>
      <c r="K1190" s="899"/>
      <c r="L1190" s="899"/>
      <c r="M1190" s="900"/>
      <c r="N1190" s="795"/>
      <c r="P1190" s="1017"/>
      <c r="Q1190" s="1020"/>
      <c r="Z1190" s="965"/>
    </row>
    <row r="1191" spans="2:71" ht="9" customHeight="1" outlineLevel="1" x14ac:dyDescent="0.25">
      <c r="B1191" s="663"/>
      <c r="D1191" s="664"/>
      <c r="E1191" s="666"/>
      <c r="F1191" s="664"/>
      <c r="G1191" s="665"/>
      <c r="H1191" s="665"/>
      <c r="I1191" s="892"/>
      <c r="J1191" s="892"/>
      <c r="K1191" s="892"/>
      <c r="L1191" s="892"/>
      <c r="M1191" s="892"/>
      <c r="N1191" s="786"/>
      <c r="O1191" s="1021"/>
      <c r="P1191" s="1021"/>
      <c r="Q1191" s="1021"/>
      <c r="R1191" s="1022"/>
      <c r="S1191" s="1022"/>
      <c r="T1191" s="1022"/>
      <c r="U1191" s="1022"/>
      <c r="V1191" s="1022"/>
      <c r="W1191" s="1022"/>
      <c r="X1191" s="1022"/>
      <c r="Y1191" s="1021"/>
      <c r="Z1191" s="965"/>
      <c r="AA1191" s="966"/>
      <c r="AG1191" s="963"/>
      <c r="AH1191" s="963"/>
      <c r="AI1191" s="960" t="s">
        <v>175</v>
      </c>
    </row>
    <row r="1192" spans="2:71" s="912" customFormat="1" ht="15.65" customHeight="1" outlineLevel="1" x14ac:dyDescent="0.25">
      <c r="B1192" s="650" t="s">
        <v>182</v>
      </c>
      <c r="C1192" s="937"/>
      <c r="D1192" s="651" t="s">
        <v>162</v>
      </c>
      <c r="E1192" s="658">
        <v>1</v>
      </c>
      <c r="F1192" s="651" t="s">
        <v>72</v>
      </c>
      <c r="G1192" s="652"/>
      <c r="H1192" s="652">
        <f>SUM(H1193:H1193)</f>
        <v>0</v>
      </c>
      <c r="I1192" s="890"/>
      <c r="J1192" s="890"/>
      <c r="K1192" s="890"/>
      <c r="L1192" s="890"/>
      <c r="M1192" s="890"/>
      <c r="N1192" s="937"/>
      <c r="O1192" s="1013"/>
      <c r="P1192" s="1014" t="str">
        <f>B1192</f>
        <v>V2-7-X</v>
      </c>
      <c r="Q1192" s="1014"/>
      <c r="R1192" s="1015"/>
      <c r="S1192" s="1015"/>
      <c r="T1192" s="1015"/>
      <c r="U1192" s="1015"/>
      <c r="V1192" s="1015"/>
      <c r="W1192" s="1015"/>
      <c r="X1192" s="1015"/>
      <c r="Y1192" s="1014"/>
      <c r="Z1192" s="964"/>
      <c r="AA1192" s="979"/>
      <c r="AB1192" s="979"/>
      <c r="AC1192" s="979"/>
      <c r="AD1192" s="979"/>
      <c r="AE1192" s="979"/>
      <c r="AF1192" s="979"/>
      <c r="AG1192" s="960"/>
      <c r="AH1192" s="960"/>
      <c r="AI1192" s="960"/>
      <c r="AJ1192" s="960"/>
      <c r="AK1192" s="960"/>
      <c r="AL1192" s="960"/>
      <c r="AM1192" s="960"/>
      <c r="AN1192" s="960"/>
      <c r="AO1192" s="960"/>
      <c r="AP1192" s="960"/>
      <c r="AQ1192" s="960"/>
      <c r="AR1192" s="960"/>
      <c r="AS1192" s="960"/>
      <c r="AT1192" s="960"/>
      <c r="AU1192" s="960"/>
      <c r="AV1192" s="960"/>
      <c r="AW1192" s="960"/>
      <c r="AX1192" s="960"/>
      <c r="AY1192" s="960"/>
      <c r="AZ1192" s="960"/>
      <c r="BA1192" s="960"/>
      <c r="BB1192" s="960"/>
      <c r="BC1192" s="960"/>
      <c r="BD1192" s="960"/>
      <c r="BE1192" s="960"/>
      <c r="BF1192" s="960"/>
      <c r="BG1192" s="960"/>
      <c r="BH1192" s="960"/>
      <c r="BI1192" s="960"/>
      <c r="BJ1192" s="960"/>
      <c r="BK1192" s="960"/>
      <c r="BL1192" s="960"/>
      <c r="BM1192" s="960"/>
      <c r="BN1192" s="960"/>
      <c r="BO1192" s="960"/>
      <c r="BP1192" s="960"/>
      <c r="BQ1192" s="960"/>
      <c r="BR1192" s="960"/>
      <c r="BS1192" s="960"/>
    </row>
    <row r="1193" spans="2:71" ht="15.65" customHeight="1" outlineLevel="2" x14ac:dyDescent="0.25">
      <c r="B1193" s="659"/>
      <c r="D1193" s="668" t="s">
        <v>142</v>
      </c>
      <c r="E1193" s="660"/>
      <c r="G1193" s="661"/>
      <c r="H1193" s="661"/>
      <c r="I1193" s="897"/>
      <c r="J1193" s="897"/>
      <c r="K1193" s="897"/>
      <c r="N1193" s="795"/>
      <c r="O1193" s="1017"/>
      <c r="P1193" s="1017"/>
      <c r="Q1193" s="1017"/>
      <c r="Y1193" s="1017"/>
      <c r="Z1193" s="964"/>
    </row>
    <row r="1194" spans="2:71" ht="15.65" customHeight="1" outlineLevel="2" x14ac:dyDescent="0.25">
      <c r="B1194" s="664" t="s">
        <v>1139</v>
      </c>
      <c r="D1194" s="657" t="s">
        <v>1183</v>
      </c>
      <c r="E1194" s="678">
        <v>1</v>
      </c>
      <c r="F1194" s="679" t="s">
        <v>72</v>
      </c>
      <c r="G1194" s="661"/>
      <c r="H1194" s="661">
        <f>E1194*G1194</f>
        <v>0</v>
      </c>
      <c r="J1194" s="891">
        <f>E1194*I1194</f>
        <v>0</v>
      </c>
      <c r="K1194" s="891">
        <v>175</v>
      </c>
      <c r="L1194" s="891">
        <f>E1194*K1194</f>
        <v>175</v>
      </c>
      <c r="M1194" s="891">
        <f>J1194+H1194*Tabellen!$K$2+L1194</f>
        <v>175</v>
      </c>
      <c r="N1194" s="795"/>
      <c r="O1194" s="1032">
        <f>M1194</f>
        <v>175</v>
      </c>
      <c r="P1194" s="1017"/>
      <c r="Q1194" s="1020"/>
      <c r="R1194" s="1040">
        <v>1</v>
      </c>
      <c r="S1194" s="1018">
        <f>O1194*R1194</f>
        <v>175</v>
      </c>
      <c r="T1194" s="1018">
        <f>M1194-S1194</f>
        <v>0</v>
      </c>
      <c r="U1194" s="1018">
        <f>S1194*Tabellen!$G$2</f>
        <v>15.75</v>
      </c>
      <c r="V1194" s="1018">
        <f>T1194*Tabellen!$H$2</f>
        <v>0</v>
      </c>
      <c r="W1194" s="1018">
        <f>U1194+V1194</f>
        <v>15.75</v>
      </c>
      <c r="X1194" s="1018">
        <f>M1194+W1194</f>
        <v>190.75</v>
      </c>
      <c r="Z1194" s="973"/>
    </row>
    <row r="1195" spans="2:71" ht="15.65" customHeight="1" outlineLevel="2" x14ac:dyDescent="0.25">
      <c r="B1195" s="779"/>
      <c r="E1195" s="678"/>
      <c r="F1195" s="679"/>
      <c r="G1195" s="661"/>
      <c r="H1195" s="661"/>
      <c r="N1195" s="795"/>
      <c r="O1195" s="1032">
        <f>M1195</f>
        <v>0</v>
      </c>
      <c r="P1195" s="1017"/>
      <c r="Q1195" s="1020"/>
      <c r="Z1195" s="973"/>
    </row>
    <row r="1196" spans="2:71" ht="15.65" customHeight="1" outlineLevel="2" x14ac:dyDescent="0.25">
      <c r="B1196" s="664" t="s">
        <v>1222</v>
      </c>
      <c r="D1196" s="784" t="s">
        <v>1184</v>
      </c>
      <c r="E1196" s="678">
        <v>1</v>
      </c>
      <c r="F1196" s="679" t="s">
        <v>72</v>
      </c>
      <c r="G1196" s="680"/>
      <c r="H1196" s="680">
        <f>E1196*G1196</f>
        <v>0</v>
      </c>
      <c r="J1196" s="899">
        <f>E1196*I1196</f>
        <v>0</v>
      </c>
      <c r="K1196" s="899">
        <v>450</v>
      </c>
      <c r="L1196" s="899">
        <f>+K1196*E1196</f>
        <v>450</v>
      </c>
      <c r="M1196" s="900">
        <f>J1196+H1196*Tabellen!$K$2+L1196</f>
        <v>450</v>
      </c>
      <c r="N1196" s="795"/>
      <c r="O1196" s="1032">
        <f>M1196</f>
        <v>450</v>
      </c>
      <c r="P1196" s="1026"/>
      <c r="Q1196" s="1020"/>
      <c r="R1196" s="1040">
        <v>0.5</v>
      </c>
      <c r="S1196" s="1018">
        <f>O1196*R1196</f>
        <v>225</v>
      </c>
      <c r="T1196" s="1018">
        <f>M1196-S1196</f>
        <v>225</v>
      </c>
      <c r="U1196" s="1018">
        <f>S1196*Tabellen!$G$2</f>
        <v>20.25</v>
      </c>
      <c r="V1196" s="1018">
        <f>T1196*Tabellen!$H$2</f>
        <v>47.25</v>
      </c>
      <c r="W1196" s="1018">
        <f>U1196+V1196</f>
        <v>67.5</v>
      </c>
      <c r="X1196" s="1018">
        <f>M1196+W1196</f>
        <v>517.5</v>
      </c>
      <c r="Z1196" s="974"/>
    </row>
    <row r="1197" spans="2:71" ht="15.65" customHeight="1" outlineLevel="2" x14ac:dyDescent="0.25">
      <c r="B1197" s="779"/>
      <c r="D1197" s="784"/>
      <c r="E1197" s="678"/>
      <c r="F1197" s="679"/>
      <c r="G1197" s="680"/>
      <c r="H1197" s="680"/>
      <c r="J1197" s="899"/>
      <c r="K1197" s="899"/>
      <c r="L1197" s="899"/>
      <c r="M1197" s="900"/>
      <c r="N1197" s="795"/>
      <c r="O1197" s="1032">
        <f>M1197</f>
        <v>0</v>
      </c>
      <c r="P1197" s="1026"/>
      <c r="Q1197" s="1020"/>
      <c r="R1197" s="1040"/>
      <c r="Z1197" s="974"/>
    </row>
    <row r="1198" spans="2:71" ht="15.65" customHeight="1" outlineLevel="2" x14ac:dyDescent="0.25">
      <c r="B1198" s="664" t="s">
        <v>1602</v>
      </c>
      <c r="D1198" s="784" t="s">
        <v>1182</v>
      </c>
      <c r="E1198" s="678">
        <f>E1196</f>
        <v>1</v>
      </c>
      <c r="F1198" s="679" t="s">
        <v>72</v>
      </c>
      <c r="G1198" s="680"/>
      <c r="H1198" s="680">
        <f>E1198*G1198</f>
        <v>0</v>
      </c>
      <c r="I1198" s="899"/>
      <c r="J1198" s="899">
        <f>E1198*I1198</f>
        <v>0</v>
      </c>
      <c r="K1198" s="899">
        <v>75</v>
      </c>
      <c r="L1198" s="899">
        <f>+K1198*E1198</f>
        <v>75</v>
      </c>
      <c r="M1198" s="900">
        <f>J1198+H1198*Tabellen!$K$2+L1198</f>
        <v>75</v>
      </c>
      <c r="N1198" s="795"/>
      <c r="O1198" s="1032">
        <f>M1198</f>
        <v>75</v>
      </c>
      <c r="P1198" s="1017"/>
      <c r="Q1198" s="1020"/>
      <c r="R1198" s="1040">
        <v>1</v>
      </c>
      <c r="S1198" s="1018">
        <f>O1198*R1198</f>
        <v>75</v>
      </c>
      <c r="T1198" s="1018">
        <f>M1198-S1198</f>
        <v>0</v>
      </c>
      <c r="U1198" s="1018">
        <f>S1198*Tabellen!$G$2</f>
        <v>6.75</v>
      </c>
      <c r="V1198" s="1018">
        <f>T1198*Tabellen!$H$2</f>
        <v>0</v>
      </c>
      <c r="W1198" s="1018">
        <f>U1198+V1198</f>
        <v>6.75</v>
      </c>
      <c r="X1198" s="1018">
        <f>M1198+W1198</f>
        <v>81.75</v>
      </c>
      <c r="Z1198" s="974"/>
    </row>
    <row r="1199" spans="2:71" ht="15.65" customHeight="1" outlineLevel="2" x14ac:dyDescent="0.25">
      <c r="D1199" s="784"/>
      <c r="E1199" s="678"/>
      <c r="F1199" s="681"/>
      <c r="G1199" s="680"/>
      <c r="H1199" s="680"/>
      <c r="J1199" s="899"/>
      <c r="K1199" s="899"/>
      <c r="L1199" s="899"/>
      <c r="M1199" s="900"/>
      <c r="N1199" s="795"/>
      <c r="O1199" s="1032"/>
      <c r="P1199" s="1017"/>
      <c r="Q1199" s="1020"/>
      <c r="R1199" s="1040"/>
      <c r="Z1199" s="974"/>
    </row>
    <row r="1200" spans="2:71" ht="15.65" customHeight="1" outlineLevel="2" x14ac:dyDescent="0.25">
      <c r="B1200" s="664" t="s">
        <v>1603</v>
      </c>
      <c r="D1200" s="784" t="s">
        <v>1409</v>
      </c>
      <c r="E1200" s="678">
        <v>1</v>
      </c>
      <c r="F1200" s="657" t="s">
        <v>1186</v>
      </c>
      <c r="G1200" s="680"/>
      <c r="H1200" s="680">
        <f>E1200*G1200</f>
        <v>0</v>
      </c>
      <c r="J1200" s="899">
        <f>E1200*I1200</f>
        <v>0</v>
      </c>
      <c r="K1200" s="899">
        <v>110</v>
      </c>
      <c r="L1200" s="899">
        <f>+K1200*E1200</f>
        <v>110</v>
      </c>
      <c r="M1200" s="900">
        <f>J1200+H1200*Tabellen!$K$2+L1200</f>
        <v>110</v>
      </c>
      <c r="N1200" s="795"/>
      <c r="O1200" s="1026">
        <f t="shared" ref="O1200:O1202" si="319">M1200</f>
        <v>110</v>
      </c>
      <c r="P1200" s="1026"/>
      <c r="Q1200" s="1020"/>
      <c r="R1200" s="1040">
        <v>0.7</v>
      </c>
      <c r="S1200" s="1018">
        <f>O1200*R1200</f>
        <v>77</v>
      </c>
      <c r="T1200" s="1018">
        <f>M1200-S1200</f>
        <v>33</v>
      </c>
      <c r="U1200" s="1018">
        <f>S1200*Tabellen!$G$2</f>
        <v>6.93</v>
      </c>
      <c r="V1200" s="1018">
        <f>T1200*Tabellen!$H$2</f>
        <v>6.93</v>
      </c>
      <c r="W1200" s="1018">
        <f>U1200+V1200</f>
        <v>13.86</v>
      </c>
      <c r="X1200" s="1018">
        <f>M1200+W1200</f>
        <v>123.86</v>
      </c>
      <c r="Z1200" s="974"/>
    </row>
    <row r="1201" spans="1:71" ht="15.65" customHeight="1" outlineLevel="2" x14ac:dyDescent="0.25">
      <c r="B1201" s="779"/>
      <c r="E1201" s="678"/>
      <c r="F1201" s="679"/>
      <c r="G1201" s="680"/>
      <c r="H1201" s="680"/>
      <c r="J1201" s="899"/>
      <c r="K1201" s="899"/>
      <c r="L1201" s="899"/>
      <c r="M1201" s="900"/>
      <c r="N1201" s="795"/>
      <c r="O1201" s="1026">
        <f t="shared" si="319"/>
        <v>0</v>
      </c>
      <c r="P1201" s="1026"/>
      <c r="Q1201" s="1020"/>
      <c r="R1201" s="1040"/>
      <c r="Z1201" s="974"/>
    </row>
    <row r="1202" spans="1:71" ht="15.65" customHeight="1" outlineLevel="2" x14ac:dyDescent="0.25">
      <c r="B1202" s="664" t="s">
        <v>1604</v>
      </c>
      <c r="D1202" s="784" t="s">
        <v>1192</v>
      </c>
      <c r="E1202" s="678">
        <v>1</v>
      </c>
      <c r="F1202" s="679" t="s">
        <v>1187</v>
      </c>
      <c r="G1202" s="661"/>
      <c r="H1202" s="661">
        <f>E1202*G1202</f>
        <v>0</v>
      </c>
      <c r="J1202" s="891">
        <f>E1202*I1202</f>
        <v>0</v>
      </c>
      <c r="K1202" s="891">
        <v>350</v>
      </c>
      <c r="L1202" s="891">
        <f>E1202*K1202</f>
        <v>350</v>
      </c>
      <c r="M1202" s="891">
        <f>J1202+H1202*Tabellen!$K$2+L1202</f>
        <v>350</v>
      </c>
      <c r="N1202" s="795"/>
      <c r="O1202" s="1026">
        <f t="shared" si="319"/>
        <v>350</v>
      </c>
      <c r="P1202" s="1017"/>
      <c r="Q1202" s="1020"/>
      <c r="R1202" s="1040">
        <v>0.75</v>
      </c>
      <c r="S1202" s="1018">
        <f>O1202*R1202</f>
        <v>262.5</v>
      </c>
      <c r="T1202" s="1018">
        <f>M1202-S1202</f>
        <v>87.5</v>
      </c>
      <c r="U1202" s="1018">
        <f>S1202*Tabellen!$G$2</f>
        <v>23.625</v>
      </c>
      <c r="V1202" s="1018">
        <f>T1202*Tabellen!$H$2</f>
        <v>18.375</v>
      </c>
      <c r="W1202" s="1018">
        <f>U1202+V1202</f>
        <v>42</v>
      </c>
      <c r="X1202" s="1018">
        <f>M1202+W1202</f>
        <v>392</v>
      </c>
      <c r="Z1202" s="974"/>
    </row>
    <row r="1203" spans="1:71" ht="15.65" customHeight="1" outlineLevel="2" x14ac:dyDescent="0.25">
      <c r="B1203" s="779"/>
      <c r="E1203" s="1176"/>
      <c r="F1203" s="681"/>
      <c r="G1203" s="661"/>
      <c r="H1203" s="661"/>
      <c r="N1203" s="795"/>
      <c r="O1203" s="1026"/>
      <c r="P1203" s="1017"/>
      <c r="Q1203" s="1020"/>
      <c r="R1203" s="1040"/>
      <c r="Z1203" s="974"/>
    </row>
    <row r="1204" spans="1:71" ht="9" customHeight="1" outlineLevel="1" thickBot="1" x14ac:dyDescent="0.3">
      <c r="B1204" s="663"/>
      <c r="D1204" s="664"/>
      <c r="E1204" s="666"/>
      <c r="F1204" s="664"/>
      <c r="G1204" s="665"/>
      <c r="H1204" s="665"/>
      <c r="I1204" s="892"/>
      <c r="J1204" s="892"/>
      <c r="K1204" s="892"/>
      <c r="L1204" s="892"/>
      <c r="M1204" s="892"/>
      <c r="N1204" s="786"/>
      <c r="O1204" s="1021"/>
      <c r="P1204" s="1021"/>
      <c r="Q1204" s="1021"/>
      <c r="R1204" s="1022"/>
      <c r="S1204" s="1022"/>
      <c r="T1204" s="1022"/>
      <c r="U1204" s="1022"/>
      <c r="V1204" s="1022"/>
      <c r="W1204" s="1022"/>
      <c r="X1204" s="1022"/>
      <c r="Y1204" s="1021"/>
      <c r="Z1204" s="965"/>
      <c r="AA1204" s="966"/>
      <c r="AG1204" s="963"/>
      <c r="AH1204" s="963"/>
    </row>
    <row r="1205" spans="1:71" s="763" customFormat="1" ht="15.65" customHeight="1" thickTop="1" thickBot="1" x14ac:dyDescent="0.3">
      <c r="A1205" s="932"/>
      <c r="B1205" s="752" t="s">
        <v>1354</v>
      </c>
      <c r="C1205" s="928"/>
      <c r="D1205" s="743" t="s">
        <v>103</v>
      </c>
      <c r="E1205" s="753"/>
      <c r="F1205" s="754"/>
      <c r="G1205" s="755"/>
      <c r="H1205" s="756"/>
      <c r="I1205" s="888"/>
      <c r="J1205" s="888"/>
      <c r="K1205" s="888"/>
      <c r="L1205" s="888"/>
      <c r="M1205" s="888"/>
      <c r="N1205" s="788"/>
      <c r="O1205" s="1008"/>
      <c r="P1205" s="1008"/>
      <c r="Q1205" s="1008"/>
      <c r="R1205" s="1009"/>
      <c r="S1205" s="1009"/>
      <c r="T1205" s="1009"/>
      <c r="U1205" s="1009"/>
      <c r="V1205" s="1009"/>
      <c r="W1205" s="1009"/>
      <c r="X1205" s="1009"/>
      <c r="Y1205" s="1010"/>
      <c r="Z1205" s="960"/>
      <c r="AA1205" s="960"/>
      <c r="AB1205" s="960"/>
      <c r="AC1205" s="960"/>
      <c r="AD1205" s="960"/>
      <c r="AE1205" s="960"/>
      <c r="AF1205" s="960"/>
      <c r="AG1205" s="960"/>
      <c r="AH1205" s="960"/>
      <c r="AI1205" s="960"/>
      <c r="AJ1205" s="960"/>
      <c r="AK1205" s="960"/>
      <c r="AL1205" s="960"/>
      <c r="AM1205" s="960"/>
      <c r="AN1205" s="960"/>
      <c r="AO1205" s="960"/>
      <c r="AP1205" s="960"/>
      <c r="AQ1205" s="960"/>
      <c r="AR1205" s="960"/>
      <c r="AS1205" s="960"/>
      <c r="AT1205" s="960"/>
      <c r="AU1205" s="960"/>
      <c r="AV1205" s="960"/>
      <c r="AW1205" s="960"/>
      <c r="AX1205" s="960"/>
      <c r="AY1205" s="960"/>
      <c r="AZ1205" s="960"/>
      <c r="BA1205" s="960"/>
      <c r="BB1205" s="960"/>
      <c r="BC1205" s="960"/>
      <c r="BD1205" s="960"/>
      <c r="BE1205" s="960"/>
      <c r="BF1205" s="960"/>
      <c r="BG1205" s="960"/>
      <c r="BH1205" s="960"/>
      <c r="BI1205" s="960"/>
      <c r="BJ1205" s="960"/>
      <c r="BK1205" s="960"/>
      <c r="BL1205" s="960"/>
      <c r="BM1205" s="960"/>
      <c r="BN1205" s="960"/>
      <c r="BO1205" s="960"/>
      <c r="BP1205" s="960"/>
      <c r="BQ1205" s="960"/>
      <c r="BR1205" s="960"/>
      <c r="BS1205" s="960"/>
    </row>
    <row r="1206" spans="1:71" s="758" customFormat="1" ht="9" customHeight="1" outlineLevel="1" thickTop="1" x14ac:dyDescent="0.25">
      <c r="A1206" s="933"/>
      <c r="B1206" s="748"/>
      <c r="C1206" s="789"/>
      <c r="D1206" s="749"/>
      <c r="E1206" s="750"/>
      <c r="F1206" s="749"/>
      <c r="G1206" s="751"/>
      <c r="H1206" s="751"/>
      <c r="I1206" s="889"/>
      <c r="J1206" s="889"/>
      <c r="K1206" s="889"/>
      <c r="L1206" s="889"/>
      <c r="M1206" s="889"/>
      <c r="N1206" s="789"/>
      <c r="O1206" s="1011"/>
      <c r="P1206" s="1011"/>
      <c r="Q1206" s="1011"/>
      <c r="R1206" s="1012"/>
      <c r="S1206" s="1012"/>
      <c r="T1206" s="1012"/>
      <c r="U1206" s="1012"/>
      <c r="V1206" s="1012"/>
      <c r="W1206" s="1012"/>
      <c r="X1206" s="1012"/>
      <c r="Y1206" s="1011"/>
      <c r="Z1206" s="965"/>
      <c r="AA1206" s="966"/>
      <c r="AB1206" s="960"/>
      <c r="AC1206" s="960"/>
      <c r="AD1206" s="960"/>
      <c r="AE1206" s="960"/>
      <c r="AF1206" s="960"/>
      <c r="AG1206" s="963"/>
      <c r="AH1206" s="963"/>
      <c r="AI1206" s="960"/>
      <c r="AJ1206" s="960"/>
      <c r="AK1206" s="960"/>
      <c r="AL1206" s="960"/>
      <c r="AM1206" s="960"/>
      <c r="AN1206" s="960"/>
      <c r="AO1206" s="960"/>
      <c r="AP1206" s="960"/>
      <c r="AQ1206" s="960"/>
      <c r="AR1206" s="960"/>
      <c r="AS1206" s="960"/>
      <c r="AT1206" s="960"/>
      <c r="AU1206" s="960"/>
      <c r="AV1206" s="960"/>
      <c r="AW1206" s="960"/>
      <c r="AX1206" s="960"/>
      <c r="AY1206" s="960"/>
      <c r="AZ1206" s="960"/>
      <c r="BA1206" s="960"/>
      <c r="BB1206" s="960"/>
      <c r="BC1206" s="960"/>
      <c r="BD1206" s="960"/>
      <c r="BE1206" s="960"/>
      <c r="BF1206" s="960"/>
      <c r="BG1206" s="960"/>
      <c r="BH1206" s="960"/>
      <c r="BI1206" s="960"/>
      <c r="BJ1206" s="960"/>
      <c r="BK1206" s="960"/>
      <c r="BL1206" s="960"/>
      <c r="BM1206" s="960"/>
      <c r="BN1206" s="960"/>
      <c r="BO1206" s="960"/>
      <c r="BP1206" s="960"/>
      <c r="BQ1206" s="960"/>
      <c r="BR1206" s="960"/>
      <c r="BS1206" s="960"/>
    </row>
    <row r="1207" spans="1:71" s="912" customFormat="1" ht="15.65" customHeight="1" outlineLevel="1" x14ac:dyDescent="0.25">
      <c r="B1207" s="650" t="s">
        <v>1232</v>
      </c>
      <c r="C1207" s="937"/>
      <c r="D1207" s="651" t="s">
        <v>1639</v>
      </c>
      <c r="E1207" s="658">
        <v>1</v>
      </c>
      <c r="F1207" s="651" t="s">
        <v>74</v>
      </c>
      <c r="G1207" s="652"/>
      <c r="H1207" s="652">
        <f>SUM(H1208:H1211)</f>
        <v>0</v>
      </c>
      <c r="I1207" s="890"/>
      <c r="J1207" s="890">
        <f>SUM(J1208:J1211)</f>
        <v>0</v>
      </c>
      <c r="K1207" s="890"/>
      <c r="L1207" s="890">
        <f>SUM(L1208:L1211)</f>
        <v>37.5</v>
      </c>
      <c r="M1207" s="890">
        <f>SUM(M1208:M1211)</f>
        <v>37.5</v>
      </c>
      <c r="N1207" s="937"/>
      <c r="O1207" s="1013">
        <f>SUM(O1208:O1211)</f>
        <v>37.5</v>
      </c>
      <c r="P1207" s="1014" t="str">
        <f>B1207</f>
        <v>V3-1-A1</v>
      </c>
      <c r="Q1207" s="1014"/>
      <c r="R1207" s="1015"/>
      <c r="S1207" s="1015"/>
      <c r="T1207" s="1015"/>
      <c r="U1207" s="1015"/>
      <c r="V1207" s="1015"/>
      <c r="W1207" s="1015"/>
      <c r="X1207" s="1015">
        <f>SUM(X1208:X1211)</f>
        <v>43.575000000000003</v>
      </c>
      <c r="Y1207" s="1016"/>
      <c r="Z1207" s="960"/>
      <c r="AA1207" s="960"/>
      <c r="AB1207" s="960"/>
      <c r="AC1207" s="960"/>
      <c r="AD1207" s="960"/>
      <c r="AE1207" s="960"/>
      <c r="AF1207" s="960"/>
      <c r="AG1207" s="960"/>
      <c r="AH1207" s="960"/>
      <c r="AI1207" s="960"/>
      <c r="AJ1207" s="960"/>
      <c r="AK1207" s="960"/>
      <c r="AL1207" s="960"/>
      <c r="AM1207" s="960"/>
      <c r="AN1207" s="960"/>
      <c r="AO1207" s="960"/>
      <c r="AP1207" s="960"/>
      <c r="AQ1207" s="960"/>
      <c r="AR1207" s="960"/>
      <c r="AS1207" s="960"/>
      <c r="AT1207" s="960"/>
      <c r="AU1207" s="960"/>
      <c r="AV1207" s="960"/>
      <c r="AW1207" s="960"/>
      <c r="AX1207" s="960"/>
      <c r="AY1207" s="960"/>
      <c r="AZ1207" s="960"/>
      <c r="BA1207" s="960"/>
      <c r="BB1207" s="960"/>
      <c r="BC1207" s="960"/>
      <c r="BD1207" s="960"/>
      <c r="BE1207" s="960"/>
      <c r="BF1207" s="960"/>
      <c r="BG1207" s="960"/>
      <c r="BH1207" s="960"/>
      <c r="BI1207" s="960"/>
      <c r="BJ1207" s="960"/>
      <c r="BK1207" s="960"/>
      <c r="BL1207" s="960"/>
      <c r="BM1207" s="960"/>
      <c r="BN1207" s="960"/>
      <c r="BO1207" s="960"/>
      <c r="BP1207" s="960"/>
      <c r="BQ1207" s="960"/>
      <c r="BR1207" s="960"/>
      <c r="BS1207" s="960"/>
    </row>
    <row r="1208" spans="1:71" ht="15.65" customHeight="1" outlineLevel="2" x14ac:dyDescent="0.25">
      <c r="B1208" s="659"/>
      <c r="D1208" s="668" t="s">
        <v>838</v>
      </c>
      <c r="E1208" s="660"/>
      <c r="G1208" s="661"/>
      <c r="H1208" s="661"/>
      <c r="N1208" s="795"/>
      <c r="O1208" s="1017"/>
      <c r="P1208" s="1017"/>
      <c r="Q1208" s="1017"/>
    </row>
    <row r="1209" spans="1:71" s="656" customFormat="1" ht="15.65" customHeight="1" outlineLevel="2" x14ac:dyDescent="0.25">
      <c r="A1209" s="934"/>
      <c r="B1209" s="657"/>
      <c r="C1209" s="790"/>
      <c r="E1209" s="660"/>
      <c r="F1209" s="657"/>
      <c r="G1209" s="661"/>
      <c r="H1209" s="661"/>
      <c r="I1209" s="891"/>
      <c r="J1209" s="891"/>
      <c r="K1209" s="891"/>
      <c r="L1209" s="891"/>
      <c r="M1209" s="891"/>
      <c r="N1209" s="796"/>
      <c r="O1209" s="1017"/>
      <c r="P1209" s="1017"/>
      <c r="Q1209" s="1020"/>
      <c r="R1209" s="1018"/>
      <c r="S1209" s="1018"/>
      <c r="T1209" s="1018"/>
      <c r="U1209" s="1018"/>
      <c r="V1209" s="1018"/>
      <c r="W1209" s="1018"/>
      <c r="X1209" s="1018"/>
      <c r="Y1209" s="1019"/>
      <c r="Z1209" s="967"/>
      <c r="AA1209" s="967"/>
      <c r="AB1209" s="967"/>
      <c r="AC1209" s="967"/>
      <c r="AD1209" s="967"/>
      <c r="AE1209" s="967"/>
      <c r="AF1209" s="967"/>
      <c r="AG1209" s="967"/>
      <c r="AH1209" s="967"/>
      <c r="AI1209" s="967"/>
      <c r="AJ1209" s="967"/>
      <c r="AK1209" s="967"/>
      <c r="AL1209" s="967"/>
      <c r="AM1209" s="967"/>
      <c r="AN1209" s="967"/>
      <c r="AO1209" s="967"/>
      <c r="AP1209" s="967"/>
      <c r="AQ1209" s="967"/>
      <c r="AR1209" s="967"/>
      <c r="AS1209" s="967"/>
      <c r="AT1209" s="967"/>
      <c r="AU1209" s="967"/>
      <c r="AV1209" s="967"/>
      <c r="AW1209" s="967"/>
      <c r="AX1209" s="967"/>
      <c r="AY1209" s="967"/>
      <c r="AZ1209" s="967"/>
      <c r="BA1209" s="967"/>
      <c r="BB1209" s="967"/>
      <c r="BC1209" s="967"/>
      <c r="BD1209" s="967"/>
      <c r="BE1209" s="967"/>
      <c r="BF1209" s="967"/>
      <c r="BG1209" s="967"/>
      <c r="BH1209" s="967"/>
      <c r="BI1209" s="967"/>
      <c r="BJ1209" s="967"/>
      <c r="BK1209" s="967"/>
      <c r="BL1209" s="967"/>
      <c r="BM1209" s="967"/>
      <c r="BN1209" s="967"/>
      <c r="BO1209" s="967"/>
      <c r="BP1209" s="967"/>
      <c r="BQ1209" s="967"/>
      <c r="BR1209" s="967"/>
      <c r="BS1209" s="967"/>
    </row>
    <row r="1210" spans="1:71" ht="15.65" customHeight="1" outlineLevel="2" x14ac:dyDescent="0.25">
      <c r="B1210" s="682" t="str">
        <f>B1207</f>
        <v>V3-1-A1</v>
      </c>
      <c r="D1210" s="784" t="str">
        <f>D1207</f>
        <v>Vloerisolatie PUR-schuim gesloten cel dik 100mm Rc 3.50 m².K/W (vlakkevloer)</v>
      </c>
      <c r="E1210" s="682">
        <v>1</v>
      </c>
      <c r="F1210" s="682" t="s">
        <v>146</v>
      </c>
      <c r="G1210" s="682">
        <v>0</v>
      </c>
      <c r="H1210" s="682">
        <f>E1210*G1210</f>
        <v>0</v>
      </c>
      <c r="I1210" s="898">
        <v>0</v>
      </c>
      <c r="J1210" s="898">
        <f>E1210*I1210</f>
        <v>0</v>
      </c>
      <c r="K1210" s="1173">
        <f>35+2.5</f>
        <v>37.5</v>
      </c>
      <c r="L1210" s="898">
        <f>E1210*K1210</f>
        <v>37.5</v>
      </c>
      <c r="M1210" s="898">
        <f>J1210+H1210*Tabellen!$K$2+L1210</f>
        <v>37.5</v>
      </c>
      <c r="N1210" s="795"/>
      <c r="O1210" s="1017">
        <f>M1210</f>
        <v>37.5</v>
      </c>
      <c r="P1210" s="1017"/>
      <c r="Q1210" s="1020" t="s">
        <v>991</v>
      </c>
      <c r="R1210" s="1040">
        <f>_xlfn.XLOOKUP(Q1210,Tabellen!$B$9:$B$21,Tabellen!$C$9:$C$21,"controleren")</f>
        <v>0.4</v>
      </c>
      <c r="S1210" s="1018">
        <f>O1210*R1210</f>
        <v>15</v>
      </c>
      <c r="T1210" s="1018">
        <f>O1210-S1210</f>
        <v>22.5</v>
      </c>
      <c r="U1210" s="1018">
        <f>S1210*Tabellen!$G$2</f>
        <v>1.3499999999999999</v>
      </c>
      <c r="V1210" s="1018">
        <f>T1210*Tabellen!$H$2</f>
        <v>4.7249999999999996</v>
      </c>
      <c r="W1210" s="1018">
        <f>U1210+V1210</f>
        <v>6.0749999999999993</v>
      </c>
      <c r="X1210" s="1018">
        <f>O1210+W1210</f>
        <v>43.575000000000003</v>
      </c>
    </row>
    <row r="1211" spans="1:71" ht="15.65" customHeight="1" outlineLevel="2" x14ac:dyDescent="0.25">
      <c r="B1211" s="659"/>
      <c r="D1211" s="1174" t="s">
        <v>1613</v>
      </c>
      <c r="E1211" s="660"/>
      <c r="G1211" s="661"/>
      <c r="H1211" s="661"/>
      <c r="N1211" s="795"/>
      <c r="O1211" s="1017"/>
      <c r="P1211" s="1017"/>
      <c r="Q1211" s="1017"/>
    </row>
    <row r="1212" spans="1:71" ht="15.65" customHeight="1" outlineLevel="2" x14ac:dyDescent="0.25">
      <c r="B1212" s="659"/>
      <c r="D1212" s="682"/>
      <c r="E1212" s="660"/>
      <c r="G1212" s="661"/>
      <c r="H1212" s="661"/>
      <c r="N1212" s="795"/>
      <c r="O1212" s="1017"/>
      <c r="P1212" s="1017"/>
      <c r="Q1212" s="1017"/>
    </row>
    <row r="1213" spans="1:71" ht="9" customHeight="1" outlineLevel="1" x14ac:dyDescent="0.25">
      <c r="B1213" s="663"/>
      <c r="D1213" s="664"/>
      <c r="E1213" s="666"/>
      <c r="F1213" s="664"/>
      <c r="G1213" s="665"/>
      <c r="H1213" s="665"/>
      <c r="I1213" s="892"/>
      <c r="J1213" s="892"/>
      <c r="K1213" s="892"/>
      <c r="L1213" s="892"/>
      <c r="M1213" s="892"/>
      <c r="N1213" s="786"/>
      <c r="O1213" s="1021"/>
      <c r="P1213" s="1021"/>
      <c r="Q1213" s="1021"/>
      <c r="R1213" s="1022"/>
      <c r="S1213" s="1022"/>
      <c r="T1213" s="1022"/>
      <c r="U1213" s="1022"/>
      <c r="V1213" s="1022"/>
      <c r="W1213" s="1022"/>
      <c r="X1213" s="1022"/>
      <c r="Y1213" s="1021"/>
      <c r="Z1213" s="965"/>
      <c r="AA1213" s="966"/>
      <c r="AG1213" s="963"/>
      <c r="AH1213" s="963"/>
    </row>
    <row r="1214" spans="1:71" s="912" customFormat="1" ht="15.65" customHeight="1" outlineLevel="1" x14ac:dyDescent="0.25">
      <c r="B1214" s="650"/>
      <c r="C1214" s="937"/>
      <c r="D1214" s="651" t="s">
        <v>1608</v>
      </c>
      <c r="E1214" s="658"/>
      <c r="F1214" s="651"/>
      <c r="G1214" s="652"/>
      <c r="H1214" s="652"/>
      <c r="I1214" s="890"/>
      <c r="J1214" s="890"/>
      <c r="K1214" s="890"/>
      <c r="L1214" s="890"/>
      <c r="M1214" s="890"/>
      <c r="N1214" s="937"/>
      <c r="O1214" s="1013"/>
      <c r="P1214" s="1014"/>
      <c r="Q1214" s="1014"/>
      <c r="R1214" s="1015"/>
      <c r="S1214" s="1015"/>
      <c r="T1214" s="1015"/>
      <c r="U1214" s="1015"/>
      <c r="V1214" s="1015"/>
      <c r="W1214" s="1015"/>
      <c r="X1214" s="1015"/>
      <c r="Y1214" s="1016"/>
      <c r="Z1214" s="960"/>
      <c r="AA1214" s="960"/>
      <c r="AB1214" s="960"/>
      <c r="AC1214" s="960"/>
      <c r="AD1214" s="960"/>
      <c r="AE1214" s="960"/>
      <c r="AF1214" s="960"/>
      <c r="AG1214" s="960"/>
      <c r="AH1214" s="960"/>
      <c r="AI1214" s="960"/>
      <c r="AJ1214" s="960"/>
      <c r="AK1214" s="960"/>
      <c r="AL1214" s="960"/>
      <c r="AM1214" s="960"/>
      <c r="AN1214" s="960"/>
      <c r="AO1214" s="960"/>
      <c r="AP1214" s="960"/>
      <c r="AQ1214" s="960"/>
      <c r="AR1214" s="960"/>
      <c r="AS1214" s="960"/>
      <c r="AT1214" s="960"/>
      <c r="AU1214" s="960"/>
      <c r="AV1214" s="960"/>
      <c r="AW1214" s="960"/>
      <c r="AX1214" s="960"/>
      <c r="AY1214" s="960"/>
      <c r="AZ1214" s="960"/>
      <c r="BA1214" s="960"/>
      <c r="BB1214" s="960"/>
      <c r="BC1214" s="960"/>
      <c r="BD1214" s="960"/>
      <c r="BE1214" s="960"/>
      <c r="BF1214" s="960"/>
      <c r="BG1214" s="960"/>
      <c r="BH1214" s="960"/>
      <c r="BI1214" s="960"/>
      <c r="BJ1214" s="960"/>
      <c r="BK1214" s="960"/>
      <c r="BL1214" s="960"/>
      <c r="BM1214" s="960"/>
      <c r="BN1214" s="960"/>
      <c r="BO1214" s="960"/>
      <c r="BP1214" s="960"/>
      <c r="BQ1214" s="960"/>
      <c r="BR1214" s="960"/>
      <c r="BS1214" s="960"/>
    </row>
    <row r="1215" spans="1:71" ht="15.65" customHeight="1" outlineLevel="2" x14ac:dyDescent="0.25">
      <c r="B1215" s="682"/>
      <c r="D1215" s="656"/>
      <c r="E1215" s="1144"/>
      <c r="G1215" s="661"/>
      <c r="H1215" s="661"/>
      <c r="N1215" s="795"/>
      <c r="O1215" s="1017"/>
      <c r="P1215" s="1017"/>
      <c r="Q1215" s="1017"/>
    </row>
    <row r="1216" spans="1:71" ht="15.65" customHeight="1" outlineLevel="2" x14ac:dyDescent="0.25">
      <c r="B1216" s="682" t="s">
        <v>1233</v>
      </c>
      <c r="D1216" s="784" t="s">
        <v>1585</v>
      </c>
      <c r="E1216" s="1144" t="s">
        <v>1609</v>
      </c>
      <c r="G1216" s="661"/>
      <c r="H1216" s="661"/>
      <c r="N1216" s="795"/>
      <c r="O1216" s="1017"/>
      <c r="P1216" s="1017"/>
      <c r="Q1216" s="1017"/>
    </row>
    <row r="1217" spans="1:71" ht="15.65" customHeight="1" outlineLevel="2" x14ac:dyDescent="0.25">
      <c r="B1217" s="682" t="s">
        <v>1605</v>
      </c>
      <c r="D1217" s="784" t="s">
        <v>1586</v>
      </c>
      <c r="E1217" s="1144" t="s">
        <v>1609</v>
      </c>
      <c r="G1217" s="661"/>
      <c r="H1217" s="661"/>
      <c r="N1217" s="795"/>
      <c r="O1217" s="1017"/>
      <c r="P1217" s="1017"/>
      <c r="Q1217" s="1017"/>
    </row>
    <row r="1218" spans="1:71" ht="15.65" customHeight="1" outlineLevel="2" x14ac:dyDescent="0.25">
      <c r="B1218" s="682" t="s">
        <v>1606</v>
      </c>
      <c r="D1218" s="784" t="s">
        <v>1587</v>
      </c>
      <c r="E1218" s="1144" t="s">
        <v>1609</v>
      </c>
      <c r="G1218" s="661"/>
      <c r="H1218" s="661"/>
      <c r="N1218" s="795"/>
      <c r="O1218" s="1017"/>
      <c r="P1218" s="1017"/>
      <c r="Q1218" s="1017"/>
    </row>
    <row r="1219" spans="1:71" ht="15.65" customHeight="1" outlineLevel="2" x14ac:dyDescent="0.25">
      <c r="B1219" s="659"/>
      <c r="D1219" s="682"/>
      <c r="E1219" s="660"/>
      <c r="G1219" s="661"/>
      <c r="H1219" s="661"/>
      <c r="N1219" s="795"/>
      <c r="O1219" s="1017"/>
      <c r="P1219" s="1017"/>
      <c r="Q1219" s="1017"/>
    </row>
    <row r="1220" spans="1:71" ht="9" customHeight="1" outlineLevel="1" x14ac:dyDescent="0.25">
      <c r="B1220" s="663"/>
      <c r="D1220" s="664"/>
      <c r="E1220" s="666"/>
      <c r="F1220" s="664"/>
      <c r="G1220" s="665"/>
      <c r="H1220" s="665"/>
      <c r="I1220" s="892"/>
      <c r="J1220" s="892"/>
      <c r="K1220" s="892"/>
      <c r="L1220" s="892"/>
      <c r="M1220" s="892"/>
      <c r="N1220" s="786"/>
      <c r="O1220" s="1021"/>
      <c r="P1220" s="1021"/>
      <c r="Q1220" s="1021"/>
      <c r="R1220" s="1022"/>
      <c r="S1220" s="1022"/>
      <c r="T1220" s="1022"/>
      <c r="U1220" s="1022"/>
      <c r="V1220" s="1022"/>
      <c r="W1220" s="1022"/>
      <c r="X1220" s="1022"/>
      <c r="Y1220" s="1021"/>
      <c r="Z1220" s="965"/>
      <c r="AA1220" s="966"/>
      <c r="AG1220" s="963"/>
      <c r="AH1220" s="963"/>
    </row>
    <row r="1221" spans="1:71" s="912" customFormat="1" ht="15.65" customHeight="1" outlineLevel="1" x14ac:dyDescent="0.25">
      <c r="B1221" s="650" t="s">
        <v>1607</v>
      </c>
      <c r="C1221" s="937"/>
      <c r="D1221" s="651" t="s">
        <v>1359</v>
      </c>
      <c r="E1221" s="658">
        <v>1</v>
      </c>
      <c r="F1221" s="651" t="s">
        <v>74</v>
      </c>
      <c r="G1221" s="652"/>
      <c r="H1221" s="652">
        <f>SUM(H1223:H1225)</f>
        <v>0</v>
      </c>
      <c r="I1221" s="890"/>
      <c r="J1221" s="890">
        <f>SUM(J1223:J1225)</f>
        <v>0</v>
      </c>
      <c r="K1221" s="890"/>
      <c r="L1221" s="890">
        <f>SUM(L1223:L1225)</f>
        <v>0.25</v>
      </c>
      <c r="M1221" s="890">
        <f>SUM(M1223:M1225)</f>
        <v>0.25</v>
      </c>
      <c r="N1221" s="937"/>
      <c r="O1221" s="1013">
        <f>SUM(O1222:O1225)</f>
        <v>0.25</v>
      </c>
      <c r="P1221" s="1014" t="str">
        <f>B1221</f>
        <v>V3-1-A6</v>
      </c>
      <c r="Q1221" s="1014"/>
      <c r="R1221" s="1015"/>
      <c r="S1221" s="1015"/>
      <c r="T1221" s="1015"/>
      <c r="U1221" s="1015"/>
      <c r="V1221" s="1015"/>
      <c r="W1221" s="1015"/>
      <c r="X1221" s="1015">
        <f>SUM(X1222:X1224)</f>
        <v>0.29049999999999998</v>
      </c>
      <c r="Y1221" s="1016"/>
      <c r="Z1221" s="960"/>
      <c r="AA1221" s="960"/>
      <c r="AB1221" s="960"/>
      <c r="AC1221" s="960"/>
      <c r="AD1221" s="960"/>
      <c r="AE1221" s="960"/>
      <c r="AF1221" s="960"/>
      <c r="AG1221" s="960"/>
      <c r="AH1221" s="960"/>
      <c r="AI1221" s="960"/>
      <c r="AJ1221" s="960"/>
      <c r="AK1221" s="960"/>
      <c r="AL1221" s="960"/>
      <c r="AM1221" s="960"/>
      <c r="AN1221" s="960"/>
      <c r="AO1221" s="960"/>
      <c r="AP1221" s="960"/>
      <c r="AQ1221" s="960"/>
      <c r="AR1221" s="960"/>
      <c r="AS1221" s="960"/>
      <c r="AT1221" s="960"/>
      <c r="AU1221" s="960"/>
      <c r="AV1221" s="960"/>
      <c r="AW1221" s="960"/>
      <c r="AX1221" s="960"/>
      <c r="AY1221" s="960"/>
      <c r="AZ1221" s="960"/>
      <c r="BA1221" s="960"/>
      <c r="BB1221" s="960"/>
      <c r="BC1221" s="960"/>
      <c r="BD1221" s="960"/>
      <c r="BE1221" s="960"/>
      <c r="BF1221" s="960"/>
      <c r="BG1221" s="960"/>
      <c r="BH1221" s="960"/>
      <c r="BI1221" s="960"/>
      <c r="BJ1221" s="960"/>
      <c r="BK1221" s="960"/>
      <c r="BL1221" s="960"/>
      <c r="BM1221" s="960"/>
      <c r="BN1221" s="960"/>
      <c r="BO1221" s="960"/>
      <c r="BP1221" s="960"/>
      <c r="BQ1221" s="960"/>
      <c r="BR1221" s="960"/>
      <c r="BS1221" s="960"/>
    </row>
    <row r="1222" spans="1:71" ht="15.65" customHeight="1" outlineLevel="2" x14ac:dyDescent="0.25">
      <c r="B1222" s="659"/>
      <c r="D1222" s="668" t="s">
        <v>838</v>
      </c>
      <c r="E1222" s="660"/>
      <c r="G1222" s="661"/>
      <c r="H1222" s="661"/>
      <c r="N1222" s="795"/>
      <c r="O1222" s="1017"/>
      <c r="P1222" s="1017"/>
      <c r="Q1222" s="1017"/>
    </row>
    <row r="1223" spans="1:71" ht="15.65" customHeight="1" outlineLevel="2" x14ac:dyDescent="0.25">
      <c r="B1223" s="659"/>
      <c r="D1223" s="668" t="s">
        <v>1111</v>
      </c>
      <c r="E1223" s="660"/>
      <c r="G1223" s="661"/>
      <c r="H1223" s="661"/>
      <c r="N1223" s="795"/>
      <c r="O1223" s="1017"/>
      <c r="P1223" s="1017"/>
      <c r="Q1223" s="1017"/>
    </row>
    <row r="1224" spans="1:71" ht="15.65" customHeight="1" outlineLevel="2" x14ac:dyDescent="0.25">
      <c r="B1224" s="664" t="str">
        <f>B1221</f>
        <v>V3-1-A6</v>
      </c>
      <c r="D1224" s="682" t="str">
        <f>D1221</f>
        <v>╚ PUR meer-/minderprijs per mm</v>
      </c>
      <c r="E1224" s="682">
        <v>1</v>
      </c>
      <c r="F1224" s="682" t="s">
        <v>146</v>
      </c>
      <c r="G1224" s="682">
        <v>0</v>
      </c>
      <c r="H1224" s="682">
        <f>E1224*G1224</f>
        <v>0</v>
      </c>
      <c r="I1224" s="898">
        <v>0</v>
      </c>
      <c r="J1224" s="898">
        <f>E1224*I1224</f>
        <v>0</v>
      </c>
      <c r="K1224" s="898">
        <v>0.25</v>
      </c>
      <c r="L1224" s="898">
        <f>E1224*K1224</f>
        <v>0.25</v>
      </c>
      <c r="M1224" s="898">
        <f>J1224+H1224*Tabellen!$K$2+L1224</f>
        <v>0.25</v>
      </c>
      <c r="N1224" s="795"/>
      <c r="O1224" s="1017">
        <f>M1224</f>
        <v>0.25</v>
      </c>
      <c r="P1224" s="1017"/>
      <c r="Q1224" s="1020" t="s">
        <v>991</v>
      </c>
      <c r="R1224" s="1040">
        <f>_xlfn.XLOOKUP(Q1224,Tabellen!$B$9:$B$21,Tabellen!$C$9:$C$21,"controleren")</f>
        <v>0.4</v>
      </c>
      <c r="S1224" s="1018">
        <f>O1224*R1224</f>
        <v>0.1</v>
      </c>
      <c r="T1224" s="1018">
        <f>O1224-S1224</f>
        <v>0.15</v>
      </c>
      <c r="U1224" s="1018">
        <f>S1224*Tabellen!$G$2</f>
        <v>8.9999999999999993E-3</v>
      </c>
      <c r="V1224" s="1018">
        <f>T1224*Tabellen!$H$2</f>
        <v>3.15E-2</v>
      </c>
      <c r="W1224" s="1018">
        <f>U1224+V1224</f>
        <v>4.0500000000000001E-2</v>
      </c>
      <c r="X1224" s="1018">
        <f>O1224+W1224</f>
        <v>0.29049999999999998</v>
      </c>
    </row>
    <row r="1225" spans="1:71" ht="15.65" customHeight="1" outlineLevel="2" x14ac:dyDescent="0.25">
      <c r="B1225" s="659"/>
      <c r="D1225" s="682"/>
      <c r="E1225" s="660"/>
      <c r="G1225" s="661"/>
      <c r="H1225" s="661"/>
      <c r="N1225" s="795"/>
      <c r="O1225" s="1017"/>
      <c r="P1225" s="1017"/>
      <c r="Q1225" s="1017"/>
    </row>
    <row r="1226" spans="1:71" ht="9" customHeight="1" outlineLevel="1" x14ac:dyDescent="0.25">
      <c r="B1226" s="663"/>
      <c r="D1226" s="664"/>
      <c r="E1226" s="666"/>
      <c r="F1226" s="664"/>
      <c r="G1226" s="665"/>
      <c r="H1226" s="665"/>
      <c r="I1226" s="892"/>
      <c r="J1226" s="892"/>
      <c r="K1226" s="892"/>
      <c r="L1226" s="892"/>
      <c r="M1226" s="892"/>
      <c r="N1226" s="786"/>
      <c r="O1226" s="1021"/>
      <c r="P1226" s="1021"/>
      <c r="Q1226" s="1021"/>
      <c r="R1226" s="1022"/>
      <c r="S1226" s="1022"/>
      <c r="T1226" s="1022"/>
      <c r="U1226" s="1022"/>
      <c r="V1226" s="1022"/>
      <c r="W1226" s="1022"/>
      <c r="X1226" s="1022"/>
      <c r="Y1226" s="1021"/>
      <c r="Z1226" s="965"/>
      <c r="AA1226" s="966"/>
      <c r="AG1226" s="963"/>
      <c r="AH1226" s="963"/>
    </row>
    <row r="1227" spans="1:71" s="912" customFormat="1" ht="15.65" customHeight="1" outlineLevel="1" x14ac:dyDescent="0.25">
      <c r="B1227" s="650" t="s">
        <v>916</v>
      </c>
      <c r="C1227" s="937"/>
      <c r="D1227" s="651" t="s">
        <v>1640</v>
      </c>
      <c r="E1227" s="658">
        <v>1</v>
      </c>
      <c r="F1227" s="651" t="s">
        <v>74</v>
      </c>
      <c r="G1227" s="652"/>
      <c r="H1227" s="652">
        <f>SUM(H1228:H1235)</f>
        <v>0</v>
      </c>
      <c r="I1227" s="890"/>
      <c r="J1227" s="890">
        <f>SUM(J1228:J1235)</f>
        <v>0</v>
      </c>
      <c r="K1227" s="890"/>
      <c r="L1227" s="890">
        <f>SUM(L1228:L1235)</f>
        <v>44.76</v>
      </c>
      <c r="M1227" s="890">
        <f>SUM(M1228:M1235)</f>
        <v>44.76</v>
      </c>
      <c r="N1227" s="937"/>
      <c r="O1227" s="1013">
        <f>SUM(O1228:O1235)</f>
        <v>44.76</v>
      </c>
      <c r="P1227" s="1014" t="str">
        <f>B1227</f>
        <v>V3-1-B1</v>
      </c>
      <c r="Q1227" s="1014"/>
      <c r="R1227" s="1015"/>
      <c r="S1227" s="1015"/>
      <c r="T1227" s="1015"/>
      <c r="U1227" s="1015"/>
      <c r="V1227" s="1015"/>
      <c r="W1227" s="1015"/>
      <c r="X1227" s="1015">
        <f>SUM(X1228:X1234)</f>
        <v>52.011119999999998</v>
      </c>
      <c r="Y1227" s="1016"/>
      <c r="Z1227" s="960"/>
      <c r="AA1227" s="960"/>
      <c r="AB1227" s="960"/>
      <c r="AC1227" s="960"/>
      <c r="AD1227" s="960"/>
      <c r="AE1227" s="960"/>
      <c r="AF1227" s="960"/>
      <c r="AG1227" s="960"/>
      <c r="AH1227" s="960"/>
      <c r="AI1227" s="960"/>
      <c r="AJ1227" s="960"/>
      <c r="AK1227" s="960"/>
      <c r="AL1227" s="960"/>
      <c r="AM1227" s="960"/>
      <c r="AN1227" s="960"/>
      <c r="AO1227" s="960"/>
      <c r="AP1227" s="960"/>
      <c r="AQ1227" s="960"/>
      <c r="AR1227" s="960"/>
      <c r="AS1227" s="960"/>
      <c r="AT1227" s="960"/>
      <c r="AU1227" s="960"/>
      <c r="AV1227" s="960"/>
      <c r="AW1227" s="960"/>
      <c r="AX1227" s="960"/>
      <c r="AY1227" s="960"/>
      <c r="AZ1227" s="960"/>
      <c r="BA1227" s="960"/>
      <c r="BB1227" s="960"/>
      <c r="BC1227" s="960"/>
      <c r="BD1227" s="960"/>
      <c r="BE1227" s="960"/>
      <c r="BF1227" s="960"/>
      <c r="BG1227" s="960"/>
      <c r="BH1227" s="960"/>
      <c r="BI1227" s="960"/>
      <c r="BJ1227" s="960"/>
      <c r="BK1227" s="960"/>
      <c r="BL1227" s="960"/>
      <c r="BM1227" s="960"/>
      <c r="BN1227" s="960"/>
      <c r="BO1227" s="960"/>
      <c r="BP1227" s="960"/>
      <c r="BQ1227" s="960"/>
      <c r="BR1227" s="960"/>
      <c r="BS1227" s="960"/>
    </row>
    <row r="1228" spans="1:71" ht="15.65" customHeight="1" outlineLevel="2" x14ac:dyDescent="0.25">
      <c r="B1228" s="659"/>
      <c r="D1228" s="668" t="s">
        <v>886</v>
      </c>
      <c r="E1228" s="660"/>
      <c r="G1228" s="661"/>
      <c r="H1228" s="661"/>
      <c r="N1228" s="795"/>
      <c r="O1228" s="1017"/>
      <c r="P1228" s="1017"/>
      <c r="Q1228" s="1017"/>
    </row>
    <row r="1229" spans="1:71" s="656" customFormat="1" ht="15.65" customHeight="1" outlineLevel="2" x14ac:dyDescent="0.25">
      <c r="A1229" s="934"/>
      <c r="B1229" s="657"/>
      <c r="C1229" s="790"/>
      <c r="D1229" s="657" t="s">
        <v>1252</v>
      </c>
      <c r="E1229" s="660"/>
      <c r="F1229" s="657"/>
      <c r="G1229" s="661"/>
      <c r="H1229" s="661"/>
      <c r="I1229" s="891"/>
      <c r="J1229" s="891"/>
      <c r="K1229" s="891"/>
      <c r="L1229" s="891"/>
      <c r="M1229" s="891"/>
      <c r="N1229" s="796"/>
      <c r="O1229" s="1017"/>
      <c r="P1229" s="1017"/>
      <c r="Q1229" s="1020"/>
      <c r="R1229" s="1018"/>
      <c r="S1229" s="1018"/>
      <c r="T1229" s="1018"/>
      <c r="U1229" s="1018"/>
      <c r="V1229" s="1018"/>
      <c r="W1229" s="1018"/>
      <c r="X1229" s="1018"/>
      <c r="Y1229" s="1019"/>
      <c r="Z1229" s="967"/>
      <c r="AA1229" s="967"/>
      <c r="AB1229" s="967"/>
      <c r="AC1229" s="967"/>
      <c r="AD1229" s="967"/>
      <c r="AE1229" s="967"/>
      <c r="AF1229" s="967"/>
      <c r="AG1229" s="967"/>
      <c r="AH1229" s="967"/>
      <c r="AI1229" s="967"/>
      <c r="AJ1229" s="967"/>
      <c r="AK1229" s="967"/>
      <c r="AL1229" s="967"/>
      <c r="AM1229" s="967"/>
      <c r="AN1229" s="967"/>
      <c r="AO1229" s="967"/>
      <c r="AP1229" s="967"/>
      <c r="AQ1229" s="967"/>
      <c r="AR1229" s="967"/>
      <c r="AS1229" s="967"/>
      <c r="AT1229" s="967"/>
      <c r="AU1229" s="967"/>
      <c r="AV1229" s="967"/>
      <c r="AW1229" s="967"/>
      <c r="AX1229" s="967"/>
      <c r="AY1229" s="967"/>
      <c r="AZ1229" s="967"/>
      <c r="BA1229" s="967"/>
      <c r="BB1229" s="967"/>
      <c r="BC1229" s="967"/>
      <c r="BD1229" s="967"/>
      <c r="BE1229" s="967"/>
      <c r="BF1229" s="967"/>
      <c r="BG1229" s="967"/>
      <c r="BH1229" s="967"/>
      <c r="BI1229" s="967"/>
      <c r="BJ1229" s="967"/>
      <c r="BK1229" s="967"/>
      <c r="BL1229" s="967"/>
      <c r="BM1229" s="967"/>
      <c r="BN1229" s="967"/>
      <c r="BO1229" s="967"/>
      <c r="BP1229" s="967"/>
      <c r="BQ1229" s="967"/>
      <c r="BR1229" s="967"/>
      <c r="BS1229" s="967"/>
    </row>
    <row r="1230" spans="1:71" s="656" customFormat="1" ht="15.65" customHeight="1" outlineLevel="2" x14ac:dyDescent="0.25">
      <c r="A1230" s="934"/>
      <c r="B1230" s="657"/>
      <c r="C1230" s="790"/>
      <c r="D1230" s="765" t="s">
        <v>1253</v>
      </c>
      <c r="E1230" s="660"/>
      <c r="F1230" s="657"/>
      <c r="G1230" s="661"/>
      <c r="H1230" s="661"/>
      <c r="I1230" s="891"/>
      <c r="J1230" s="891"/>
      <c r="K1230" s="891"/>
      <c r="L1230" s="891"/>
      <c r="M1230" s="891"/>
      <c r="N1230" s="796"/>
      <c r="O1230" s="1017"/>
      <c r="P1230" s="1017"/>
      <c r="Q1230" s="1020"/>
      <c r="R1230" s="1018"/>
      <c r="S1230" s="1018"/>
      <c r="T1230" s="1018"/>
      <c r="U1230" s="1018"/>
      <c r="V1230" s="1018"/>
      <c r="W1230" s="1018"/>
      <c r="X1230" s="1018"/>
      <c r="Y1230" s="1019"/>
      <c r="Z1230" s="967"/>
      <c r="AA1230" s="967"/>
      <c r="AB1230" s="967"/>
      <c r="AC1230" s="967"/>
      <c r="AD1230" s="967"/>
      <c r="AE1230" s="967"/>
      <c r="AF1230" s="967"/>
      <c r="AG1230" s="967"/>
      <c r="AH1230" s="967"/>
      <c r="AI1230" s="967"/>
      <c r="AJ1230" s="967"/>
      <c r="AK1230" s="967"/>
      <c r="AL1230" s="967"/>
      <c r="AM1230" s="967"/>
      <c r="AN1230" s="967"/>
      <c r="AO1230" s="967"/>
      <c r="AP1230" s="967"/>
      <c r="AQ1230" s="967"/>
      <c r="AR1230" s="967"/>
      <c r="AS1230" s="967"/>
      <c r="AT1230" s="967"/>
      <c r="AU1230" s="967"/>
      <c r="AV1230" s="967"/>
      <c r="AW1230" s="967"/>
      <c r="AX1230" s="967"/>
      <c r="AY1230" s="967"/>
      <c r="AZ1230" s="967"/>
      <c r="BA1230" s="967"/>
      <c r="BB1230" s="967"/>
      <c r="BC1230" s="967"/>
      <c r="BD1230" s="967"/>
      <c r="BE1230" s="967"/>
      <c r="BF1230" s="967"/>
      <c r="BG1230" s="967"/>
      <c r="BH1230" s="967"/>
      <c r="BI1230" s="967"/>
      <c r="BJ1230" s="967"/>
      <c r="BK1230" s="967"/>
      <c r="BL1230" s="967"/>
      <c r="BM1230" s="967"/>
      <c r="BN1230" s="967"/>
      <c r="BO1230" s="967"/>
      <c r="BP1230" s="967"/>
      <c r="BQ1230" s="967"/>
      <c r="BR1230" s="967"/>
      <c r="BS1230" s="967"/>
    </row>
    <row r="1231" spans="1:71" s="656" customFormat="1" ht="15.65" customHeight="1" outlineLevel="2" x14ac:dyDescent="0.25">
      <c r="A1231" s="934"/>
      <c r="B1231" s="657"/>
      <c r="C1231" s="790"/>
      <c r="D1231" s="765" t="s">
        <v>1254</v>
      </c>
      <c r="E1231" s="660"/>
      <c r="F1231" s="657"/>
      <c r="G1231" s="661"/>
      <c r="H1231" s="661"/>
      <c r="I1231" s="891"/>
      <c r="J1231" s="891"/>
      <c r="K1231" s="891"/>
      <c r="L1231" s="891"/>
      <c r="M1231" s="891"/>
      <c r="N1231" s="796"/>
      <c r="O1231" s="1017"/>
      <c r="P1231" s="1017"/>
      <c r="Q1231" s="1020"/>
      <c r="R1231" s="1018"/>
      <c r="S1231" s="1018"/>
      <c r="T1231" s="1018"/>
      <c r="U1231" s="1018"/>
      <c r="V1231" s="1018"/>
      <c r="W1231" s="1018"/>
      <c r="X1231" s="1018"/>
      <c r="Y1231" s="1019"/>
      <c r="Z1231" s="967"/>
      <c r="AA1231" s="967"/>
      <c r="AB1231" s="967"/>
      <c r="AC1231" s="967"/>
      <c r="AD1231" s="967"/>
      <c r="AE1231" s="967"/>
      <c r="AF1231" s="967"/>
      <c r="AG1231" s="967"/>
      <c r="AH1231" s="967"/>
      <c r="AI1231" s="967"/>
      <c r="AJ1231" s="967"/>
      <c r="AK1231" s="967"/>
      <c r="AL1231" s="967"/>
      <c r="AM1231" s="967"/>
      <c r="AN1231" s="967"/>
      <c r="AO1231" s="967"/>
      <c r="AP1231" s="967"/>
      <c r="AQ1231" s="967"/>
      <c r="AR1231" s="967"/>
      <c r="AS1231" s="967"/>
      <c r="AT1231" s="967"/>
      <c r="AU1231" s="967"/>
      <c r="AV1231" s="967"/>
      <c r="AW1231" s="967"/>
      <c r="AX1231" s="967"/>
      <c r="AY1231" s="967"/>
      <c r="AZ1231" s="967"/>
      <c r="BA1231" s="967"/>
      <c r="BB1231" s="967"/>
      <c r="BC1231" s="967"/>
      <c r="BD1231" s="967"/>
      <c r="BE1231" s="967"/>
      <c r="BF1231" s="967"/>
      <c r="BG1231" s="967"/>
      <c r="BH1231" s="967"/>
      <c r="BI1231" s="967"/>
      <c r="BJ1231" s="967"/>
      <c r="BK1231" s="967"/>
      <c r="BL1231" s="967"/>
      <c r="BM1231" s="967"/>
      <c r="BN1231" s="967"/>
      <c r="BO1231" s="967"/>
      <c r="BP1231" s="967"/>
      <c r="BQ1231" s="967"/>
      <c r="BR1231" s="967"/>
      <c r="BS1231" s="967"/>
    </row>
    <row r="1232" spans="1:71" s="656" customFormat="1" ht="15.65" customHeight="1" outlineLevel="2" x14ac:dyDescent="0.25">
      <c r="A1232" s="934"/>
      <c r="B1232" s="657"/>
      <c r="C1232" s="790"/>
      <c r="D1232" s="765" t="s">
        <v>1255</v>
      </c>
      <c r="E1232" s="660"/>
      <c r="F1232" s="657"/>
      <c r="G1232" s="661"/>
      <c r="H1232" s="661"/>
      <c r="I1232" s="891"/>
      <c r="J1232" s="891"/>
      <c r="K1232" s="891"/>
      <c r="L1232" s="891"/>
      <c r="M1232" s="891"/>
      <c r="N1232" s="796"/>
      <c r="O1232" s="1017"/>
      <c r="P1232" s="1017"/>
      <c r="Q1232" s="1020"/>
      <c r="R1232" s="1018"/>
      <c r="S1232" s="1018"/>
      <c r="T1232" s="1018"/>
      <c r="U1232" s="1018"/>
      <c r="V1232" s="1018"/>
      <c r="W1232" s="1018"/>
      <c r="X1232" s="1018"/>
      <c r="Y1232" s="1019"/>
      <c r="Z1232" s="967"/>
      <c r="AA1232" s="967"/>
      <c r="AB1232" s="967"/>
      <c r="AC1232" s="967"/>
      <c r="AD1232" s="967"/>
      <c r="AE1232" s="967"/>
      <c r="AF1232" s="967"/>
      <c r="AG1232" s="967"/>
      <c r="AH1232" s="967"/>
      <c r="AI1232" s="967"/>
      <c r="AJ1232" s="967"/>
      <c r="AK1232" s="967"/>
      <c r="AL1232" s="967"/>
      <c r="AM1232" s="967"/>
      <c r="AN1232" s="967"/>
      <c r="AO1232" s="967"/>
      <c r="AP1232" s="967"/>
      <c r="AQ1232" s="967"/>
      <c r="AR1232" s="967"/>
      <c r="AS1232" s="967"/>
      <c r="AT1232" s="967"/>
      <c r="AU1232" s="967"/>
      <c r="AV1232" s="967"/>
      <c r="AW1232" s="967"/>
      <c r="AX1232" s="967"/>
      <c r="AY1232" s="967"/>
      <c r="AZ1232" s="967"/>
      <c r="BA1232" s="967"/>
      <c r="BB1232" s="967"/>
      <c r="BC1232" s="967"/>
      <c r="BD1232" s="967"/>
      <c r="BE1232" s="967"/>
      <c r="BF1232" s="967"/>
      <c r="BG1232" s="967"/>
      <c r="BH1232" s="967"/>
      <c r="BI1232" s="967"/>
      <c r="BJ1232" s="967"/>
      <c r="BK1232" s="967"/>
      <c r="BL1232" s="967"/>
      <c r="BM1232" s="967"/>
      <c r="BN1232" s="967"/>
      <c r="BO1232" s="967"/>
      <c r="BP1232" s="967"/>
      <c r="BQ1232" s="967"/>
      <c r="BR1232" s="967"/>
      <c r="BS1232" s="967"/>
    </row>
    <row r="1233" spans="1:71" s="656" customFormat="1" ht="15.65" customHeight="1" outlineLevel="2" x14ac:dyDescent="0.25">
      <c r="A1233" s="934"/>
      <c r="B1233" s="657"/>
      <c r="C1233" s="790"/>
      <c r="D1233" s="765" t="s">
        <v>1256</v>
      </c>
      <c r="E1233" s="660"/>
      <c r="F1233" s="657"/>
      <c r="G1233" s="661"/>
      <c r="H1233" s="661"/>
      <c r="I1233" s="891"/>
      <c r="J1233" s="891"/>
      <c r="K1233" s="891"/>
      <c r="L1233" s="891"/>
      <c r="M1233" s="891"/>
      <c r="N1233" s="796"/>
      <c r="O1233" s="1017"/>
      <c r="P1233" s="1017"/>
      <c r="Q1233" s="1020"/>
      <c r="R1233" s="1018"/>
      <c r="S1233" s="1018"/>
      <c r="T1233" s="1018"/>
      <c r="U1233" s="1018"/>
      <c r="V1233" s="1018"/>
      <c r="W1233" s="1018"/>
      <c r="X1233" s="1018"/>
      <c r="Y1233" s="1019"/>
      <c r="Z1233" s="967"/>
      <c r="AA1233" s="967"/>
      <c r="AB1233" s="967"/>
      <c r="AC1233" s="967"/>
      <c r="AD1233" s="967"/>
      <c r="AE1233" s="967"/>
      <c r="AF1233" s="967"/>
      <c r="AG1233" s="967"/>
      <c r="AH1233" s="967"/>
      <c r="AI1233" s="967"/>
      <c r="AJ1233" s="967"/>
      <c r="AK1233" s="967"/>
      <c r="AL1233" s="967"/>
      <c r="AM1233" s="967"/>
      <c r="AN1233" s="967"/>
      <c r="AO1233" s="967"/>
      <c r="AP1233" s="967"/>
      <c r="AQ1233" s="967"/>
      <c r="AR1233" s="967"/>
      <c r="AS1233" s="967"/>
      <c r="AT1233" s="967"/>
      <c r="AU1233" s="967"/>
      <c r="AV1233" s="967"/>
      <c r="AW1233" s="967"/>
      <c r="AX1233" s="967"/>
      <c r="AY1233" s="967"/>
      <c r="AZ1233" s="967"/>
      <c r="BA1233" s="967"/>
      <c r="BB1233" s="967"/>
      <c r="BC1233" s="967"/>
      <c r="BD1233" s="967"/>
      <c r="BE1233" s="967"/>
      <c r="BF1233" s="967"/>
      <c r="BG1233" s="967"/>
      <c r="BH1233" s="967"/>
      <c r="BI1233" s="967"/>
      <c r="BJ1233" s="967"/>
      <c r="BK1233" s="967"/>
      <c r="BL1233" s="967"/>
      <c r="BM1233" s="967"/>
      <c r="BN1233" s="967"/>
      <c r="BO1233" s="967"/>
      <c r="BP1233" s="967"/>
      <c r="BQ1233" s="967"/>
      <c r="BR1233" s="967"/>
      <c r="BS1233" s="967"/>
    </row>
    <row r="1234" spans="1:71" s="656" customFormat="1" ht="15.65" customHeight="1" outlineLevel="2" x14ac:dyDescent="0.25">
      <c r="A1234" s="934"/>
      <c r="B1234" s="664" t="str">
        <f>B1227</f>
        <v>V3-1-B1</v>
      </c>
      <c r="C1234" s="791"/>
      <c r="D1234" s="657" t="str">
        <f>D1227</f>
        <v>Vloerisolatie isolatiefolie Rc 5.00  m².K/W en dik 15cm &lt; 35 m²</v>
      </c>
      <c r="E1234" s="678">
        <v>1</v>
      </c>
      <c r="F1234" s="657" t="s">
        <v>74</v>
      </c>
      <c r="G1234" s="661"/>
      <c r="H1234" s="661">
        <f>E1234*G1234</f>
        <v>0</v>
      </c>
      <c r="I1234" s="891"/>
      <c r="J1234" s="891">
        <f>E1234*I1234</f>
        <v>0</v>
      </c>
      <c r="K1234" s="891">
        <v>44.76</v>
      </c>
      <c r="L1234" s="891">
        <f>E1234*K1234</f>
        <v>44.76</v>
      </c>
      <c r="M1234" s="891">
        <f>J1234+H1234*Tabellen!$K$2+L1234</f>
        <v>44.76</v>
      </c>
      <c r="N1234" s="796"/>
      <c r="O1234" s="1017">
        <f>M1234</f>
        <v>44.76</v>
      </c>
      <c r="P1234" s="1017"/>
      <c r="Q1234" s="1020" t="s">
        <v>991</v>
      </c>
      <c r="R1234" s="1040">
        <f>_xlfn.XLOOKUP(Q1234,Tabellen!$B$9:$B$21,Tabellen!$C$9:$C$21,"controleren")</f>
        <v>0.4</v>
      </c>
      <c r="S1234" s="1018">
        <f>O1234*R1234</f>
        <v>17.904</v>
      </c>
      <c r="T1234" s="1018">
        <f>O1234-S1234</f>
        <v>26.855999999999998</v>
      </c>
      <c r="U1234" s="1018">
        <f>S1234*Tabellen!$G$2</f>
        <v>1.6113599999999999</v>
      </c>
      <c r="V1234" s="1018">
        <f>T1234*Tabellen!$H$2</f>
        <v>5.639759999999999</v>
      </c>
      <c r="W1234" s="1018">
        <f>U1234+V1234</f>
        <v>7.2511199999999985</v>
      </c>
      <c r="X1234" s="1018">
        <f>O1234+W1234</f>
        <v>52.011119999999998</v>
      </c>
      <c r="Y1234" s="1019"/>
      <c r="Z1234" s="967"/>
      <c r="AA1234" s="967"/>
      <c r="AB1234" s="967"/>
      <c r="AC1234" s="967"/>
      <c r="AD1234" s="967"/>
      <c r="AE1234" s="967"/>
      <c r="AF1234" s="967"/>
      <c r="AG1234" s="967"/>
      <c r="AH1234" s="967"/>
      <c r="AI1234" s="967"/>
      <c r="AJ1234" s="967"/>
      <c r="AK1234" s="967"/>
      <c r="AL1234" s="967"/>
      <c r="AM1234" s="967"/>
      <c r="AN1234" s="967"/>
      <c r="AO1234" s="967"/>
      <c r="AP1234" s="967"/>
      <c r="AQ1234" s="967"/>
      <c r="AR1234" s="967"/>
      <c r="AS1234" s="967"/>
      <c r="AT1234" s="967"/>
      <c r="AU1234" s="967"/>
      <c r="AV1234" s="967"/>
      <c r="AW1234" s="967"/>
      <c r="AX1234" s="967"/>
      <c r="AY1234" s="967"/>
      <c r="AZ1234" s="967"/>
      <c r="BA1234" s="967"/>
      <c r="BB1234" s="967"/>
      <c r="BC1234" s="967"/>
      <c r="BD1234" s="967"/>
      <c r="BE1234" s="967"/>
      <c r="BF1234" s="967"/>
      <c r="BG1234" s="967"/>
      <c r="BH1234" s="967"/>
      <c r="BI1234" s="967"/>
      <c r="BJ1234" s="967"/>
      <c r="BK1234" s="967"/>
      <c r="BL1234" s="967"/>
      <c r="BM1234" s="967"/>
      <c r="BN1234" s="967"/>
      <c r="BO1234" s="967"/>
      <c r="BP1234" s="967"/>
      <c r="BQ1234" s="967"/>
      <c r="BR1234" s="967"/>
      <c r="BS1234" s="967"/>
    </row>
    <row r="1235" spans="1:71" ht="15.65" customHeight="1" outlineLevel="2" x14ac:dyDescent="0.25">
      <c r="B1235" s="659"/>
      <c r="D1235" s="682"/>
      <c r="E1235" s="660"/>
      <c r="G1235" s="661"/>
      <c r="H1235" s="661"/>
      <c r="N1235" s="795"/>
      <c r="O1235" s="1017"/>
      <c r="P1235" s="1017"/>
      <c r="Q1235" s="1017"/>
    </row>
    <row r="1236" spans="1:71" ht="9" customHeight="1" outlineLevel="1" x14ac:dyDescent="0.25">
      <c r="B1236" s="663"/>
      <c r="D1236" s="664"/>
      <c r="E1236" s="666"/>
      <c r="F1236" s="664"/>
      <c r="G1236" s="665"/>
      <c r="H1236" s="665"/>
      <c r="I1236" s="892"/>
      <c r="J1236" s="892"/>
      <c r="K1236" s="892"/>
      <c r="L1236" s="892"/>
      <c r="M1236" s="892"/>
      <c r="N1236" s="786"/>
      <c r="O1236" s="1021"/>
      <c r="P1236" s="1021"/>
      <c r="Q1236" s="1021"/>
      <c r="R1236" s="1022"/>
      <c r="S1236" s="1022"/>
      <c r="T1236" s="1022"/>
      <c r="U1236" s="1022"/>
      <c r="V1236" s="1022"/>
      <c r="W1236" s="1022"/>
      <c r="X1236" s="1022"/>
      <c r="Y1236" s="1021"/>
      <c r="Z1236" s="965"/>
      <c r="AA1236" s="966"/>
      <c r="AG1236" s="963"/>
      <c r="AH1236" s="963"/>
    </row>
    <row r="1237" spans="1:71" s="912" customFormat="1" ht="15.65" customHeight="1" outlineLevel="1" x14ac:dyDescent="0.25">
      <c r="B1237" s="650" t="s">
        <v>917</v>
      </c>
      <c r="C1237" s="937"/>
      <c r="D1237" s="651" t="s">
        <v>1642</v>
      </c>
      <c r="E1237" s="658">
        <v>1</v>
      </c>
      <c r="F1237" s="651" t="s">
        <v>74</v>
      </c>
      <c r="G1237" s="652"/>
      <c r="H1237" s="652">
        <f>SUM(H1238:H1245)</f>
        <v>0</v>
      </c>
      <c r="I1237" s="890"/>
      <c r="J1237" s="890">
        <f>SUM(J1238:J1245)</f>
        <v>0</v>
      </c>
      <c r="K1237" s="890"/>
      <c r="L1237" s="890">
        <f>SUM(L1238:L1245)</f>
        <v>37.479999999999997</v>
      </c>
      <c r="M1237" s="890">
        <f>SUM(M1238:M1245)</f>
        <v>37.479999999999997</v>
      </c>
      <c r="N1237" s="937"/>
      <c r="O1237" s="1013">
        <f>SUM(O1238:O1245)</f>
        <v>37.479999999999997</v>
      </c>
      <c r="P1237" s="1014" t="str">
        <f>B1237</f>
        <v>V3-1-B2</v>
      </c>
      <c r="Q1237" s="1014"/>
      <c r="R1237" s="1015"/>
      <c r="S1237" s="1015"/>
      <c r="T1237" s="1015"/>
      <c r="U1237" s="1015"/>
      <c r="V1237" s="1015"/>
      <c r="W1237" s="1015"/>
      <c r="X1237" s="1015">
        <f>SUM(X1238:X1244)</f>
        <v>43.551759999999994</v>
      </c>
      <c r="Y1237" s="1016"/>
      <c r="Z1237" s="960"/>
      <c r="AA1237" s="960"/>
      <c r="AB1237" s="960"/>
      <c r="AC1237" s="960"/>
      <c r="AD1237" s="960"/>
      <c r="AE1237" s="960"/>
      <c r="AF1237" s="960"/>
      <c r="AG1237" s="960"/>
      <c r="AH1237" s="960"/>
      <c r="AI1237" s="960"/>
      <c r="AJ1237" s="960"/>
      <c r="AK1237" s="960"/>
      <c r="AL1237" s="960"/>
      <c r="AM1237" s="960"/>
      <c r="AN1237" s="960"/>
      <c r="AO1237" s="960"/>
      <c r="AP1237" s="960"/>
      <c r="AQ1237" s="960"/>
      <c r="AR1237" s="960"/>
      <c r="AS1237" s="960"/>
      <c r="AT1237" s="960"/>
      <c r="AU1237" s="960"/>
      <c r="AV1237" s="960"/>
      <c r="AW1237" s="960"/>
      <c r="AX1237" s="960"/>
      <c r="AY1237" s="960"/>
      <c r="AZ1237" s="960"/>
      <c r="BA1237" s="960"/>
      <c r="BB1237" s="960"/>
      <c r="BC1237" s="960"/>
      <c r="BD1237" s="960"/>
      <c r="BE1237" s="960"/>
      <c r="BF1237" s="960"/>
      <c r="BG1237" s="960"/>
      <c r="BH1237" s="960"/>
      <c r="BI1237" s="960"/>
      <c r="BJ1237" s="960"/>
      <c r="BK1237" s="960"/>
      <c r="BL1237" s="960"/>
      <c r="BM1237" s="960"/>
      <c r="BN1237" s="960"/>
      <c r="BO1237" s="960"/>
      <c r="BP1237" s="960"/>
      <c r="BQ1237" s="960"/>
      <c r="BR1237" s="960"/>
      <c r="BS1237" s="960"/>
    </row>
    <row r="1238" spans="1:71" ht="15.65" customHeight="1" outlineLevel="2" x14ac:dyDescent="0.25">
      <c r="B1238" s="659"/>
      <c r="D1238" s="668" t="s">
        <v>886</v>
      </c>
      <c r="E1238" s="660"/>
      <c r="G1238" s="661"/>
      <c r="H1238" s="661"/>
      <c r="N1238" s="795"/>
      <c r="O1238" s="1017"/>
      <c r="P1238" s="1017"/>
      <c r="Q1238" s="1017"/>
    </row>
    <row r="1239" spans="1:71" s="656" customFormat="1" ht="15.65" customHeight="1" outlineLevel="2" x14ac:dyDescent="0.25">
      <c r="A1239" s="934"/>
      <c r="B1239" s="657"/>
      <c r="C1239" s="790"/>
      <c r="D1239" s="657" t="s">
        <v>1252</v>
      </c>
      <c r="E1239" s="660"/>
      <c r="F1239" s="657"/>
      <c r="G1239" s="661"/>
      <c r="H1239" s="661"/>
      <c r="I1239" s="891"/>
      <c r="J1239" s="891"/>
      <c r="K1239" s="891"/>
      <c r="L1239" s="891"/>
      <c r="M1239" s="891"/>
      <c r="N1239" s="796"/>
      <c r="O1239" s="1017"/>
      <c r="P1239" s="1017"/>
      <c r="Q1239" s="1020"/>
      <c r="R1239" s="1018"/>
      <c r="S1239" s="1018"/>
      <c r="T1239" s="1018"/>
      <c r="U1239" s="1018"/>
      <c r="V1239" s="1018"/>
      <c r="W1239" s="1018"/>
      <c r="X1239" s="1018"/>
      <c r="Y1239" s="1019"/>
      <c r="Z1239" s="967"/>
      <c r="AA1239" s="967"/>
      <c r="AB1239" s="967"/>
      <c r="AC1239" s="967"/>
      <c r="AD1239" s="967"/>
      <c r="AE1239" s="967"/>
      <c r="AF1239" s="967"/>
      <c r="AG1239" s="967"/>
      <c r="AH1239" s="967"/>
      <c r="AI1239" s="967"/>
      <c r="AJ1239" s="967"/>
      <c r="AK1239" s="967"/>
      <c r="AL1239" s="967"/>
      <c r="AM1239" s="967"/>
      <c r="AN1239" s="967"/>
      <c r="AO1239" s="967"/>
      <c r="AP1239" s="967"/>
      <c r="AQ1239" s="967"/>
      <c r="AR1239" s="967"/>
      <c r="AS1239" s="967"/>
      <c r="AT1239" s="967"/>
      <c r="AU1239" s="967"/>
      <c r="AV1239" s="967"/>
      <c r="AW1239" s="967"/>
      <c r="AX1239" s="967"/>
      <c r="AY1239" s="967"/>
      <c r="AZ1239" s="967"/>
      <c r="BA1239" s="967"/>
      <c r="BB1239" s="967"/>
      <c r="BC1239" s="967"/>
      <c r="BD1239" s="967"/>
      <c r="BE1239" s="967"/>
      <c r="BF1239" s="967"/>
      <c r="BG1239" s="967"/>
      <c r="BH1239" s="967"/>
      <c r="BI1239" s="967"/>
      <c r="BJ1239" s="967"/>
      <c r="BK1239" s="967"/>
      <c r="BL1239" s="967"/>
      <c r="BM1239" s="967"/>
      <c r="BN1239" s="967"/>
      <c r="BO1239" s="967"/>
      <c r="BP1239" s="967"/>
      <c r="BQ1239" s="967"/>
      <c r="BR1239" s="967"/>
      <c r="BS1239" s="967"/>
    </row>
    <row r="1240" spans="1:71" s="656" customFormat="1" ht="15.65" customHeight="1" outlineLevel="2" x14ac:dyDescent="0.25">
      <c r="A1240" s="934"/>
      <c r="B1240" s="657"/>
      <c r="C1240" s="790"/>
      <c r="D1240" s="765" t="s">
        <v>1253</v>
      </c>
      <c r="E1240" s="660"/>
      <c r="F1240" s="657"/>
      <c r="G1240" s="661"/>
      <c r="H1240" s="661"/>
      <c r="I1240" s="891"/>
      <c r="J1240" s="891"/>
      <c r="K1240" s="891"/>
      <c r="L1240" s="891"/>
      <c r="M1240" s="891"/>
      <c r="N1240" s="796"/>
      <c r="O1240" s="1017"/>
      <c r="P1240" s="1017"/>
      <c r="Q1240" s="1020"/>
      <c r="R1240" s="1018"/>
      <c r="S1240" s="1018"/>
      <c r="T1240" s="1018"/>
      <c r="U1240" s="1018"/>
      <c r="V1240" s="1018"/>
      <c r="W1240" s="1018"/>
      <c r="X1240" s="1018"/>
      <c r="Y1240" s="1019"/>
      <c r="Z1240" s="967"/>
      <c r="AA1240" s="967"/>
      <c r="AB1240" s="967"/>
      <c r="AC1240" s="967"/>
      <c r="AD1240" s="967"/>
      <c r="AE1240" s="967"/>
      <c r="AF1240" s="967"/>
      <c r="AG1240" s="967"/>
      <c r="AH1240" s="967"/>
      <c r="AI1240" s="967"/>
      <c r="AJ1240" s="967"/>
      <c r="AK1240" s="967"/>
      <c r="AL1240" s="967"/>
      <c r="AM1240" s="967"/>
      <c r="AN1240" s="967"/>
      <c r="AO1240" s="967"/>
      <c r="AP1240" s="967"/>
      <c r="AQ1240" s="967"/>
      <c r="AR1240" s="967"/>
      <c r="AS1240" s="967"/>
      <c r="AT1240" s="967"/>
      <c r="AU1240" s="967"/>
      <c r="AV1240" s="967"/>
      <c r="AW1240" s="967"/>
      <c r="AX1240" s="967"/>
      <c r="AY1240" s="967"/>
      <c r="AZ1240" s="967"/>
      <c r="BA1240" s="967"/>
      <c r="BB1240" s="967"/>
      <c r="BC1240" s="967"/>
      <c r="BD1240" s="967"/>
      <c r="BE1240" s="967"/>
      <c r="BF1240" s="967"/>
      <c r="BG1240" s="967"/>
      <c r="BH1240" s="967"/>
      <c r="BI1240" s="967"/>
      <c r="BJ1240" s="967"/>
      <c r="BK1240" s="967"/>
      <c r="BL1240" s="967"/>
      <c r="BM1240" s="967"/>
      <c r="BN1240" s="967"/>
      <c r="BO1240" s="967"/>
      <c r="BP1240" s="967"/>
      <c r="BQ1240" s="967"/>
      <c r="BR1240" s="967"/>
      <c r="BS1240" s="967"/>
    </row>
    <row r="1241" spans="1:71" s="656" customFormat="1" ht="15.65" customHeight="1" outlineLevel="2" x14ac:dyDescent="0.25">
      <c r="A1241" s="934"/>
      <c r="B1241" s="657"/>
      <c r="C1241" s="790"/>
      <c r="D1241" s="765" t="s">
        <v>1254</v>
      </c>
      <c r="E1241" s="660"/>
      <c r="F1241" s="657"/>
      <c r="G1241" s="661"/>
      <c r="H1241" s="661"/>
      <c r="I1241" s="891"/>
      <c r="J1241" s="891"/>
      <c r="K1241" s="891"/>
      <c r="L1241" s="891"/>
      <c r="M1241" s="891"/>
      <c r="N1241" s="796"/>
      <c r="O1241" s="1017"/>
      <c r="P1241" s="1017"/>
      <c r="Q1241" s="1020"/>
      <c r="R1241" s="1018"/>
      <c r="S1241" s="1018"/>
      <c r="T1241" s="1018"/>
      <c r="U1241" s="1018"/>
      <c r="V1241" s="1018"/>
      <c r="W1241" s="1018"/>
      <c r="X1241" s="1018"/>
      <c r="Y1241" s="1019"/>
      <c r="Z1241" s="967"/>
      <c r="AA1241" s="967"/>
      <c r="AB1241" s="967"/>
      <c r="AC1241" s="967"/>
      <c r="AD1241" s="967"/>
      <c r="AE1241" s="967"/>
      <c r="AF1241" s="967"/>
      <c r="AG1241" s="967"/>
      <c r="AH1241" s="967"/>
      <c r="AI1241" s="967"/>
      <c r="AJ1241" s="967"/>
      <c r="AK1241" s="967"/>
      <c r="AL1241" s="967"/>
      <c r="AM1241" s="967"/>
      <c r="AN1241" s="967"/>
      <c r="AO1241" s="967"/>
      <c r="AP1241" s="967"/>
      <c r="AQ1241" s="967"/>
      <c r="AR1241" s="967"/>
      <c r="AS1241" s="967"/>
      <c r="AT1241" s="967"/>
      <c r="AU1241" s="967"/>
      <c r="AV1241" s="967"/>
      <c r="AW1241" s="967"/>
      <c r="AX1241" s="967"/>
      <c r="AY1241" s="967"/>
      <c r="AZ1241" s="967"/>
      <c r="BA1241" s="967"/>
      <c r="BB1241" s="967"/>
      <c r="BC1241" s="967"/>
      <c r="BD1241" s="967"/>
      <c r="BE1241" s="967"/>
      <c r="BF1241" s="967"/>
      <c r="BG1241" s="967"/>
      <c r="BH1241" s="967"/>
      <c r="BI1241" s="967"/>
      <c r="BJ1241" s="967"/>
      <c r="BK1241" s="967"/>
      <c r="BL1241" s="967"/>
      <c r="BM1241" s="967"/>
      <c r="BN1241" s="967"/>
      <c r="BO1241" s="967"/>
      <c r="BP1241" s="967"/>
      <c r="BQ1241" s="967"/>
      <c r="BR1241" s="967"/>
      <c r="BS1241" s="967"/>
    </row>
    <row r="1242" spans="1:71" s="656" customFormat="1" ht="15.65" customHeight="1" outlineLevel="2" x14ac:dyDescent="0.25">
      <c r="A1242" s="934"/>
      <c r="B1242" s="657"/>
      <c r="C1242" s="790"/>
      <c r="D1242" s="765" t="s">
        <v>1255</v>
      </c>
      <c r="E1242" s="660"/>
      <c r="F1242" s="657"/>
      <c r="G1242" s="661"/>
      <c r="H1242" s="661"/>
      <c r="I1242" s="891"/>
      <c r="J1242" s="891"/>
      <c r="K1242" s="891"/>
      <c r="L1242" s="891"/>
      <c r="M1242" s="891"/>
      <c r="N1242" s="796"/>
      <c r="O1242" s="1017"/>
      <c r="P1242" s="1017"/>
      <c r="Q1242" s="1020"/>
      <c r="R1242" s="1018"/>
      <c r="S1242" s="1018"/>
      <c r="T1242" s="1018"/>
      <c r="U1242" s="1018"/>
      <c r="V1242" s="1018"/>
      <c r="W1242" s="1018"/>
      <c r="X1242" s="1018"/>
      <c r="Y1242" s="1019"/>
      <c r="Z1242" s="967"/>
      <c r="AA1242" s="967"/>
      <c r="AB1242" s="967"/>
      <c r="AC1242" s="967"/>
      <c r="AD1242" s="967"/>
      <c r="AE1242" s="967"/>
      <c r="AF1242" s="967"/>
      <c r="AG1242" s="967"/>
      <c r="AH1242" s="967"/>
      <c r="AI1242" s="967"/>
      <c r="AJ1242" s="967"/>
      <c r="AK1242" s="967"/>
      <c r="AL1242" s="967"/>
      <c r="AM1242" s="967"/>
      <c r="AN1242" s="967"/>
      <c r="AO1242" s="967"/>
      <c r="AP1242" s="967"/>
      <c r="AQ1242" s="967"/>
      <c r="AR1242" s="967"/>
      <c r="AS1242" s="967"/>
      <c r="AT1242" s="967"/>
      <c r="AU1242" s="967"/>
      <c r="AV1242" s="967"/>
      <c r="AW1242" s="967"/>
      <c r="AX1242" s="967"/>
      <c r="AY1242" s="967"/>
      <c r="AZ1242" s="967"/>
      <c r="BA1242" s="967"/>
      <c r="BB1242" s="967"/>
      <c r="BC1242" s="967"/>
      <c r="BD1242" s="967"/>
      <c r="BE1242" s="967"/>
      <c r="BF1242" s="967"/>
      <c r="BG1242" s="967"/>
      <c r="BH1242" s="967"/>
      <c r="BI1242" s="967"/>
      <c r="BJ1242" s="967"/>
      <c r="BK1242" s="967"/>
      <c r="BL1242" s="967"/>
      <c r="BM1242" s="967"/>
      <c r="BN1242" s="967"/>
      <c r="BO1242" s="967"/>
      <c r="BP1242" s="967"/>
      <c r="BQ1242" s="967"/>
      <c r="BR1242" s="967"/>
      <c r="BS1242" s="967"/>
    </row>
    <row r="1243" spans="1:71" s="656" customFormat="1" ht="15.65" customHeight="1" outlineLevel="2" x14ac:dyDescent="0.25">
      <c r="A1243" s="934"/>
      <c r="B1243" s="657"/>
      <c r="C1243" s="790"/>
      <c r="D1243" s="765" t="s">
        <v>1256</v>
      </c>
      <c r="E1243" s="660"/>
      <c r="F1243" s="657"/>
      <c r="G1243" s="661"/>
      <c r="H1243" s="661"/>
      <c r="I1243" s="891"/>
      <c r="J1243" s="891"/>
      <c r="K1243" s="891"/>
      <c r="L1243" s="891"/>
      <c r="M1243" s="891"/>
      <c r="N1243" s="796"/>
      <c r="O1243" s="1017"/>
      <c r="P1243" s="1017"/>
      <c r="Q1243" s="1020"/>
      <c r="R1243" s="1018"/>
      <c r="S1243" s="1018"/>
      <c r="T1243" s="1018"/>
      <c r="U1243" s="1018"/>
      <c r="V1243" s="1018"/>
      <c r="W1243" s="1018"/>
      <c r="X1243" s="1018"/>
      <c r="Y1243" s="1019"/>
      <c r="Z1243" s="967"/>
      <c r="AA1243" s="967"/>
      <c r="AB1243" s="967"/>
      <c r="AC1243" s="967"/>
      <c r="AD1243" s="967"/>
      <c r="AE1243" s="967"/>
      <c r="AF1243" s="967"/>
      <c r="AG1243" s="967"/>
      <c r="AH1243" s="967"/>
      <c r="AI1243" s="967"/>
      <c r="AJ1243" s="967"/>
      <c r="AK1243" s="967"/>
      <c r="AL1243" s="967"/>
      <c r="AM1243" s="967"/>
      <c r="AN1243" s="967"/>
      <c r="AO1243" s="967"/>
      <c r="AP1243" s="967"/>
      <c r="AQ1243" s="967"/>
      <c r="AR1243" s="967"/>
      <c r="AS1243" s="967"/>
      <c r="AT1243" s="967"/>
      <c r="AU1243" s="967"/>
      <c r="AV1243" s="967"/>
      <c r="AW1243" s="967"/>
      <c r="AX1243" s="967"/>
      <c r="AY1243" s="967"/>
      <c r="AZ1243" s="967"/>
      <c r="BA1243" s="967"/>
      <c r="BB1243" s="967"/>
      <c r="BC1243" s="967"/>
      <c r="BD1243" s="967"/>
      <c r="BE1243" s="967"/>
      <c r="BF1243" s="967"/>
      <c r="BG1243" s="967"/>
      <c r="BH1243" s="967"/>
      <c r="BI1243" s="967"/>
      <c r="BJ1243" s="967"/>
      <c r="BK1243" s="967"/>
      <c r="BL1243" s="967"/>
      <c r="BM1243" s="967"/>
      <c r="BN1243" s="967"/>
      <c r="BO1243" s="967"/>
      <c r="BP1243" s="967"/>
      <c r="BQ1243" s="967"/>
      <c r="BR1243" s="967"/>
      <c r="BS1243" s="967"/>
    </row>
    <row r="1244" spans="1:71" s="656" customFormat="1" ht="15.65" customHeight="1" outlineLevel="2" x14ac:dyDescent="0.25">
      <c r="A1244" s="934"/>
      <c r="B1244" s="664" t="str">
        <f>B1237</f>
        <v>V3-1-B2</v>
      </c>
      <c r="C1244" s="791"/>
      <c r="D1244" s="657" t="str">
        <f>D1237</f>
        <v>Vloerisolatie isolatiefolie Rc 5.00  m².K/W en dik 15cm 35-60 m²</v>
      </c>
      <c r="E1244" s="678">
        <v>1</v>
      </c>
      <c r="F1244" s="657" t="s">
        <v>74</v>
      </c>
      <c r="G1244" s="661"/>
      <c r="H1244" s="661">
        <f>E1244*G1244</f>
        <v>0</v>
      </c>
      <c r="I1244" s="891"/>
      <c r="J1244" s="891">
        <f>E1244*I1244</f>
        <v>0</v>
      </c>
      <c r="K1244" s="891">
        <v>37.479999999999997</v>
      </c>
      <c r="L1244" s="891">
        <f>E1244*K1244</f>
        <v>37.479999999999997</v>
      </c>
      <c r="M1244" s="891">
        <f>J1244+H1244*Tabellen!$K$2+L1244</f>
        <v>37.479999999999997</v>
      </c>
      <c r="N1244" s="796"/>
      <c r="O1244" s="1017">
        <f>M1244</f>
        <v>37.479999999999997</v>
      </c>
      <c r="P1244" s="1017"/>
      <c r="Q1244" s="1020" t="s">
        <v>991</v>
      </c>
      <c r="R1244" s="1040">
        <f>_xlfn.XLOOKUP(Q1244,Tabellen!$B$9:$B$21,Tabellen!$C$9:$C$21,"controleren")</f>
        <v>0.4</v>
      </c>
      <c r="S1244" s="1018">
        <f>O1244*R1244</f>
        <v>14.991999999999999</v>
      </c>
      <c r="T1244" s="1018">
        <f>O1244-S1244</f>
        <v>22.488</v>
      </c>
      <c r="U1244" s="1018">
        <f>S1244*Tabellen!$G$2</f>
        <v>1.3492799999999998</v>
      </c>
      <c r="V1244" s="1018">
        <f>T1244*Tabellen!$H$2</f>
        <v>4.72248</v>
      </c>
      <c r="W1244" s="1018">
        <f>U1244+V1244</f>
        <v>6.0717599999999994</v>
      </c>
      <c r="X1244" s="1018">
        <f>O1244+W1244</f>
        <v>43.551759999999994</v>
      </c>
      <c r="Y1244" s="1019"/>
      <c r="Z1244" s="967"/>
      <c r="AA1244" s="967"/>
      <c r="AB1244" s="967"/>
      <c r="AC1244" s="967"/>
      <c r="AD1244" s="967"/>
      <c r="AE1244" s="967"/>
      <c r="AF1244" s="967"/>
      <c r="AG1244" s="967"/>
      <c r="AH1244" s="967"/>
      <c r="AI1244" s="967"/>
      <c r="AJ1244" s="967"/>
      <c r="AK1244" s="967"/>
      <c r="AL1244" s="967"/>
      <c r="AM1244" s="967"/>
      <c r="AN1244" s="967"/>
      <c r="AO1244" s="967"/>
      <c r="AP1244" s="967"/>
      <c r="AQ1244" s="967"/>
      <c r="AR1244" s="967"/>
      <c r="AS1244" s="967"/>
      <c r="AT1244" s="967"/>
      <c r="AU1244" s="967"/>
      <c r="AV1244" s="967"/>
      <c r="AW1244" s="967"/>
      <c r="AX1244" s="967"/>
      <c r="AY1244" s="967"/>
      <c r="AZ1244" s="967"/>
      <c r="BA1244" s="967"/>
      <c r="BB1244" s="967"/>
      <c r="BC1244" s="967"/>
      <c r="BD1244" s="967"/>
      <c r="BE1244" s="967"/>
      <c r="BF1244" s="967"/>
      <c r="BG1244" s="967"/>
      <c r="BH1244" s="967"/>
      <c r="BI1244" s="967"/>
      <c r="BJ1244" s="967"/>
      <c r="BK1244" s="967"/>
      <c r="BL1244" s="967"/>
      <c r="BM1244" s="967"/>
      <c r="BN1244" s="967"/>
      <c r="BO1244" s="967"/>
      <c r="BP1244" s="967"/>
      <c r="BQ1244" s="967"/>
      <c r="BR1244" s="967"/>
      <c r="BS1244" s="967"/>
    </row>
    <row r="1245" spans="1:71" ht="15.65" customHeight="1" outlineLevel="2" x14ac:dyDescent="0.25">
      <c r="B1245" s="659"/>
      <c r="D1245" s="682"/>
      <c r="E1245" s="660"/>
      <c r="G1245" s="661"/>
      <c r="H1245" s="661"/>
      <c r="N1245" s="795"/>
      <c r="O1245" s="1017"/>
      <c r="P1245" s="1017"/>
      <c r="Q1245" s="1017"/>
    </row>
    <row r="1246" spans="1:71" ht="9" customHeight="1" outlineLevel="1" x14ac:dyDescent="0.25">
      <c r="B1246" s="663"/>
      <c r="D1246" s="664"/>
      <c r="E1246" s="666"/>
      <c r="F1246" s="664"/>
      <c r="G1246" s="665"/>
      <c r="H1246" s="665"/>
      <c r="I1246" s="892"/>
      <c r="J1246" s="892"/>
      <c r="K1246" s="892"/>
      <c r="L1246" s="892"/>
      <c r="M1246" s="892"/>
      <c r="N1246" s="786"/>
      <c r="O1246" s="1021"/>
      <c r="P1246" s="1021"/>
      <c r="Q1246" s="1021"/>
      <c r="R1246" s="1022"/>
      <c r="S1246" s="1022"/>
      <c r="T1246" s="1022"/>
      <c r="U1246" s="1022"/>
      <c r="V1246" s="1022"/>
      <c r="W1246" s="1022"/>
      <c r="X1246" s="1022"/>
      <c r="Y1246" s="1021"/>
      <c r="Z1246" s="965"/>
      <c r="AA1246" s="966"/>
      <c r="AG1246" s="963"/>
      <c r="AH1246" s="963"/>
    </row>
    <row r="1247" spans="1:71" s="912" customFormat="1" ht="15.65" customHeight="1" outlineLevel="1" x14ac:dyDescent="0.25">
      <c r="B1247" s="650" t="s">
        <v>918</v>
      </c>
      <c r="C1247" s="937"/>
      <c r="D1247" s="651" t="s">
        <v>1641</v>
      </c>
      <c r="E1247" s="658">
        <v>11</v>
      </c>
      <c r="F1247" s="651" t="s">
        <v>74</v>
      </c>
      <c r="G1247" s="652"/>
      <c r="H1247" s="652">
        <f>SUM(H1248:H1255)</f>
        <v>0</v>
      </c>
      <c r="I1247" s="890"/>
      <c r="J1247" s="890">
        <f>SUM(J1248:J1255)</f>
        <v>0</v>
      </c>
      <c r="K1247" s="890"/>
      <c r="L1247" s="890">
        <f>SUM(L1248:L1255)</f>
        <v>34.630000000000003</v>
      </c>
      <c r="M1247" s="890">
        <f>SUM(M1248:M1255)</f>
        <v>34.630000000000003</v>
      </c>
      <c r="N1247" s="937"/>
      <c r="O1247" s="1013">
        <f>SUM(O1248:O1255)</f>
        <v>34.630000000000003</v>
      </c>
      <c r="P1247" s="1014" t="str">
        <f>B1247</f>
        <v>V3-1-B3</v>
      </c>
      <c r="Q1247" s="1014"/>
      <c r="R1247" s="1015"/>
      <c r="S1247" s="1015"/>
      <c r="T1247" s="1015"/>
      <c r="U1247" s="1015"/>
      <c r="V1247" s="1015"/>
      <c r="W1247" s="1015"/>
      <c r="X1247" s="1015">
        <f>SUM(X1248:X1254)</f>
        <v>40.24006</v>
      </c>
      <c r="Y1247" s="1016"/>
      <c r="Z1247" s="960"/>
      <c r="AA1247" s="960"/>
      <c r="AB1247" s="960"/>
      <c r="AC1247" s="960"/>
      <c r="AD1247" s="960"/>
      <c r="AE1247" s="960"/>
      <c r="AF1247" s="960"/>
      <c r="AG1247" s="960"/>
      <c r="AH1247" s="960"/>
      <c r="AI1247" s="960"/>
      <c r="AJ1247" s="960"/>
      <c r="AK1247" s="960"/>
      <c r="AL1247" s="960"/>
      <c r="AM1247" s="960"/>
      <c r="AN1247" s="960"/>
      <c r="AO1247" s="960"/>
      <c r="AP1247" s="960"/>
      <c r="AQ1247" s="960"/>
      <c r="AR1247" s="960"/>
      <c r="AS1247" s="960"/>
      <c r="AT1247" s="960"/>
      <c r="AU1247" s="960"/>
      <c r="AV1247" s="960"/>
      <c r="AW1247" s="960"/>
      <c r="AX1247" s="960"/>
      <c r="AY1247" s="960"/>
      <c r="AZ1247" s="960"/>
      <c r="BA1247" s="960"/>
      <c r="BB1247" s="960"/>
      <c r="BC1247" s="960"/>
      <c r="BD1247" s="960"/>
      <c r="BE1247" s="960"/>
      <c r="BF1247" s="960"/>
      <c r="BG1247" s="960"/>
      <c r="BH1247" s="960"/>
      <c r="BI1247" s="960"/>
      <c r="BJ1247" s="960"/>
      <c r="BK1247" s="960"/>
      <c r="BL1247" s="960"/>
      <c r="BM1247" s="960"/>
      <c r="BN1247" s="960"/>
      <c r="BO1247" s="960"/>
      <c r="BP1247" s="960"/>
      <c r="BQ1247" s="960"/>
      <c r="BR1247" s="960"/>
      <c r="BS1247" s="960"/>
    </row>
    <row r="1248" spans="1:71" ht="15.65" customHeight="1" outlineLevel="2" x14ac:dyDescent="0.25">
      <c r="B1248" s="659"/>
      <c r="D1248" s="668" t="s">
        <v>886</v>
      </c>
      <c r="E1248" s="660"/>
      <c r="G1248" s="661"/>
      <c r="H1248" s="661"/>
      <c r="N1248" s="795"/>
      <c r="O1248" s="1017"/>
      <c r="P1248" s="1017"/>
      <c r="Q1248" s="1017"/>
    </row>
    <row r="1249" spans="1:71" s="656" customFormat="1" ht="15.65" customHeight="1" outlineLevel="2" x14ac:dyDescent="0.25">
      <c r="A1249" s="934"/>
      <c r="B1249" s="657"/>
      <c r="C1249" s="790"/>
      <c r="D1249" s="657" t="s">
        <v>1252</v>
      </c>
      <c r="E1249" s="660"/>
      <c r="F1249" s="657"/>
      <c r="G1249" s="661"/>
      <c r="H1249" s="661"/>
      <c r="I1249" s="891"/>
      <c r="J1249" s="891"/>
      <c r="K1249" s="891"/>
      <c r="L1249" s="891"/>
      <c r="M1249" s="891"/>
      <c r="N1249" s="796"/>
      <c r="O1249" s="1017"/>
      <c r="P1249" s="1017"/>
      <c r="Q1249" s="1020"/>
      <c r="R1249" s="1018"/>
      <c r="S1249" s="1018"/>
      <c r="T1249" s="1018"/>
      <c r="U1249" s="1018"/>
      <c r="V1249" s="1018"/>
      <c r="W1249" s="1018"/>
      <c r="X1249" s="1018"/>
      <c r="Y1249" s="1019"/>
      <c r="Z1249" s="967"/>
      <c r="AA1249" s="967"/>
      <c r="AB1249" s="967"/>
      <c r="AC1249" s="967"/>
      <c r="AD1249" s="967"/>
      <c r="AE1249" s="967"/>
      <c r="AF1249" s="967"/>
      <c r="AG1249" s="967"/>
      <c r="AH1249" s="967"/>
      <c r="AI1249" s="967"/>
      <c r="AJ1249" s="967"/>
      <c r="AK1249" s="967"/>
      <c r="AL1249" s="967"/>
      <c r="AM1249" s="967"/>
      <c r="AN1249" s="967"/>
      <c r="AO1249" s="967"/>
      <c r="AP1249" s="967"/>
      <c r="AQ1249" s="967"/>
      <c r="AR1249" s="967"/>
      <c r="AS1249" s="967"/>
      <c r="AT1249" s="967"/>
      <c r="AU1249" s="967"/>
      <c r="AV1249" s="967"/>
      <c r="AW1249" s="967"/>
      <c r="AX1249" s="967"/>
      <c r="AY1249" s="967"/>
      <c r="AZ1249" s="967"/>
      <c r="BA1249" s="967"/>
      <c r="BB1249" s="967"/>
      <c r="BC1249" s="967"/>
      <c r="BD1249" s="967"/>
      <c r="BE1249" s="967"/>
      <c r="BF1249" s="967"/>
      <c r="BG1249" s="967"/>
      <c r="BH1249" s="967"/>
      <c r="BI1249" s="967"/>
      <c r="BJ1249" s="967"/>
      <c r="BK1249" s="967"/>
      <c r="BL1249" s="967"/>
      <c r="BM1249" s="967"/>
      <c r="BN1249" s="967"/>
      <c r="BO1249" s="967"/>
      <c r="BP1249" s="967"/>
      <c r="BQ1249" s="967"/>
      <c r="BR1249" s="967"/>
      <c r="BS1249" s="967"/>
    </row>
    <row r="1250" spans="1:71" s="656" customFormat="1" ht="15.65" customHeight="1" outlineLevel="2" x14ac:dyDescent="0.25">
      <c r="A1250" s="934"/>
      <c r="B1250" s="657"/>
      <c r="C1250" s="790"/>
      <c r="D1250" s="765" t="s">
        <v>1253</v>
      </c>
      <c r="E1250" s="660"/>
      <c r="F1250" s="657"/>
      <c r="G1250" s="661"/>
      <c r="H1250" s="661"/>
      <c r="I1250" s="891"/>
      <c r="J1250" s="891"/>
      <c r="K1250" s="891"/>
      <c r="L1250" s="891"/>
      <c r="M1250" s="891"/>
      <c r="N1250" s="796"/>
      <c r="O1250" s="1017"/>
      <c r="P1250" s="1017"/>
      <c r="Q1250" s="1020"/>
      <c r="R1250" s="1018"/>
      <c r="S1250" s="1018"/>
      <c r="T1250" s="1018"/>
      <c r="U1250" s="1018"/>
      <c r="V1250" s="1018"/>
      <c r="W1250" s="1018"/>
      <c r="X1250" s="1018"/>
      <c r="Y1250" s="1019"/>
      <c r="Z1250" s="967"/>
      <c r="AA1250" s="967"/>
      <c r="AB1250" s="967"/>
      <c r="AC1250" s="967"/>
      <c r="AD1250" s="967"/>
      <c r="AE1250" s="967"/>
      <c r="AF1250" s="967"/>
      <c r="AG1250" s="967"/>
      <c r="AH1250" s="967"/>
      <c r="AI1250" s="967"/>
      <c r="AJ1250" s="967"/>
      <c r="AK1250" s="967"/>
      <c r="AL1250" s="967"/>
      <c r="AM1250" s="967"/>
      <c r="AN1250" s="967"/>
      <c r="AO1250" s="967"/>
      <c r="AP1250" s="967"/>
      <c r="AQ1250" s="967"/>
      <c r="AR1250" s="967"/>
      <c r="AS1250" s="967"/>
      <c r="AT1250" s="967"/>
      <c r="AU1250" s="967"/>
      <c r="AV1250" s="967"/>
      <c r="AW1250" s="967"/>
      <c r="AX1250" s="967"/>
      <c r="AY1250" s="967"/>
      <c r="AZ1250" s="967"/>
      <c r="BA1250" s="967"/>
      <c r="BB1250" s="967"/>
      <c r="BC1250" s="967"/>
      <c r="BD1250" s="967"/>
      <c r="BE1250" s="967"/>
      <c r="BF1250" s="967"/>
      <c r="BG1250" s="967"/>
      <c r="BH1250" s="967"/>
      <c r="BI1250" s="967"/>
      <c r="BJ1250" s="967"/>
      <c r="BK1250" s="967"/>
      <c r="BL1250" s="967"/>
      <c r="BM1250" s="967"/>
      <c r="BN1250" s="967"/>
      <c r="BO1250" s="967"/>
      <c r="BP1250" s="967"/>
      <c r="BQ1250" s="967"/>
      <c r="BR1250" s="967"/>
      <c r="BS1250" s="967"/>
    </row>
    <row r="1251" spans="1:71" s="656" customFormat="1" ht="15.65" customHeight="1" outlineLevel="2" x14ac:dyDescent="0.25">
      <c r="A1251" s="934"/>
      <c r="B1251" s="657"/>
      <c r="C1251" s="790"/>
      <c r="D1251" s="765" t="s">
        <v>1254</v>
      </c>
      <c r="E1251" s="660"/>
      <c r="F1251" s="657"/>
      <c r="G1251" s="661"/>
      <c r="H1251" s="661"/>
      <c r="I1251" s="891"/>
      <c r="J1251" s="891"/>
      <c r="K1251" s="891"/>
      <c r="L1251" s="891"/>
      <c r="M1251" s="891"/>
      <c r="N1251" s="796"/>
      <c r="O1251" s="1017"/>
      <c r="P1251" s="1017"/>
      <c r="Q1251" s="1020"/>
      <c r="R1251" s="1018"/>
      <c r="S1251" s="1018"/>
      <c r="T1251" s="1018"/>
      <c r="U1251" s="1018"/>
      <c r="V1251" s="1018"/>
      <c r="W1251" s="1018"/>
      <c r="X1251" s="1018"/>
      <c r="Y1251" s="1019"/>
      <c r="Z1251" s="967"/>
      <c r="AA1251" s="967"/>
      <c r="AB1251" s="967"/>
      <c r="AC1251" s="967"/>
      <c r="AD1251" s="967"/>
      <c r="AE1251" s="967"/>
      <c r="AF1251" s="967"/>
      <c r="AG1251" s="967"/>
      <c r="AH1251" s="967"/>
      <c r="AI1251" s="967"/>
      <c r="AJ1251" s="967"/>
      <c r="AK1251" s="967"/>
      <c r="AL1251" s="967"/>
      <c r="AM1251" s="967"/>
      <c r="AN1251" s="967"/>
      <c r="AO1251" s="967"/>
      <c r="AP1251" s="967"/>
      <c r="AQ1251" s="967"/>
      <c r="AR1251" s="967"/>
      <c r="AS1251" s="967"/>
      <c r="AT1251" s="967"/>
      <c r="AU1251" s="967"/>
      <c r="AV1251" s="967"/>
      <c r="AW1251" s="967"/>
      <c r="AX1251" s="967"/>
      <c r="AY1251" s="967"/>
      <c r="AZ1251" s="967"/>
      <c r="BA1251" s="967"/>
      <c r="BB1251" s="967"/>
      <c r="BC1251" s="967"/>
      <c r="BD1251" s="967"/>
      <c r="BE1251" s="967"/>
      <c r="BF1251" s="967"/>
      <c r="BG1251" s="967"/>
      <c r="BH1251" s="967"/>
      <c r="BI1251" s="967"/>
      <c r="BJ1251" s="967"/>
      <c r="BK1251" s="967"/>
      <c r="BL1251" s="967"/>
      <c r="BM1251" s="967"/>
      <c r="BN1251" s="967"/>
      <c r="BO1251" s="967"/>
      <c r="BP1251" s="967"/>
      <c r="BQ1251" s="967"/>
      <c r="BR1251" s="967"/>
      <c r="BS1251" s="967"/>
    </row>
    <row r="1252" spans="1:71" s="656" customFormat="1" ht="15.65" customHeight="1" outlineLevel="2" x14ac:dyDescent="0.25">
      <c r="A1252" s="934"/>
      <c r="B1252" s="657"/>
      <c r="C1252" s="790"/>
      <c r="D1252" s="765" t="s">
        <v>1255</v>
      </c>
      <c r="E1252" s="660"/>
      <c r="F1252" s="657"/>
      <c r="G1252" s="661"/>
      <c r="H1252" s="661"/>
      <c r="I1252" s="891"/>
      <c r="J1252" s="891"/>
      <c r="K1252" s="891"/>
      <c r="L1252" s="891"/>
      <c r="M1252" s="891"/>
      <c r="N1252" s="796"/>
      <c r="O1252" s="1017"/>
      <c r="P1252" s="1017"/>
      <c r="Q1252" s="1020"/>
      <c r="R1252" s="1018"/>
      <c r="S1252" s="1018"/>
      <c r="T1252" s="1018"/>
      <c r="U1252" s="1018"/>
      <c r="V1252" s="1018"/>
      <c r="W1252" s="1018"/>
      <c r="X1252" s="1018"/>
      <c r="Y1252" s="1019"/>
      <c r="Z1252" s="967"/>
      <c r="AA1252" s="967"/>
      <c r="AB1252" s="967"/>
      <c r="AC1252" s="967"/>
      <c r="AD1252" s="967"/>
      <c r="AE1252" s="967"/>
      <c r="AF1252" s="967"/>
      <c r="AG1252" s="967"/>
      <c r="AH1252" s="967"/>
      <c r="AI1252" s="967"/>
      <c r="AJ1252" s="967"/>
      <c r="AK1252" s="967"/>
      <c r="AL1252" s="967"/>
      <c r="AM1252" s="967"/>
      <c r="AN1252" s="967"/>
      <c r="AO1252" s="967"/>
      <c r="AP1252" s="967"/>
      <c r="AQ1252" s="967"/>
      <c r="AR1252" s="967"/>
      <c r="AS1252" s="967"/>
      <c r="AT1252" s="967"/>
      <c r="AU1252" s="967"/>
      <c r="AV1252" s="967"/>
      <c r="AW1252" s="967"/>
      <c r="AX1252" s="967"/>
      <c r="AY1252" s="967"/>
      <c r="AZ1252" s="967"/>
      <c r="BA1252" s="967"/>
      <c r="BB1252" s="967"/>
      <c r="BC1252" s="967"/>
      <c r="BD1252" s="967"/>
      <c r="BE1252" s="967"/>
      <c r="BF1252" s="967"/>
      <c r="BG1252" s="967"/>
      <c r="BH1252" s="967"/>
      <c r="BI1252" s="967"/>
      <c r="BJ1252" s="967"/>
      <c r="BK1252" s="967"/>
      <c r="BL1252" s="967"/>
      <c r="BM1252" s="967"/>
      <c r="BN1252" s="967"/>
      <c r="BO1252" s="967"/>
      <c r="BP1252" s="967"/>
      <c r="BQ1252" s="967"/>
      <c r="BR1252" s="967"/>
      <c r="BS1252" s="967"/>
    </row>
    <row r="1253" spans="1:71" s="656" customFormat="1" ht="15.65" customHeight="1" outlineLevel="2" x14ac:dyDescent="0.25">
      <c r="A1253" s="934"/>
      <c r="B1253" s="657"/>
      <c r="C1253" s="790"/>
      <c r="D1253" s="765" t="s">
        <v>1256</v>
      </c>
      <c r="E1253" s="660"/>
      <c r="F1253" s="657"/>
      <c r="G1253" s="661"/>
      <c r="H1253" s="661"/>
      <c r="I1253" s="891"/>
      <c r="J1253" s="891"/>
      <c r="K1253" s="891"/>
      <c r="L1253" s="891"/>
      <c r="M1253" s="891"/>
      <c r="N1253" s="796"/>
      <c r="O1253" s="1017"/>
      <c r="P1253" s="1017"/>
      <c r="Q1253" s="1020"/>
      <c r="R1253" s="1018"/>
      <c r="S1253" s="1018"/>
      <c r="T1253" s="1018"/>
      <c r="U1253" s="1018"/>
      <c r="V1253" s="1018"/>
      <c r="W1253" s="1018"/>
      <c r="X1253" s="1018"/>
      <c r="Y1253" s="1019"/>
      <c r="Z1253" s="967"/>
      <c r="AA1253" s="967"/>
      <c r="AB1253" s="967"/>
      <c r="AC1253" s="967"/>
      <c r="AD1253" s="967"/>
      <c r="AE1253" s="967"/>
      <c r="AF1253" s="967"/>
      <c r="AG1253" s="967"/>
      <c r="AH1253" s="967"/>
      <c r="AI1253" s="967"/>
      <c r="AJ1253" s="967"/>
      <c r="AK1253" s="967"/>
      <c r="AL1253" s="967"/>
      <c r="AM1253" s="967"/>
      <c r="AN1253" s="967"/>
      <c r="AO1253" s="967"/>
      <c r="AP1253" s="967"/>
      <c r="AQ1253" s="967"/>
      <c r="AR1253" s="967"/>
      <c r="AS1253" s="967"/>
      <c r="AT1253" s="967"/>
      <c r="AU1253" s="967"/>
      <c r="AV1253" s="967"/>
      <c r="AW1253" s="967"/>
      <c r="AX1253" s="967"/>
      <c r="AY1253" s="967"/>
      <c r="AZ1253" s="967"/>
      <c r="BA1253" s="967"/>
      <c r="BB1253" s="967"/>
      <c r="BC1253" s="967"/>
      <c r="BD1253" s="967"/>
      <c r="BE1253" s="967"/>
      <c r="BF1253" s="967"/>
      <c r="BG1253" s="967"/>
      <c r="BH1253" s="967"/>
      <c r="BI1253" s="967"/>
      <c r="BJ1253" s="967"/>
      <c r="BK1253" s="967"/>
      <c r="BL1253" s="967"/>
      <c r="BM1253" s="967"/>
      <c r="BN1253" s="967"/>
      <c r="BO1253" s="967"/>
      <c r="BP1253" s="967"/>
      <c r="BQ1253" s="967"/>
      <c r="BR1253" s="967"/>
      <c r="BS1253" s="967"/>
    </row>
    <row r="1254" spans="1:71" s="656" customFormat="1" ht="15.65" customHeight="1" outlineLevel="2" x14ac:dyDescent="0.25">
      <c r="A1254" s="934"/>
      <c r="B1254" s="664" t="str">
        <f>B1247</f>
        <v>V3-1-B3</v>
      </c>
      <c r="C1254" s="791"/>
      <c r="D1254" s="657" t="str">
        <f>D1247</f>
        <v>Vloerisolatie isolatiefolie Rc 5.00  m².K/W en dik 15cm &gt; 60 m²</v>
      </c>
      <c r="E1254" s="686">
        <v>1</v>
      </c>
      <c r="F1254" s="657" t="s">
        <v>74</v>
      </c>
      <c r="G1254" s="661"/>
      <c r="H1254" s="661">
        <f>E1254*G1254</f>
        <v>0</v>
      </c>
      <c r="I1254" s="891"/>
      <c r="J1254" s="891">
        <f>E1254*I1254</f>
        <v>0</v>
      </c>
      <c r="K1254" s="891">
        <v>34.630000000000003</v>
      </c>
      <c r="L1254" s="891">
        <f>E1254*K1254</f>
        <v>34.630000000000003</v>
      </c>
      <c r="M1254" s="891">
        <f>J1254+H1254*Tabellen!$K$2+L1254</f>
        <v>34.630000000000003</v>
      </c>
      <c r="N1254" s="796"/>
      <c r="O1254" s="1017">
        <f>M1254</f>
        <v>34.630000000000003</v>
      </c>
      <c r="P1254" s="1017"/>
      <c r="Q1254" s="1020" t="s">
        <v>991</v>
      </c>
      <c r="R1254" s="1040">
        <f>_xlfn.XLOOKUP(Q1254,Tabellen!$B$9:$B$21,Tabellen!$C$9:$C$21,"controleren")</f>
        <v>0.4</v>
      </c>
      <c r="S1254" s="1018">
        <f>O1254*R1254</f>
        <v>13.852000000000002</v>
      </c>
      <c r="T1254" s="1018">
        <f>O1254-S1254</f>
        <v>20.777999999999999</v>
      </c>
      <c r="U1254" s="1018">
        <f>S1254*Tabellen!$G$2</f>
        <v>1.2466800000000002</v>
      </c>
      <c r="V1254" s="1018">
        <f>T1254*Tabellen!$H$2</f>
        <v>4.3633799999999994</v>
      </c>
      <c r="W1254" s="1018">
        <f>U1254+V1254</f>
        <v>5.6100599999999998</v>
      </c>
      <c r="X1254" s="1018">
        <f>O1254+W1254</f>
        <v>40.24006</v>
      </c>
      <c r="Y1254" s="1019"/>
      <c r="Z1254" s="967"/>
      <c r="AA1254" s="967"/>
      <c r="AB1254" s="967"/>
      <c r="AC1254" s="967"/>
      <c r="AD1254" s="967"/>
      <c r="AE1254" s="967"/>
      <c r="AF1254" s="967"/>
      <c r="AG1254" s="967"/>
      <c r="AH1254" s="967"/>
      <c r="AI1254" s="967"/>
      <c r="AJ1254" s="967"/>
      <c r="AK1254" s="967"/>
      <c r="AL1254" s="967"/>
      <c r="AM1254" s="967"/>
      <c r="AN1254" s="967"/>
      <c r="AO1254" s="967"/>
      <c r="AP1254" s="967"/>
      <c r="AQ1254" s="967"/>
      <c r="AR1254" s="967"/>
      <c r="AS1254" s="967"/>
      <c r="AT1254" s="967"/>
      <c r="AU1254" s="967"/>
      <c r="AV1254" s="967"/>
      <c r="AW1254" s="967"/>
      <c r="AX1254" s="967"/>
      <c r="AY1254" s="967"/>
      <c r="AZ1254" s="967"/>
      <c r="BA1254" s="967"/>
      <c r="BB1254" s="967"/>
      <c r="BC1254" s="967"/>
      <c r="BD1254" s="967"/>
      <c r="BE1254" s="967"/>
      <c r="BF1254" s="967"/>
      <c r="BG1254" s="967"/>
      <c r="BH1254" s="967"/>
      <c r="BI1254" s="967"/>
      <c r="BJ1254" s="967"/>
      <c r="BK1254" s="967"/>
      <c r="BL1254" s="967"/>
      <c r="BM1254" s="967"/>
      <c r="BN1254" s="967"/>
      <c r="BO1254" s="967"/>
      <c r="BP1254" s="967"/>
      <c r="BQ1254" s="967"/>
      <c r="BR1254" s="967"/>
      <c r="BS1254" s="967"/>
    </row>
    <row r="1255" spans="1:71" ht="15.65" customHeight="1" outlineLevel="2" x14ac:dyDescent="0.25">
      <c r="B1255" s="659"/>
      <c r="D1255" s="682"/>
      <c r="E1255" s="660"/>
      <c r="G1255" s="661"/>
      <c r="H1255" s="661"/>
      <c r="N1255" s="795"/>
      <c r="O1255" s="1017"/>
      <c r="P1255" s="1017"/>
      <c r="Q1255" s="1017"/>
    </row>
    <row r="1256" spans="1:71" ht="9" customHeight="1" outlineLevel="1" x14ac:dyDescent="0.25">
      <c r="B1256" s="663"/>
      <c r="D1256" s="664"/>
      <c r="E1256" s="666"/>
      <c r="F1256" s="664"/>
      <c r="G1256" s="665"/>
      <c r="H1256" s="665"/>
      <c r="I1256" s="892"/>
      <c r="J1256" s="892"/>
      <c r="K1256" s="892"/>
      <c r="L1256" s="892"/>
      <c r="M1256" s="892"/>
      <c r="N1256" s="786"/>
      <c r="O1256" s="1021"/>
      <c r="P1256" s="1021"/>
      <c r="Q1256" s="1021"/>
      <c r="R1256" s="1022"/>
      <c r="S1256" s="1022"/>
      <c r="T1256" s="1022"/>
      <c r="U1256" s="1022"/>
      <c r="V1256" s="1022"/>
      <c r="W1256" s="1022"/>
      <c r="X1256" s="1022"/>
      <c r="Y1256" s="1021"/>
      <c r="Z1256" s="965"/>
      <c r="AA1256" s="966"/>
      <c r="AG1256" s="963"/>
      <c r="AH1256" s="963"/>
    </row>
    <row r="1257" spans="1:71" s="912" customFormat="1" ht="15.65" customHeight="1" outlineLevel="1" x14ac:dyDescent="0.25">
      <c r="B1257" s="650" t="s">
        <v>919</v>
      </c>
      <c r="C1257" s="937"/>
      <c r="D1257" s="651" t="s">
        <v>1643</v>
      </c>
      <c r="E1257" s="658">
        <v>1</v>
      </c>
      <c r="F1257" s="651" t="s">
        <v>74</v>
      </c>
      <c r="G1257" s="652"/>
      <c r="H1257" s="652">
        <f>SUM(H1258:H1262)</f>
        <v>0</v>
      </c>
      <c r="I1257" s="890"/>
      <c r="J1257" s="890">
        <f>SUM(J1258:J1262)</f>
        <v>0</v>
      </c>
      <c r="K1257" s="890"/>
      <c r="L1257" s="890">
        <f>SUM(L1258:L1262)</f>
        <v>27</v>
      </c>
      <c r="M1257" s="890">
        <f>SUM(M1258:M1260)</f>
        <v>27</v>
      </c>
      <c r="N1257" s="937"/>
      <c r="O1257" s="1013">
        <f>SUM(O1258:O1262)</f>
        <v>27</v>
      </c>
      <c r="P1257" s="1014" t="str">
        <f>B1257</f>
        <v>V3-1-C1</v>
      </c>
      <c r="Q1257" s="1014"/>
      <c r="R1257" s="1015"/>
      <c r="S1257" s="1015"/>
      <c r="T1257" s="1015"/>
      <c r="U1257" s="1015"/>
      <c r="V1257" s="1015"/>
      <c r="W1257" s="1015"/>
      <c r="X1257" s="1015">
        <f>SUM(X1258:X1260)</f>
        <v>31.373999999999999</v>
      </c>
      <c r="Y1257" s="1016"/>
      <c r="Z1257" s="960"/>
      <c r="AA1257" s="960"/>
      <c r="AB1257" s="960"/>
      <c r="AC1257" s="960"/>
      <c r="AD1257" s="960"/>
      <c r="AE1257" s="960"/>
      <c r="AF1257" s="960"/>
      <c r="AG1257" s="960"/>
      <c r="AH1257" s="960"/>
      <c r="AI1257" s="960"/>
      <c r="AJ1257" s="960"/>
      <c r="AK1257" s="960"/>
      <c r="AL1257" s="960"/>
      <c r="AM1257" s="960"/>
      <c r="AN1257" s="960"/>
      <c r="AO1257" s="960"/>
      <c r="AP1257" s="960"/>
      <c r="AQ1257" s="960"/>
      <c r="AR1257" s="960"/>
      <c r="AS1257" s="960"/>
      <c r="AT1257" s="960"/>
      <c r="AU1257" s="960"/>
      <c r="AV1257" s="960"/>
      <c r="AW1257" s="960"/>
      <c r="AX1257" s="960"/>
      <c r="AY1257" s="960"/>
      <c r="AZ1257" s="960"/>
      <c r="BA1257" s="960"/>
      <c r="BB1257" s="960"/>
      <c r="BC1257" s="960"/>
      <c r="BD1257" s="960"/>
      <c r="BE1257" s="960"/>
      <c r="BF1257" s="960"/>
      <c r="BG1257" s="960"/>
      <c r="BH1257" s="960"/>
      <c r="BI1257" s="960"/>
      <c r="BJ1257" s="960"/>
      <c r="BK1257" s="960"/>
      <c r="BL1257" s="960"/>
      <c r="BM1257" s="960"/>
      <c r="BN1257" s="960"/>
      <c r="BO1257" s="960"/>
      <c r="BP1257" s="960"/>
      <c r="BQ1257" s="960"/>
      <c r="BR1257" s="960"/>
      <c r="BS1257" s="960"/>
    </row>
    <row r="1258" spans="1:71" ht="15.65" customHeight="1" outlineLevel="2" x14ac:dyDescent="0.25">
      <c r="B1258" s="659"/>
      <c r="D1258" s="668" t="s">
        <v>142</v>
      </c>
      <c r="E1258" s="660"/>
      <c r="G1258" s="661"/>
      <c r="H1258" s="661"/>
      <c r="N1258" s="795"/>
      <c r="O1258" s="1017"/>
      <c r="P1258" s="1017"/>
      <c r="Q1258" s="1017"/>
    </row>
    <row r="1259" spans="1:71" ht="15.65" customHeight="1" outlineLevel="2" x14ac:dyDescent="0.25">
      <c r="B1259" s="656"/>
      <c r="D1259" s="669" t="str">
        <f>D1257</f>
        <v>Vloerisolatie EPS-isolatie 130mm Rc 3.70  m².K/W</v>
      </c>
      <c r="E1259" s="669">
        <v>1</v>
      </c>
      <c r="F1259" s="669" t="s">
        <v>74</v>
      </c>
      <c r="G1259" s="669"/>
      <c r="H1259" s="669">
        <f>E1259*G1259</f>
        <v>0</v>
      </c>
      <c r="I1259" s="897"/>
      <c r="J1259" s="897">
        <f>E1259*I1259</f>
        <v>0</v>
      </c>
      <c r="K1259" s="897">
        <v>25.5</v>
      </c>
      <c r="L1259" s="897">
        <f>E1259*K1259</f>
        <v>25.5</v>
      </c>
      <c r="M1259" s="897">
        <f>J1259+H1259*Tabellen!$K$2+L1259</f>
        <v>25.5</v>
      </c>
      <c r="N1259" s="795"/>
      <c r="O1259" s="1017">
        <f>M1259</f>
        <v>25.5</v>
      </c>
      <c r="P1259" s="1017"/>
      <c r="Q1259" s="1020" t="s">
        <v>991</v>
      </c>
      <c r="R1259" s="1040">
        <f>_xlfn.XLOOKUP(Q1259,Tabellen!$B$9:$B$21,Tabellen!$C$9:$C$21,"controleren")</f>
        <v>0.4</v>
      </c>
      <c r="S1259" s="1018">
        <f>O1259*R1259</f>
        <v>10.200000000000001</v>
      </c>
      <c r="T1259" s="1018">
        <f>O1259-S1259</f>
        <v>15.299999999999999</v>
      </c>
      <c r="U1259" s="1018">
        <f>S1259*Tabellen!$G$2</f>
        <v>0.91800000000000004</v>
      </c>
      <c r="V1259" s="1018">
        <f>T1259*Tabellen!$H$2</f>
        <v>3.2129999999999996</v>
      </c>
      <c r="W1259" s="1018">
        <f>U1259+V1259</f>
        <v>4.1309999999999993</v>
      </c>
      <c r="X1259" s="1018">
        <f>O1259+W1259</f>
        <v>29.631</v>
      </c>
    </row>
    <row r="1260" spans="1:71" ht="15.65" customHeight="1" outlineLevel="2" x14ac:dyDescent="0.25">
      <c r="B1260" s="656"/>
      <c r="D1260" s="669" t="s">
        <v>1523</v>
      </c>
      <c r="E1260" s="669">
        <v>1</v>
      </c>
      <c r="F1260" s="669" t="s">
        <v>74</v>
      </c>
      <c r="G1260" s="669"/>
      <c r="H1260" s="669">
        <f>E1260*G1260</f>
        <v>0</v>
      </c>
      <c r="I1260" s="897"/>
      <c r="J1260" s="897">
        <f>E1260*I1260</f>
        <v>0</v>
      </c>
      <c r="K1260" s="897">
        <v>1.5</v>
      </c>
      <c r="L1260" s="897">
        <f>E1260*K1260</f>
        <v>1.5</v>
      </c>
      <c r="M1260" s="897">
        <f>J1260+H1260*Tabellen!$K$2+L1260</f>
        <v>1.5</v>
      </c>
      <c r="O1260" s="1018">
        <f>M1260</f>
        <v>1.5</v>
      </c>
      <c r="Q1260" s="1020" t="s">
        <v>991</v>
      </c>
      <c r="R1260" s="1040">
        <f>_xlfn.XLOOKUP(Q1260,Tabellen!$B$9:$B$21,Tabellen!$C$9:$C$21,"controleren")</f>
        <v>0.4</v>
      </c>
      <c r="S1260" s="1018">
        <f>O1260*R1260</f>
        <v>0.60000000000000009</v>
      </c>
      <c r="T1260" s="1018">
        <f>O1260-S1260</f>
        <v>0.89999999999999991</v>
      </c>
      <c r="U1260" s="1018">
        <f>S1260*Tabellen!$G$2</f>
        <v>5.4000000000000006E-2</v>
      </c>
      <c r="V1260" s="1018">
        <f>T1260*Tabellen!$H$2</f>
        <v>0.18899999999999997</v>
      </c>
      <c r="W1260" s="1018">
        <f>U1260+V1260</f>
        <v>0.24299999999999999</v>
      </c>
      <c r="X1260" s="1018">
        <f>O1260+W1260</f>
        <v>1.7429999999999999</v>
      </c>
    </row>
    <row r="1261" spans="1:71" ht="15.65" customHeight="1" outlineLevel="2" x14ac:dyDescent="0.25">
      <c r="B1261" s="656"/>
      <c r="D1261" s="656"/>
      <c r="E1261" s="656"/>
      <c r="F1261" s="656"/>
      <c r="G1261" s="656"/>
      <c r="H1261" s="656"/>
      <c r="I1261" s="893"/>
      <c r="J1261" s="893"/>
      <c r="K1261" s="893"/>
      <c r="L1261" s="893"/>
      <c r="M1261" s="893"/>
      <c r="O1261" s="1018"/>
      <c r="Q1261" s="1020"/>
    </row>
    <row r="1262" spans="1:71" ht="9" customHeight="1" outlineLevel="1" x14ac:dyDescent="0.25">
      <c r="B1262" s="663"/>
      <c r="D1262" s="664"/>
      <c r="E1262" s="666"/>
      <c r="F1262" s="664"/>
      <c r="G1262" s="665"/>
      <c r="H1262" s="665"/>
      <c r="I1262" s="892"/>
      <c r="J1262" s="892"/>
      <c r="K1262" s="892"/>
      <c r="L1262" s="892"/>
      <c r="M1262" s="892"/>
      <c r="N1262" s="786"/>
      <c r="O1262" s="1021"/>
      <c r="P1262" s="1021"/>
      <c r="Q1262" s="1021"/>
      <c r="R1262" s="1022"/>
      <c r="S1262" s="1022"/>
      <c r="T1262" s="1022"/>
      <c r="U1262" s="1022"/>
      <c r="V1262" s="1022"/>
      <c r="W1262" s="1022"/>
      <c r="X1262" s="1022"/>
      <c r="Y1262" s="1021"/>
      <c r="Z1262" s="965"/>
      <c r="AA1262" s="966"/>
      <c r="AG1262" s="963"/>
      <c r="AH1262" s="963"/>
    </row>
    <row r="1263" spans="1:71" s="912" customFormat="1" ht="15.65" customHeight="1" outlineLevel="1" x14ac:dyDescent="0.25">
      <c r="B1263" s="650" t="s">
        <v>920</v>
      </c>
      <c r="C1263" s="937"/>
      <c r="D1263" s="651" t="s">
        <v>1358</v>
      </c>
      <c r="E1263" s="658">
        <v>1</v>
      </c>
      <c r="F1263" s="651" t="s">
        <v>74</v>
      </c>
      <c r="G1263" s="652"/>
      <c r="H1263" s="652">
        <f>SUM(H1264:H1268)</f>
        <v>0</v>
      </c>
      <c r="I1263" s="890"/>
      <c r="J1263" s="890">
        <f>SUM(J1264:J1268)</f>
        <v>0</v>
      </c>
      <c r="K1263" s="890"/>
      <c r="L1263" s="890">
        <f>SUM(L1264:L1268)</f>
        <v>0.12</v>
      </c>
      <c r="M1263" s="890">
        <f>SUM(M1264:M1266)</f>
        <v>0.12</v>
      </c>
      <c r="N1263" s="937"/>
      <c r="O1263" s="1013">
        <f>SUM(O1264:O1268)</f>
        <v>0.12</v>
      </c>
      <c r="P1263" s="1014" t="str">
        <f>B1263</f>
        <v>V3-1-C2</v>
      </c>
      <c r="Q1263" s="1014"/>
      <c r="R1263" s="1015"/>
      <c r="S1263" s="1015"/>
      <c r="T1263" s="1015"/>
      <c r="U1263" s="1015"/>
      <c r="V1263" s="1015"/>
      <c r="W1263" s="1015"/>
      <c r="X1263" s="1015">
        <f>SUM(X1264:X1266)</f>
        <v>0.13944000000000001</v>
      </c>
      <c r="Y1263" s="1016"/>
      <c r="Z1263" s="960"/>
      <c r="AA1263" s="960"/>
      <c r="AB1263" s="960"/>
      <c r="AC1263" s="960"/>
      <c r="AD1263" s="960"/>
      <c r="AE1263" s="960"/>
      <c r="AF1263" s="960"/>
      <c r="AG1263" s="960"/>
      <c r="AH1263" s="960"/>
      <c r="AI1263" s="960"/>
      <c r="AJ1263" s="960"/>
      <c r="AK1263" s="960"/>
      <c r="AL1263" s="960"/>
      <c r="AM1263" s="960"/>
      <c r="AN1263" s="960"/>
      <c r="AO1263" s="960"/>
      <c r="AP1263" s="960"/>
      <c r="AQ1263" s="960"/>
      <c r="AR1263" s="960"/>
      <c r="AS1263" s="960"/>
      <c r="AT1263" s="960"/>
      <c r="AU1263" s="960"/>
      <c r="AV1263" s="960"/>
      <c r="AW1263" s="960"/>
      <c r="AX1263" s="960"/>
      <c r="AY1263" s="960"/>
      <c r="AZ1263" s="960"/>
      <c r="BA1263" s="960"/>
      <c r="BB1263" s="960"/>
      <c r="BC1263" s="960"/>
      <c r="BD1263" s="960"/>
      <c r="BE1263" s="960"/>
      <c r="BF1263" s="960"/>
      <c r="BG1263" s="960"/>
      <c r="BH1263" s="960"/>
      <c r="BI1263" s="960"/>
      <c r="BJ1263" s="960"/>
      <c r="BK1263" s="960"/>
      <c r="BL1263" s="960"/>
      <c r="BM1263" s="960"/>
      <c r="BN1263" s="960"/>
      <c r="BO1263" s="960"/>
      <c r="BP1263" s="960"/>
      <c r="BQ1263" s="960"/>
      <c r="BR1263" s="960"/>
      <c r="BS1263" s="960"/>
    </row>
    <row r="1264" spans="1:71" ht="15.65" customHeight="1" outlineLevel="2" x14ac:dyDescent="0.25">
      <c r="B1264" s="659"/>
      <c r="D1264" s="668" t="s">
        <v>142</v>
      </c>
      <c r="E1264" s="660"/>
      <c r="G1264" s="661"/>
      <c r="H1264" s="661"/>
      <c r="N1264" s="795"/>
      <c r="O1264" s="1017"/>
      <c r="P1264" s="1017"/>
      <c r="Q1264" s="1017"/>
    </row>
    <row r="1265" spans="1:71" ht="15.65" customHeight="1" outlineLevel="2" x14ac:dyDescent="0.25">
      <c r="B1265" s="656"/>
      <c r="D1265" s="669" t="str">
        <f>D1263</f>
        <v>╚ EPS meer-/minderprijs per mm</v>
      </c>
      <c r="E1265" s="669">
        <v>1</v>
      </c>
      <c r="F1265" s="669" t="s">
        <v>74</v>
      </c>
      <c r="G1265" s="669"/>
      <c r="H1265" s="669"/>
      <c r="I1265" s="897"/>
      <c r="J1265" s="897"/>
      <c r="K1265" s="897">
        <v>0.12</v>
      </c>
      <c r="L1265" s="897">
        <f>E1265*K1265</f>
        <v>0.12</v>
      </c>
      <c r="M1265" s="897">
        <f>J1265+H1265*Tabellen!$K$2+L1265</f>
        <v>0.12</v>
      </c>
      <c r="N1265" s="795"/>
      <c r="O1265" s="1017">
        <f>M1265</f>
        <v>0.12</v>
      </c>
      <c r="P1265" s="1017"/>
      <c r="Q1265" s="1020" t="s">
        <v>991</v>
      </c>
      <c r="R1265" s="1040">
        <f>_xlfn.XLOOKUP(Q1265,Tabellen!$B$9:$B$21,Tabellen!$C$9:$C$21,"controleren")</f>
        <v>0.4</v>
      </c>
      <c r="S1265" s="1018">
        <f>O1265*R1265</f>
        <v>4.8000000000000001E-2</v>
      </c>
      <c r="T1265" s="1018">
        <f>O1265-S1265</f>
        <v>7.1999999999999995E-2</v>
      </c>
      <c r="U1265" s="1018">
        <f>S1265*Tabellen!$G$2</f>
        <v>4.3200000000000001E-3</v>
      </c>
      <c r="V1265" s="1018">
        <f>T1265*Tabellen!$H$2</f>
        <v>1.5119999999999998E-2</v>
      </c>
      <c r="W1265" s="1018">
        <f>U1265+V1265</f>
        <v>1.9439999999999999E-2</v>
      </c>
      <c r="X1265" s="1018">
        <f>O1265+W1265</f>
        <v>0.13944000000000001</v>
      </c>
    </row>
    <row r="1266" spans="1:71" ht="15.65" customHeight="1" outlineLevel="2" x14ac:dyDescent="0.25">
      <c r="B1266" s="656"/>
      <c r="D1266" s="669"/>
      <c r="E1266" s="669"/>
      <c r="F1266" s="669"/>
      <c r="G1266" s="669">
        <v>0</v>
      </c>
      <c r="H1266" s="669"/>
      <c r="I1266" s="897"/>
      <c r="J1266" s="897">
        <f>E1266*I1266</f>
        <v>0</v>
      </c>
      <c r="K1266" s="897"/>
      <c r="L1266" s="897">
        <f>E1266*K1266</f>
        <v>0</v>
      </c>
      <c r="M1266" s="897">
        <f>J1266+H1266*Tabellen!$K$2+L1266</f>
        <v>0</v>
      </c>
      <c r="O1266" s="1018">
        <f>M1266</f>
        <v>0</v>
      </c>
      <c r="Q1266" s="1020" t="s">
        <v>991</v>
      </c>
      <c r="R1266" s="1040">
        <f>_xlfn.XLOOKUP(Q1266,Tabellen!$B$9:$B$21,Tabellen!$C$9:$C$21,"controleren")</f>
        <v>0.4</v>
      </c>
      <c r="S1266" s="1018">
        <f>O1266*R1266</f>
        <v>0</v>
      </c>
      <c r="T1266" s="1018">
        <f>O1266-S1266</f>
        <v>0</v>
      </c>
      <c r="U1266" s="1018">
        <f>S1266*Tabellen!$G$2</f>
        <v>0</v>
      </c>
      <c r="V1266" s="1018">
        <f>T1266*Tabellen!$H$2</f>
        <v>0</v>
      </c>
      <c r="W1266" s="1018">
        <f>U1266+V1266</f>
        <v>0</v>
      </c>
      <c r="X1266" s="1018">
        <f>O1266+W1266</f>
        <v>0</v>
      </c>
    </row>
    <row r="1267" spans="1:71" ht="15.65" customHeight="1" outlineLevel="2" x14ac:dyDescent="0.25">
      <c r="B1267" s="656"/>
      <c r="D1267" s="656"/>
      <c r="E1267" s="656"/>
      <c r="F1267" s="656"/>
      <c r="G1267" s="656"/>
      <c r="H1267" s="656"/>
      <c r="I1267" s="893"/>
      <c r="J1267" s="893"/>
      <c r="K1267" s="893"/>
      <c r="L1267" s="893"/>
      <c r="M1267" s="893"/>
      <c r="O1267" s="1018"/>
      <c r="Q1267" s="1020"/>
    </row>
    <row r="1268" spans="1:71" ht="9" customHeight="1" outlineLevel="1" x14ac:dyDescent="0.25">
      <c r="B1268" s="663"/>
      <c r="D1268" s="664"/>
      <c r="E1268" s="666"/>
      <c r="F1268" s="664"/>
      <c r="G1268" s="665"/>
      <c r="H1268" s="665"/>
      <c r="I1268" s="892"/>
      <c r="J1268" s="892"/>
      <c r="K1268" s="892"/>
      <c r="L1268" s="892"/>
      <c r="M1268" s="892">
        <f>J1268+H1268*Tabellen!$K$2+L1268</f>
        <v>0</v>
      </c>
      <c r="N1268" s="786"/>
      <c r="O1268" s="1021"/>
      <c r="P1268" s="1021"/>
      <c r="Q1268" s="1021"/>
      <c r="R1268" s="1022"/>
      <c r="S1268" s="1022"/>
      <c r="T1268" s="1022"/>
      <c r="U1268" s="1022"/>
      <c r="V1268" s="1022"/>
      <c r="W1268" s="1022"/>
      <c r="X1268" s="1022"/>
      <c r="Y1268" s="1021"/>
      <c r="Z1268" s="965"/>
      <c r="AA1268" s="966"/>
      <c r="AG1268" s="963"/>
      <c r="AH1268" s="963"/>
    </row>
    <row r="1269" spans="1:71" s="912" customFormat="1" ht="15.65" customHeight="1" outlineLevel="1" x14ac:dyDescent="0.25">
      <c r="B1269" s="650" t="s">
        <v>921</v>
      </c>
      <c r="C1269" s="937"/>
      <c r="D1269" s="651" t="s">
        <v>1415</v>
      </c>
      <c r="E1269" s="658">
        <v>1</v>
      </c>
      <c r="F1269" s="651" t="s">
        <v>74</v>
      </c>
      <c r="G1269" s="652"/>
      <c r="H1269" s="652">
        <f>SUM(H1270:H1272)</f>
        <v>0</v>
      </c>
      <c r="I1269" s="890"/>
      <c r="J1269" s="890">
        <f>SUM(J1270:J1272)</f>
        <v>0</v>
      </c>
      <c r="K1269" s="890"/>
      <c r="L1269" s="890">
        <f>SUM(L1270:L1272)</f>
        <v>21.21</v>
      </c>
      <c r="M1269" s="890">
        <f>SUM(M1270:M1272)</f>
        <v>21.21</v>
      </c>
      <c r="N1269" s="937"/>
      <c r="O1269" s="1013">
        <f>SUM(O1270:O1272)</f>
        <v>21.21</v>
      </c>
      <c r="P1269" s="1014" t="str">
        <f>B1269</f>
        <v>V3-1-D1</v>
      </c>
      <c r="Q1269" s="1014"/>
      <c r="R1269" s="1015"/>
      <c r="S1269" s="1015"/>
      <c r="T1269" s="1015"/>
      <c r="U1269" s="1015"/>
      <c r="V1269" s="1015"/>
      <c r="W1269" s="1015"/>
      <c r="X1269" s="1015">
        <f>SUM(X1270:X1272)</f>
        <v>24.64602</v>
      </c>
      <c r="Y1269" s="1016"/>
      <c r="Z1269" s="960"/>
      <c r="AA1269" s="960"/>
      <c r="AB1269" s="960"/>
      <c r="AC1269" s="960"/>
      <c r="AD1269" s="960"/>
      <c r="AE1269" s="960"/>
      <c r="AF1269" s="960"/>
      <c r="AG1269" s="960"/>
      <c r="AH1269" s="960"/>
      <c r="AI1269" s="960"/>
      <c r="AJ1269" s="960"/>
      <c r="AK1269" s="960"/>
      <c r="AL1269" s="960"/>
      <c r="AM1269" s="960"/>
      <c r="AN1269" s="960"/>
      <c r="AO1269" s="960"/>
      <c r="AP1269" s="960"/>
      <c r="AQ1269" s="960"/>
      <c r="AR1269" s="960"/>
      <c r="AS1269" s="960"/>
      <c r="AT1269" s="960"/>
      <c r="AU1269" s="960"/>
      <c r="AV1269" s="960"/>
      <c r="AW1269" s="960"/>
      <c r="AX1269" s="960"/>
      <c r="AY1269" s="960"/>
      <c r="AZ1269" s="960"/>
      <c r="BA1269" s="960"/>
      <c r="BB1269" s="960"/>
      <c r="BC1269" s="960"/>
      <c r="BD1269" s="960"/>
      <c r="BE1269" s="960"/>
      <c r="BF1269" s="960"/>
      <c r="BG1269" s="960"/>
      <c r="BH1269" s="960"/>
      <c r="BI1269" s="960"/>
      <c r="BJ1269" s="960"/>
      <c r="BK1269" s="960"/>
      <c r="BL1269" s="960"/>
      <c r="BM1269" s="960"/>
      <c r="BN1269" s="960"/>
      <c r="BO1269" s="960"/>
      <c r="BP1269" s="960"/>
      <c r="BQ1269" s="960"/>
      <c r="BR1269" s="960"/>
      <c r="BS1269" s="960"/>
    </row>
    <row r="1270" spans="1:71" ht="15.65" customHeight="1" outlineLevel="2" x14ac:dyDescent="0.25">
      <c r="B1270" s="659"/>
      <c r="D1270" s="668" t="s">
        <v>142</v>
      </c>
      <c r="E1270" s="660"/>
      <c r="G1270" s="661"/>
      <c r="H1270" s="661"/>
      <c r="N1270" s="795"/>
      <c r="O1270" s="1017"/>
      <c r="P1270" s="1017"/>
      <c r="Q1270" s="1017"/>
    </row>
    <row r="1271" spans="1:71" s="656" customFormat="1" ht="15.65" customHeight="1" outlineLevel="2" x14ac:dyDescent="0.25">
      <c r="A1271" s="934"/>
      <c r="B1271" s="664" t="str">
        <f>B1269</f>
        <v>V3-1-D1</v>
      </c>
      <c r="C1271" s="791"/>
      <c r="D1271" s="657" t="str">
        <f>D1269</f>
        <v>Bodemisolatie EPS-korrels laagdikte dik 200mm  (30% subsidiabel)</v>
      </c>
      <c r="E1271" s="660">
        <v>1</v>
      </c>
      <c r="F1271" s="657" t="str">
        <f>F1269</f>
        <v>m²</v>
      </c>
      <c r="G1271" s="661"/>
      <c r="H1271" s="661">
        <f>E1271*G1271</f>
        <v>0</v>
      </c>
      <c r="I1271" s="891"/>
      <c r="J1271" s="891">
        <f>E1271*I1271</f>
        <v>0</v>
      </c>
      <c r="K1271" s="891">
        <v>21.21</v>
      </c>
      <c r="L1271" s="891">
        <f>E1271*K1271</f>
        <v>21.21</v>
      </c>
      <c r="M1271" s="891">
        <f>J1271+H1271*Tabellen!$K$2+L1271</f>
        <v>21.21</v>
      </c>
      <c r="N1271" s="796"/>
      <c r="O1271" s="1017">
        <f>M1271</f>
        <v>21.21</v>
      </c>
      <c r="P1271" s="1017"/>
      <c r="Q1271" s="1020" t="s">
        <v>991</v>
      </c>
      <c r="R1271" s="1040">
        <f>_xlfn.XLOOKUP(Q1271,Tabellen!$B$9:$B$21,Tabellen!$C$9:$C$21,"controleren")</f>
        <v>0.4</v>
      </c>
      <c r="S1271" s="1018">
        <f>O1271*R1271</f>
        <v>8.484</v>
      </c>
      <c r="T1271" s="1018">
        <f>O1271-S1271</f>
        <v>12.726000000000001</v>
      </c>
      <c r="U1271" s="1018">
        <f>S1271*Tabellen!$G$2</f>
        <v>0.76356000000000002</v>
      </c>
      <c r="V1271" s="1018">
        <f>T1271*Tabellen!$H$2</f>
        <v>2.6724600000000001</v>
      </c>
      <c r="W1271" s="1018">
        <f>U1271+V1271</f>
        <v>3.4360200000000001</v>
      </c>
      <c r="X1271" s="1018">
        <f>O1271+W1271</f>
        <v>24.64602</v>
      </c>
      <c r="Y1271" s="1019"/>
      <c r="Z1271" s="967"/>
      <c r="AA1271" s="967"/>
      <c r="AB1271" s="967"/>
      <c r="AC1271" s="967"/>
      <c r="AD1271" s="967"/>
      <c r="AE1271" s="967"/>
      <c r="AF1271" s="967"/>
      <c r="AG1271" s="967"/>
      <c r="AH1271" s="967"/>
      <c r="AI1271" s="967"/>
      <c r="AJ1271" s="967"/>
      <c r="AK1271" s="967"/>
      <c r="AL1271" s="967"/>
      <c r="AM1271" s="967"/>
      <c r="AN1271" s="967"/>
      <c r="AO1271" s="967"/>
      <c r="AP1271" s="967"/>
      <c r="AQ1271" s="967"/>
      <c r="AR1271" s="967"/>
      <c r="AS1271" s="967"/>
      <c r="AT1271" s="967"/>
      <c r="AU1271" s="967"/>
      <c r="AV1271" s="967"/>
      <c r="AW1271" s="967"/>
      <c r="AX1271" s="967"/>
      <c r="AY1271" s="967"/>
      <c r="AZ1271" s="967"/>
      <c r="BA1271" s="967"/>
      <c r="BB1271" s="967"/>
      <c r="BC1271" s="967"/>
      <c r="BD1271" s="967"/>
      <c r="BE1271" s="967"/>
      <c r="BF1271" s="967"/>
      <c r="BG1271" s="967"/>
      <c r="BH1271" s="967"/>
      <c r="BI1271" s="967"/>
      <c r="BJ1271" s="967"/>
      <c r="BK1271" s="967"/>
      <c r="BL1271" s="967"/>
      <c r="BM1271" s="967"/>
      <c r="BN1271" s="967"/>
      <c r="BO1271" s="967"/>
      <c r="BP1271" s="967"/>
      <c r="BQ1271" s="967"/>
      <c r="BR1271" s="967"/>
      <c r="BS1271" s="967"/>
    </row>
    <row r="1272" spans="1:71" ht="15.65" customHeight="1" outlineLevel="2" x14ac:dyDescent="0.25">
      <c r="B1272" s="659"/>
      <c r="D1272" s="682"/>
      <c r="E1272" s="660"/>
      <c r="G1272" s="661">
        <v>0</v>
      </c>
      <c r="H1272" s="661">
        <f>E1272*G1272</f>
        <v>0</v>
      </c>
      <c r="I1272" s="891">
        <v>0</v>
      </c>
      <c r="J1272" s="891">
        <f>E1272*I1272</f>
        <v>0</v>
      </c>
      <c r="L1272" s="891">
        <f>E1272*K1272</f>
        <v>0</v>
      </c>
      <c r="M1272" s="891">
        <f>J1272+H1272*Tabellen!$K$2+L1272</f>
        <v>0</v>
      </c>
      <c r="N1272" s="795"/>
      <c r="O1272" s="1017"/>
      <c r="P1272" s="1017"/>
      <c r="Q1272" s="1017"/>
    </row>
    <row r="1273" spans="1:71" ht="9" customHeight="1" outlineLevel="1" x14ac:dyDescent="0.25">
      <c r="B1273" s="663"/>
      <c r="D1273" s="664"/>
      <c r="E1273" s="666"/>
      <c r="F1273" s="664"/>
      <c r="G1273" s="665"/>
      <c r="H1273" s="665"/>
      <c r="I1273" s="892"/>
      <c r="J1273" s="892"/>
      <c r="K1273" s="892"/>
      <c r="L1273" s="892"/>
      <c r="M1273" s="892"/>
      <c r="N1273" s="786"/>
      <c r="O1273" s="1021"/>
      <c r="P1273" s="1021"/>
      <c r="Q1273" s="1021"/>
      <c r="R1273" s="1022"/>
      <c r="S1273" s="1022"/>
      <c r="T1273" s="1022"/>
      <c r="U1273" s="1022"/>
      <c r="V1273" s="1022"/>
      <c r="W1273" s="1022"/>
      <c r="X1273" s="1022"/>
      <c r="Y1273" s="1021"/>
      <c r="Z1273" s="965"/>
      <c r="AA1273" s="966"/>
      <c r="AG1273" s="963"/>
      <c r="AH1273" s="963"/>
    </row>
    <row r="1274" spans="1:71" s="912" customFormat="1" ht="15.65" customHeight="1" outlineLevel="1" x14ac:dyDescent="0.25">
      <c r="B1274" s="650" t="s">
        <v>922</v>
      </c>
      <c r="C1274" s="937"/>
      <c r="D1274" s="651" t="s">
        <v>1416</v>
      </c>
      <c r="E1274" s="658">
        <v>1</v>
      </c>
      <c r="F1274" s="651" t="s">
        <v>74</v>
      </c>
      <c r="G1274" s="652"/>
      <c r="H1274" s="652">
        <f>SUM(H1275:H1277)</f>
        <v>0</v>
      </c>
      <c r="I1274" s="890"/>
      <c r="J1274" s="890">
        <f>SUM(J1275:J1277)</f>
        <v>0</v>
      </c>
      <c r="K1274" s="890"/>
      <c r="L1274" s="890">
        <f>SUM(L1275:L1277)</f>
        <v>27.71</v>
      </c>
      <c r="M1274" s="890">
        <f>SUM(M1275:M1277)</f>
        <v>27.71</v>
      </c>
      <c r="N1274" s="937"/>
      <c r="O1274" s="1013">
        <f>SUM(O1275:O1277)</f>
        <v>27.71</v>
      </c>
      <c r="P1274" s="1014" t="str">
        <f>B1274</f>
        <v>V3-1-D2</v>
      </c>
      <c r="Q1274" s="1014"/>
      <c r="R1274" s="1015"/>
      <c r="S1274" s="1015"/>
      <c r="T1274" s="1015"/>
      <c r="U1274" s="1015"/>
      <c r="V1274" s="1015"/>
      <c r="W1274" s="1015"/>
      <c r="X1274" s="1015">
        <f>SUM(X1275:X1277)</f>
        <v>32.199020000000004</v>
      </c>
      <c r="Y1274" s="1016"/>
      <c r="Z1274" s="960"/>
      <c r="AA1274" s="960"/>
      <c r="AB1274" s="960"/>
      <c r="AC1274" s="960"/>
      <c r="AD1274" s="960"/>
      <c r="AE1274" s="960"/>
      <c r="AF1274" s="960"/>
      <c r="AG1274" s="960"/>
      <c r="AH1274" s="960"/>
      <c r="AI1274" s="960"/>
      <c r="AJ1274" s="960"/>
      <c r="AK1274" s="960"/>
      <c r="AL1274" s="960"/>
      <c r="AM1274" s="960"/>
      <c r="AN1274" s="960"/>
      <c r="AO1274" s="960"/>
      <c r="AP1274" s="960"/>
      <c r="AQ1274" s="960"/>
      <c r="AR1274" s="960"/>
      <c r="AS1274" s="960"/>
      <c r="AT1274" s="960"/>
      <c r="AU1274" s="960"/>
      <c r="AV1274" s="960"/>
      <c r="AW1274" s="960"/>
      <c r="AX1274" s="960"/>
      <c r="AY1274" s="960"/>
      <c r="AZ1274" s="960"/>
      <c r="BA1274" s="960"/>
      <c r="BB1274" s="960"/>
      <c r="BC1274" s="960"/>
      <c r="BD1274" s="960"/>
      <c r="BE1274" s="960"/>
      <c r="BF1274" s="960"/>
      <c r="BG1274" s="960"/>
      <c r="BH1274" s="960"/>
      <c r="BI1274" s="960"/>
      <c r="BJ1274" s="960"/>
      <c r="BK1274" s="960"/>
      <c r="BL1274" s="960"/>
      <c r="BM1274" s="960"/>
      <c r="BN1274" s="960"/>
      <c r="BO1274" s="960"/>
      <c r="BP1274" s="960"/>
      <c r="BQ1274" s="960"/>
      <c r="BR1274" s="960"/>
      <c r="BS1274" s="960"/>
    </row>
    <row r="1275" spans="1:71" ht="15.65" customHeight="1" outlineLevel="2" x14ac:dyDescent="0.25">
      <c r="B1275" s="659"/>
      <c r="D1275" s="668" t="s">
        <v>142</v>
      </c>
      <c r="E1275" s="660"/>
      <c r="G1275" s="661"/>
      <c r="H1275" s="661"/>
      <c r="N1275" s="795"/>
      <c r="O1275" s="1017"/>
      <c r="P1275" s="1017"/>
      <c r="Q1275" s="1017"/>
    </row>
    <row r="1276" spans="1:71" s="656" customFormat="1" ht="15.65" customHeight="1" outlineLevel="2" x14ac:dyDescent="0.25">
      <c r="A1276" s="934"/>
      <c r="B1276" s="664" t="str">
        <f>B1274</f>
        <v>V3-1-D2</v>
      </c>
      <c r="C1276" s="786"/>
      <c r="D1276" s="657" t="str">
        <f>D1274</f>
        <v>Bodemisolatie EPS-korrels laagdikte dik 300mm   (30% subsidiabel)</v>
      </c>
      <c r="E1276" s="660">
        <v>1</v>
      </c>
      <c r="F1276" s="657" t="str">
        <f>F1274</f>
        <v>m²</v>
      </c>
      <c r="G1276" s="661"/>
      <c r="H1276" s="661">
        <f>E1276*G1276</f>
        <v>0</v>
      </c>
      <c r="I1276" s="891"/>
      <c r="J1276" s="891">
        <f>E1276*I1276</f>
        <v>0</v>
      </c>
      <c r="K1276" s="891">
        <v>27.71</v>
      </c>
      <c r="L1276" s="891">
        <f>E1276*K1276</f>
        <v>27.71</v>
      </c>
      <c r="M1276" s="891">
        <f>J1276+H1276*Tabellen!$K$2+L1276</f>
        <v>27.71</v>
      </c>
      <c r="N1276" s="796"/>
      <c r="O1276" s="1017">
        <f>M1276</f>
        <v>27.71</v>
      </c>
      <c r="P1276" s="1017"/>
      <c r="Q1276" s="1020" t="s">
        <v>991</v>
      </c>
      <c r="R1276" s="1040">
        <f>_xlfn.XLOOKUP(Q1276,Tabellen!$B$9:$B$21,Tabellen!$C$9:$C$21,"controleren")</f>
        <v>0.4</v>
      </c>
      <c r="S1276" s="1018">
        <f>O1276*R1276</f>
        <v>11.084000000000001</v>
      </c>
      <c r="T1276" s="1018">
        <f>O1276-S1276</f>
        <v>16.625999999999998</v>
      </c>
      <c r="U1276" s="1018">
        <f>S1276*Tabellen!$G$2</f>
        <v>0.99756000000000011</v>
      </c>
      <c r="V1276" s="1018">
        <f>T1276*Tabellen!$H$2</f>
        <v>3.4914599999999996</v>
      </c>
      <c r="W1276" s="1018">
        <f>U1276+V1276</f>
        <v>4.48902</v>
      </c>
      <c r="X1276" s="1018">
        <f>O1276+W1276</f>
        <v>32.199020000000004</v>
      </c>
      <c r="Y1276" s="1019"/>
      <c r="Z1276" s="967"/>
      <c r="AA1276" s="967"/>
      <c r="AB1276" s="967"/>
      <c r="AC1276" s="967"/>
      <c r="AD1276" s="967"/>
      <c r="AE1276" s="967"/>
      <c r="AF1276" s="967"/>
      <c r="AG1276" s="967"/>
      <c r="AH1276" s="967"/>
      <c r="AI1276" s="967"/>
      <c r="AJ1276" s="967"/>
      <c r="AK1276" s="967"/>
      <c r="AL1276" s="967"/>
      <c r="AM1276" s="967"/>
      <c r="AN1276" s="967"/>
      <c r="AO1276" s="967"/>
      <c r="AP1276" s="967"/>
      <c r="AQ1276" s="967"/>
      <c r="AR1276" s="967"/>
      <c r="AS1276" s="967"/>
      <c r="AT1276" s="967"/>
      <c r="AU1276" s="967"/>
      <c r="AV1276" s="967"/>
      <c r="AW1276" s="967"/>
      <c r="AX1276" s="967"/>
      <c r="AY1276" s="967"/>
      <c r="AZ1276" s="967"/>
      <c r="BA1276" s="967"/>
      <c r="BB1276" s="967"/>
      <c r="BC1276" s="967"/>
      <c r="BD1276" s="967"/>
      <c r="BE1276" s="967"/>
      <c r="BF1276" s="967"/>
      <c r="BG1276" s="967"/>
      <c r="BH1276" s="967"/>
      <c r="BI1276" s="967"/>
      <c r="BJ1276" s="967"/>
      <c r="BK1276" s="967"/>
      <c r="BL1276" s="967"/>
      <c r="BM1276" s="967"/>
      <c r="BN1276" s="967"/>
      <c r="BO1276" s="967"/>
      <c r="BP1276" s="967"/>
      <c r="BQ1276" s="967"/>
      <c r="BR1276" s="967"/>
      <c r="BS1276" s="967"/>
    </row>
    <row r="1277" spans="1:71" ht="15.65" customHeight="1" outlineLevel="2" x14ac:dyDescent="0.25">
      <c r="B1277" s="659"/>
      <c r="D1277" s="682"/>
      <c r="E1277" s="660"/>
      <c r="G1277" s="661">
        <v>0</v>
      </c>
      <c r="H1277" s="661">
        <f>E1277*G1277</f>
        <v>0</v>
      </c>
      <c r="I1277" s="891">
        <v>0</v>
      </c>
      <c r="J1277" s="891">
        <f>E1277*I1277</f>
        <v>0</v>
      </c>
      <c r="L1277" s="891">
        <f>E1277*K1277</f>
        <v>0</v>
      </c>
      <c r="M1277" s="891">
        <f>J1277+H1277*Tabellen!$K$2+L1277</f>
        <v>0</v>
      </c>
      <c r="N1277" s="795"/>
      <c r="O1277" s="1017"/>
      <c r="P1277" s="1017"/>
      <c r="Q1277" s="1017"/>
    </row>
    <row r="1278" spans="1:71" ht="9" customHeight="1" outlineLevel="1" x14ac:dyDescent="0.25">
      <c r="B1278" s="663"/>
      <c r="D1278" s="664"/>
      <c r="E1278" s="666"/>
      <c r="F1278" s="664"/>
      <c r="G1278" s="665"/>
      <c r="H1278" s="665"/>
      <c r="I1278" s="892"/>
      <c r="J1278" s="892"/>
      <c r="K1278" s="892"/>
      <c r="L1278" s="892"/>
      <c r="M1278" s="892"/>
      <c r="N1278" s="786"/>
      <c r="O1278" s="1021"/>
      <c r="P1278" s="1021"/>
      <c r="Q1278" s="1021"/>
      <c r="R1278" s="1022"/>
      <c r="S1278" s="1022"/>
      <c r="T1278" s="1022"/>
      <c r="U1278" s="1022"/>
      <c r="V1278" s="1022"/>
      <c r="W1278" s="1022"/>
      <c r="X1278" s="1022"/>
      <c r="Y1278" s="1021"/>
      <c r="Z1278" s="965"/>
      <c r="AA1278" s="966"/>
      <c r="AG1278" s="963"/>
      <c r="AH1278" s="963"/>
    </row>
    <row r="1279" spans="1:71" s="912" customFormat="1" ht="15.65" customHeight="1" outlineLevel="1" x14ac:dyDescent="0.25">
      <c r="B1279" s="650" t="s">
        <v>1390</v>
      </c>
      <c r="C1279" s="937"/>
      <c r="D1279" s="651" t="s">
        <v>1644</v>
      </c>
      <c r="E1279" s="658">
        <v>52.4</v>
      </c>
      <c r="F1279" s="651" t="s">
        <v>74</v>
      </c>
      <c r="G1279" s="652"/>
      <c r="H1279" s="652">
        <f>SUM(H1280:H1288)/E1279</f>
        <v>0</v>
      </c>
      <c r="I1279" s="890"/>
      <c r="J1279" s="890">
        <f>SUM(J1280:J1288)/E1279</f>
        <v>0</v>
      </c>
      <c r="K1279" s="890"/>
      <c r="L1279" s="890">
        <f>SUM(L1280:L1288)/E1279</f>
        <v>134.19312977099236</v>
      </c>
      <c r="M1279" s="890">
        <f>SUM(M1280:M1288)/E1279</f>
        <v>134.19312977099236</v>
      </c>
      <c r="N1279" s="937"/>
      <c r="O1279" s="1015">
        <f>SUM(O1280:O1288)/E1279</f>
        <v>134.19312977099236</v>
      </c>
      <c r="P1279" s="1014" t="str">
        <f>B1279</f>
        <v>V3-1-E1</v>
      </c>
      <c r="Q1279" s="1014"/>
      <c r="R1279" s="1015"/>
      <c r="S1279" s="1015"/>
      <c r="T1279" s="1015"/>
      <c r="U1279" s="1028"/>
      <c r="V1279" s="1015"/>
      <c r="W1279" s="1015"/>
      <c r="X1279" s="1015">
        <f>SUM(X1280:X1288)/E1279</f>
        <v>155.93241679389314</v>
      </c>
      <c r="Y1279" s="1016"/>
      <c r="Z1279" s="964"/>
      <c r="AA1279" s="960"/>
      <c r="AB1279" s="960"/>
      <c r="AC1279" s="960"/>
      <c r="AD1279" s="960"/>
      <c r="AE1279" s="960"/>
      <c r="AF1279" s="960"/>
      <c r="AG1279" s="960"/>
      <c r="AH1279" s="960"/>
      <c r="AI1279" s="960"/>
      <c r="AJ1279" s="960"/>
      <c r="AK1279" s="960"/>
      <c r="AL1279" s="960"/>
      <c r="AM1279" s="960"/>
      <c r="AN1279" s="960"/>
      <c r="AO1279" s="960"/>
      <c r="AP1279" s="960"/>
      <c r="AQ1279" s="960"/>
      <c r="AR1279" s="960"/>
      <c r="AS1279" s="960"/>
      <c r="AT1279" s="960"/>
      <c r="AU1279" s="960"/>
      <c r="AV1279" s="960"/>
      <c r="AW1279" s="960"/>
      <c r="AX1279" s="960"/>
      <c r="AY1279" s="960"/>
      <c r="AZ1279" s="960"/>
      <c r="BA1279" s="960"/>
      <c r="BB1279" s="960"/>
      <c r="BC1279" s="960"/>
      <c r="BD1279" s="960"/>
      <c r="BE1279" s="960"/>
      <c r="BF1279" s="960"/>
      <c r="BG1279" s="960"/>
      <c r="BH1279" s="960"/>
      <c r="BI1279" s="960"/>
      <c r="BJ1279" s="960"/>
      <c r="BK1279" s="960"/>
      <c r="BL1279" s="960"/>
      <c r="BM1279" s="960"/>
      <c r="BN1279" s="960"/>
      <c r="BO1279" s="960"/>
      <c r="BP1279" s="960"/>
      <c r="BQ1279" s="960"/>
      <c r="BR1279" s="960"/>
      <c r="BS1279" s="960"/>
    </row>
    <row r="1280" spans="1:71" ht="15.65" customHeight="1" outlineLevel="2" x14ac:dyDescent="0.25">
      <c r="B1280" s="659"/>
      <c r="D1280" s="668" t="s">
        <v>1427</v>
      </c>
      <c r="E1280" s="660"/>
      <c r="G1280" s="661"/>
      <c r="H1280" s="661"/>
      <c r="I1280" s="897"/>
      <c r="J1280" s="897"/>
      <c r="K1280" s="897"/>
      <c r="N1280" s="795"/>
      <c r="O1280" s="1017" t="str">
        <f>R1280</f>
        <v>incl. opslagen</v>
      </c>
      <c r="P1280" s="1017"/>
      <c r="Q1280" s="1023"/>
      <c r="R1280" s="1030" t="str">
        <f>Tabellen!$C$2</f>
        <v>incl. opslagen</v>
      </c>
      <c r="S1280" s="1024"/>
      <c r="T1280" s="1030" t="str">
        <f>Tabellen!$C$2</f>
        <v>incl. opslagen</v>
      </c>
      <c r="Z1280" s="964"/>
    </row>
    <row r="1281" spans="1:71" ht="15.65" customHeight="1" outlineLevel="2" x14ac:dyDescent="0.25">
      <c r="B1281" s="659"/>
      <c r="D1281" s="682"/>
      <c r="E1281" s="660"/>
      <c r="G1281" s="661"/>
      <c r="H1281" s="661"/>
      <c r="N1281" s="795"/>
      <c r="O1281" s="1018"/>
      <c r="P1281" s="1031"/>
      <c r="Q1281" s="1023"/>
      <c r="S1281" s="1024"/>
      <c r="Z1281" s="964"/>
    </row>
    <row r="1282" spans="1:71" s="656" customFormat="1" ht="15.65" customHeight="1" outlineLevel="2" x14ac:dyDescent="0.25">
      <c r="A1282" s="934"/>
      <c r="B1282" s="1139"/>
      <c r="C1282" s="1140"/>
      <c r="D1282" s="657" t="s">
        <v>1433</v>
      </c>
      <c r="E1282" s="660" t="s">
        <v>1197</v>
      </c>
      <c r="F1282" s="657" t="s">
        <v>846</v>
      </c>
      <c r="G1282" s="819"/>
      <c r="H1282" s="819">
        <f>E1282*G1282</f>
        <v>0</v>
      </c>
      <c r="I1282" s="901"/>
      <c r="J1282" s="899">
        <f>E1282*I1282</f>
        <v>0</v>
      </c>
      <c r="K1282" s="901">
        <v>60</v>
      </c>
      <c r="L1282" s="899">
        <f>+K1282*E1282</f>
        <v>60</v>
      </c>
      <c r="M1282" s="900">
        <f>J1282+H1282*Tabellen!$K$2+L1282</f>
        <v>60</v>
      </c>
      <c r="N1282" s="796"/>
      <c r="O1282" s="1017">
        <f t="shared" ref="O1282:O1288" si="320">M1282</f>
        <v>60</v>
      </c>
      <c r="P1282" s="1017"/>
      <c r="Q1282" s="1020" t="s">
        <v>991</v>
      </c>
      <c r="R1282" s="1040">
        <f>_xlfn.XLOOKUP(Q1282,Tabellen!$B$9:$B$21,Tabellen!$C$9:$C$21,"controleren")</f>
        <v>0.4</v>
      </c>
      <c r="S1282" s="1018">
        <f t="shared" ref="S1282:S1288" si="321">O1282*R1282</f>
        <v>24</v>
      </c>
      <c r="T1282" s="1018">
        <f t="shared" ref="T1282:T1288" si="322">O1282-S1282</f>
        <v>36</v>
      </c>
      <c r="U1282" s="1018">
        <f>S1282*Tabellen!$G$2</f>
        <v>2.16</v>
      </c>
      <c r="V1282" s="1018">
        <f>T1282*Tabellen!$H$2</f>
        <v>7.56</v>
      </c>
      <c r="W1282" s="1018">
        <f t="shared" ref="W1282:W1288" si="323">U1282+V1282</f>
        <v>9.7199999999999989</v>
      </c>
      <c r="X1282" s="1018">
        <f t="shared" ref="X1282:X1288" si="324">O1282+W1282</f>
        <v>69.72</v>
      </c>
      <c r="Y1282" s="1019"/>
      <c r="Z1282" s="969"/>
      <c r="AA1282" s="967"/>
      <c r="AB1282" s="967"/>
      <c r="AC1282" s="967"/>
      <c r="AD1282" s="967"/>
      <c r="AE1282" s="967"/>
      <c r="AF1282" s="967"/>
      <c r="AG1282" s="967"/>
      <c r="AH1282" s="967"/>
      <c r="AI1282" s="967"/>
      <c r="AJ1282" s="967"/>
      <c r="AK1282" s="967"/>
      <c r="AL1282" s="967"/>
      <c r="AM1282" s="967"/>
      <c r="AN1282" s="967"/>
      <c r="AO1282" s="967"/>
      <c r="AP1282" s="967"/>
      <c r="AQ1282" s="967"/>
      <c r="AR1282" s="967"/>
      <c r="AS1282" s="967"/>
      <c r="AT1282" s="967"/>
      <c r="AU1282" s="967"/>
      <c r="AV1282" s="967"/>
      <c r="AW1282" s="967"/>
      <c r="AX1282" s="967"/>
      <c r="AY1282" s="967"/>
      <c r="AZ1282" s="967"/>
      <c r="BA1282" s="967"/>
      <c r="BB1282" s="967"/>
      <c r="BC1282" s="967"/>
      <c r="BD1282" s="967"/>
      <c r="BE1282" s="967"/>
      <c r="BF1282" s="967"/>
      <c r="BG1282" s="967"/>
      <c r="BH1282" s="967"/>
      <c r="BI1282" s="967"/>
      <c r="BJ1282" s="967"/>
      <c r="BK1282" s="967"/>
      <c r="BL1282" s="967"/>
      <c r="BM1282" s="967"/>
      <c r="BN1282" s="967"/>
      <c r="BO1282" s="967"/>
      <c r="BP1282" s="967"/>
      <c r="BQ1282" s="967"/>
      <c r="BR1282" s="967"/>
      <c r="BS1282" s="967"/>
    </row>
    <row r="1283" spans="1:71" s="656" customFormat="1" ht="15.65" customHeight="1" outlineLevel="2" x14ac:dyDescent="0.25">
      <c r="A1283" s="934"/>
      <c r="B1283" s="779"/>
      <c r="C1283" s="786"/>
      <c r="D1283" s="657" t="s">
        <v>1524</v>
      </c>
      <c r="E1283" s="660" t="s">
        <v>1197</v>
      </c>
      <c r="F1283" s="657" t="s">
        <v>72</v>
      </c>
      <c r="G1283" s="680"/>
      <c r="H1283" s="819">
        <f>E1283*G1283</f>
        <v>0</v>
      </c>
      <c r="I1283" s="899"/>
      <c r="J1283" s="899">
        <f>E1283*I1283</f>
        <v>0</v>
      </c>
      <c r="K1283" s="899">
        <v>4800</v>
      </c>
      <c r="L1283" s="899">
        <f>+K1283*E1283</f>
        <v>4800</v>
      </c>
      <c r="M1283" s="900">
        <f>J1283+H1283*Tabellen!$K$2+L1283</f>
        <v>4800</v>
      </c>
      <c r="N1283" s="796"/>
      <c r="O1283" s="1017">
        <f t="shared" si="320"/>
        <v>4800</v>
      </c>
      <c r="P1283" s="1017"/>
      <c r="Q1283" s="1020" t="s">
        <v>991</v>
      </c>
      <c r="R1283" s="1040">
        <f>_xlfn.XLOOKUP(Q1283,Tabellen!$B$9:$B$21,Tabellen!$C$9:$C$21,"controleren")</f>
        <v>0.4</v>
      </c>
      <c r="S1283" s="1018">
        <f t="shared" si="321"/>
        <v>1920</v>
      </c>
      <c r="T1283" s="1018">
        <f t="shared" si="322"/>
        <v>2880</v>
      </c>
      <c r="U1283" s="1018">
        <f>S1283*Tabellen!$G$2</f>
        <v>172.79999999999998</v>
      </c>
      <c r="V1283" s="1018">
        <f>T1283*Tabellen!$H$2</f>
        <v>604.79999999999995</v>
      </c>
      <c r="W1283" s="1018">
        <f t="shared" si="323"/>
        <v>777.59999999999991</v>
      </c>
      <c r="X1283" s="1018">
        <f t="shared" si="324"/>
        <v>5577.6</v>
      </c>
      <c r="Y1283" s="1019"/>
      <c r="Z1283" s="969"/>
      <c r="AA1283" s="967"/>
      <c r="AB1283" s="967"/>
      <c r="AC1283" s="967"/>
      <c r="AD1283" s="967"/>
      <c r="AE1283" s="967"/>
      <c r="AF1283" s="967"/>
      <c r="AG1283" s="967"/>
      <c r="AH1283" s="967"/>
      <c r="AI1283" s="967"/>
      <c r="AJ1283" s="967"/>
      <c r="AK1283" s="967"/>
      <c r="AL1283" s="967"/>
      <c r="AM1283" s="967"/>
      <c r="AN1283" s="967"/>
      <c r="AO1283" s="967"/>
      <c r="AP1283" s="967"/>
      <c r="AQ1283" s="967"/>
      <c r="AR1283" s="967"/>
      <c r="AS1283" s="967"/>
      <c r="AT1283" s="967"/>
      <c r="AU1283" s="967"/>
      <c r="AV1283" s="967"/>
      <c r="AW1283" s="967"/>
      <c r="AX1283" s="967"/>
      <c r="AY1283" s="967"/>
      <c r="AZ1283" s="967"/>
      <c r="BA1283" s="967"/>
      <c r="BB1283" s="967"/>
      <c r="BC1283" s="967"/>
      <c r="BD1283" s="967"/>
      <c r="BE1283" s="967"/>
      <c r="BF1283" s="967"/>
      <c r="BG1283" s="967"/>
      <c r="BH1283" s="967"/>
      <c r="BI1283" s="967"/>
      <c r="BJ1283" s="967"/>
      <c r="BK1283" s="967"/>
      <c r="BL1283" s="967"/>
      <c r="BM1283" s="967"/>
      <c r="BN1283" s="967"/>
      <c r="BO1283" s="967"/>
      <c r="BP1283" s="967"/>
      <c r="BQ1283" s="967"/>
      <c r="BR1283" s="967"/>
      <c r="BS1283" s="967"/>
    </row>
    <row r="1284" spans="1:71" s="656" customFormat="1" ht="15.65" customHeight="1" outlineLevel="2" x14ac:dyDescent="0.25">
      <c r="A1284" s="934"/>
      <c r="B1284" s="1139"/>
      <c r="C1284" s="1140"/>
      <c r="D1284" s="657" t="s">
        <v>1793</v>
      </c>
      <c r="E1284" s="837"/>
      <c r="F1284" s="838"/>
      <c r="G1284" s="819"/>
      <c r="H1284" s="819"/>
      <c r="I1284" s="901"/>
      <c r="J1284" s="899"/>
      <c r="K1284" s="901"/>
      <c r="L1284" s="899"/>
      <c r="M1284" s="900"/>
      <c r="N1284" s="796"/>
      <c r="O1284" s="1017">
        <f t="shared" si="320"/>
        <v>0</v>
      </c>
      <c r="P1284" s="1017"/>
      <c r="Q1284" s="1020" t="s">
        <v>991</v>
      </c>
      <c r="R1284" s="1040">
        <f>_xlfn.XLOOKUP(Q1284,Tabellen!$B$9:$B$21,Tabellen!$C$9:$C$21,"controleren")</f>
        <v>0.4</v>
      </c>
      <c r="S1284" s="1018">
        <f t="shared" si="321"/>
        <v>0</v>
      </c>
      <c r="T1284" s="1018">
        <f t="shared" si="322"/>
        <v>0</v>
      </c>
      <c r="U1284" s="1018">
        <f>S1284*Tabellen!$G$2</f>
        <v>0</v>
      </c>
      <c r="V1284" s="1018">
        <f>T1284*Tabellen!$H$2</f>
        <v>0</v>
      </c>
      <c r="W1284" s="1018">
        <f t="shared" si="323"/>
        <v>0</v>
      </c>
      <c r="X1284" s="1018">
        <f t="shared" si="324"/>
        <v>0</v>
      </c>
      <c r="Y1284" s="1019"/>
      <c r="Z1284" s="969"/>
      <c r="AA1284" s="967"/>
      <c r="AB1284" s="967"/>
      <c r="AC1284" s="967"/>
      <c r="AD1284" s="967"/>
      <c r="AE1284" s="967"/>
      <c r="AF1284" s="967"/>
      <c r="AG1284" s="967"/>
      <c r="AH1284" s="967"/>
      <c r="AI1284" s="967"/>
      <c r="AJ1284" s="967"/>
      <c r="AK1284" s="967"/>
      <c r="AL1284" s="967"/>
      <c r="AM1284" s="967"/>
      <c r="AN1284" s="967"/>
      <c r="AO1284" s="967"/>
      <c r="AP1284" s="967"/>
      <c r="AQ1284" s="967"/>
      <c r="AR1284" s="967"/>
      <c r="AS1284" s="967"/>
      <c r="AT1284" s="967"/>
      <c r="AU1284" s="967"/>
      <c r="AV1284" s="967"/>
      <c r="AW1284" s="967"/>
      <c r="AX1284" s="967"/>
      <c r="AY1284" s="967"/>
      <c r="AZ1284" s="967"/>
      <c r="BA1284" s="967"/>
      <c r="BB1284" s="967"/>
      <c r="BC1284" s="967"/>
      <c r="BD1284" s="967"/>
      <c r="BE1284" s="967"/>
      <c r="BF1284" s="967"/>
      <c r="BG1284" s="967"/>
      <c r="BH1284" s="967"/>
      <c r="BI1284" s="967"/>
      <c r="BJ1284" s="967"/>
      <c r="BK1284" s="967"/>
      <c r="BL1284" s="967"/>
      <c r="BM1284" s="967"/>
      <c r="BN1284" s="967"/>
      <c r="BO1284" s="967"/>
      <c r="BP1284" s="967"/>
      <c r="BQ1284" s="967"/>
      <c r="BR1284" s="967"/>
      <c r="BS1284" s="967"/>
    </row>
    <row r="1285" spans="1:71" s="656" customFormat="1" ht="15.65" customHeight="1" outlineLevel="2" x14ac:dyDescent="0.25">
      <c r="A1285" s="934"/>
      <c r="B1285" s="1139"/>
      <c r="C1285" s="1140"/>
      <c r="D1285" s="657" t="s">
        <v>1794</v>
      </c>
      <c r="E1285" s="837"/>
      <c r="F1285" s="838"/>
      <c r="G1285" s="819"/>
      <c r="H1285" s="819"/>
      <c r="I1285" s="901"/>
      <c r="J1285" s="899"/>
      <c r="K1285" s="901"/>
      <c r="L1285" s="899"/>
      <c r="M1285" s="900"/>
      <c r="N1285" s="796"/>
      <c r="O1285" s="1017">
        <f t="shared" si="320"/>
        <v>0</v>
      </c>
      <c r="P1285" s="1017"/>
      <c r="Q1285" s="1020" t="s">
        <v>991</v>
      </c>
      <c r="R1285" s="1040">
        <f>_xlfn.XLOOKUP(Q1285,Tabellen!$B$9:$B$21,Tabellen!$C$9:$C$21,"controleren")</f>
        <v>0.4</v>
      </c>
      <c r="S1285" s="1018">
        <f t="shared" si="321"/>
        <v>0</v>
      </c>
      <c r="T1285" s="1018">
        <f t="shared" si="322"/>
        <v>0</v>
      </c>
      <c r="U1285" s="1018">
        <f>S1285*Tabellen!$G$2</f>
        <v>0</v>
      </c>
      <c r="V1285" s="1018">
        <f>T1285*Tabellen!$H$2</f>
        <v>0</v>
      </c>
      <c r="W1285" s="1018">
        <f t="shared" si="323"/>
        <v>0</v>
      </c>
      <c r="X1285" s="1018">
        <f t="shared" si="324"/>
        <v>0</v>
      </c>
      <c r="Y1285" s="1019"/>
      <c r="Z1285" s="969"/>
      <c r="AA1285" s="967"/>
      <c r="AB1285" s="967"/>
      <c r="AC1285" s="967"/>
      <c r="AD1285" s="967"/>
      <c r="AE1285" s="967"/>
      <c r="AF1285" s="967"/>
      <c r="AG1285" s="967"/>
      <c r="AH1285" s="967"/>
      <c r="AI1285" s="967"/>
      <c r="AJ1285" s="967"/>
      <c r="AK1285" s="967"/>
      <c r="AL1285" s="967"/>
      <c r="AM1285" s="967"/>
      <c r="AN1285" s="967"/>
      <c r="AO1285" s="967"/>
      <c r="AP1285" s="967"/>
      <c r="AQ1285" s="967"/>
      <c r="AR1285" s="967"/>
      <c r="AS1285" s="967"/>
      <c r="AT1285" s="967"/>
      <c r="AU1285" s="967"/>
      <c r="AV1285" s="967"/>
      <c r="AW1285" s="967"/>
      <c r="AX1285" s="967"/>
      <c r="AY1285" s="967"/>
      <c r="AZ1285" s="967"/>
      <c r="BA1285" s="967"/>
      <c r="BB1285" s="967"/>
      <c r="BC1285" s="967"/>
      <c r="BD1285" s="967"/>
      <c r="BE1285" s="967"/>
      <c r="BF1285" s="967"/>
      <c r="BG1285" s="967"/>
      <c r="BH1285" s="967"/>
      <c r="BI1285" s="967"/>
      <c r="BJ1285" s="967"/>
      <c r="BK1285" s="967"/>
      <c r="BL1285" s="967"/>
      <c r="BM1285" s="967"/>
      <c r="BN1285" s="967"/>
      <c r="BO1285" s="967"/>
      <c r="BP1285" s="967"/>
      <c r="BQ1285" s="967"/>
      <c r="BR1285" s="967"/>
      <c r="BS1285" s="967"/>
    </row>
    <row r="1286" spans="1:71" s="656" customFormat="1" ht="15.65" customHeight="1" outlineLevel="2" x14ac:dyDescent="0.25">
      <c r="A1286" s="934"/>
      <c r="B1286" s="1139"/>
      <c r="C1286" s="1140"/>
      <c r="D1286" s="657" t="s">
        <v>1525</v>
      </c>
      <c r="E1286" s="660">
        <f>E1279</f>
        <v>52.4</v>
      </c>
      <c r="F1286" s="657" t="s">
        <v>74</v>
      </c>
      <c r="G1286" s="819"/>
      <c r="H1286" s="819">
        <f>E1286*G1286</f>
        <v>0</v>
      </c>
      <c r="I1286" s="901"/>
      <c r="J1286" s="899">
        <f>E1286*I1286</f>
        <v>0</v>
      </c>
      <c r="K1286" s="901">
        <v>40.299999999999997</v>
      </c>
      <c r="L1286" s="899">
        <f>+K1286*E1286</f>
        <v>2111.7199999999998</v>
      </c>
      <c r="M1286" s="900">
        <f>J1286+H1286*Tabellen!$K$2+L1286</f>
        <v>2111.7199999999998</v>
      </c>
      <c r="N1286" s="796"/>
      <c r="O1286" s="1017">
        <f t="shared" si="320"/>
        <v>2111.7199999999998</v>
      </c>
      <c r="P1286" s="1017"/>
      <c r="Q1286" s="1020" t="s">
        <v>991</v>
      </c>
      <c r="R1286" s="1040">
        <f>_xlfn.XLOOKUP(Q1286,Tabellen!$B$9:$B$21,Tabellen!$C$9:$C$21,"controleren")</f>
        <v>0.4</v>
      </c>
      <c r="S1286" s="1018">
        <f t="shared" si="321"/>
        <v>844.68799999999999</v>
      </c>
      <c r="T1286" s="1018">
        <f t="shared" si="322"/>
        <v>1267.0319999999997</v>
      </c>
      <c r="U1286" s="1018">
        <f>S1286*Tabellen!$G$2</f>
        <v>76.021919999999994</v>
      </c>
      <c r="V1286" s="1018">
        <f>T1286*Tabellen!$H$2</f>
        <v>266.07671999999991</v>
      </c>
      <c r="W1286" s="1018">
        <f t="shared" si="323"/>
        <v>342.09863999999993</v>
      </c>
      <c r="X1286" s="1018">
        <f t="shared" si="324"/>
        <v>2453.8186399999995</v>
      </c>
      <c r="Y1286" s="1019"/>
      <c r="Z1286" s="969"/>
      <c r="AA1286" s="967"/>
      <c r="AB1286" s="967"/>
      <c r="AC1286" s="967"/>
      <c r="AD1286" s="967"/>
      <c r="AE1286" s="967"/>
      <c r="AF1286" s="967"/>
      <c r="AG1286" s="967"/>
      <c r="AH1286" s="967"/>
      <c r="AI1286" s="967"/>
      <c r="AJ1286" s="967"/>
      <c r="AK1286" s="967"/>
      <c r="AL1286" s="967"/>
      <c r="AM1286" s="967"/>
      <c r="AN1286" s="967"/>
      <c r="AO1286" s="967"/>
      <c r="AP1286" s="967"/>
      <c r="AQ1286" s="967"/>
      <c r="AR1286" s="967"/>
      <c r="AS1286" s="967"/>
      <c r="AT1286" s="967"/>
      <c r="AU1286" s="967"/>
      <c r="AV1286" s="967"/>
      <c r="AW1286" s="967"/>
      <c r="AX1286" s="967"/>
      <c r="AY1286" s="967"/>
      <c r="AZ1286" s="967"/>
      <c r="BA1286" s="967"/>
      <c r="BB1286" s="967"/>
      <c r="BC1286" s="967"/>
      <c r="BD1286" s="967"/>
      <c r="BE1286" s="967"/>
      <c r="BF1286" s="967"/>
      <c r="BG1286" s="967"/>
      <c r="BH1286" s="967"/>
      <c r="BI1286" s="967"/>
      <c r="BJ1286" s="967"/>
      <c r="BK1286" s="967"/>
      <c r="BL1286" s="967"/>
      <c r="BM1286" s="967"/>
      <c r="BN1286" s="967"/>
      <c r="BO1286" s="967"/>
      <c r="BP1286" s="967"/>
      <c r="BQ1286" s="967"/>
      <c r="BR1286" s="967"/>
      <c r="BS1286" s="967"/>
    </row>
    <row r="1287" spans="1:71" s="656" customFormat="1" ht="15.65" customHeight="1" outlineLevel="2" x14ac:dyDescent="0.25">
      <c r="A1287" s="934"/>
      <c r="B1287" s="1139"/>
      <c r="C1287" s="1140"/>
      <c r="D1287" s="657" t="s">
        <v>1434</v>
      </c>
      <c r="E1287" s="660" t="s">
        <v>1197</v>
      </c>
      <c r="F1287" s="657" t="s">
        <v>846</v>
      </c>
      <c r="G1287" s="819"/>
      <c r="H1287" s="819">
        <f>E1287*G1287</f>
        <v>0</v>
      </c>
      <c r="I1287" s="901"/>
      <c r="J1287" s="899">
        <f>E1287*I1287</f>
        <v>0</v>
      </c>
      <c r="K1287" s="901">
        <v>60</v>
      </c>
      <c r="L1287" s="899">
        <f>+K1287*E1287</f>
        <v>60</v>
      </c>
      <c r="M1287" s="900">
        <f>J1287+H1287*Tabellen!$K$2+L1287</f>
        <v>60</v>
      </c>
      <c r="N1287" s="796"/>
      <c r="O1287" s="1017">
        <f t="shared" si="320"/>
        <v>60</v>
      </c>
      <c r="P1287" s="1017"/>
      <c r="Q1287" s="1020" t="s">
        <v>991</v>
      </c>
      <c r="R1287" s="1040">
        <f>_xlfn.XLOOKUP(Q1287,Tabellen!$B$9:$B$21,Tabellen!$C$9:$C$21,"controleren")</f>
        <v>0.4</v>
      </c>
      <c r="S1287" s="1018">
        <f t="shared" si="321"/>
        <v>24</v>
      </c>
      <c r="T1287" s="1018">
        <f t="shared" si="322"/>
        <v>36</v>
      </c>
      <c r="U1287" s="1018">
        <f>S1287*Tabellen!$G$2</f>
        <v>2.16</v>
      </c>
      <c r="V1287" s="1018">
        <f>T1287*Tabellen!$H$2</f>
        <v>7.56</v>
      </c>
      <c r="W1287" s="1018">
        <f t="shared" si="323"/>
        <v>9.7199999999999989</v>
      </c>
      <c r="X1287" s="1018">
        <f t="shared" si="324"/>
        <v>69.72</v>
      </c>
      <c r="Y1287" s="1019"/>
      <c r="Z1287" s="969"/>
      <c r="AA1287" s="967"/>
      <c r="AB1287" s="967"/>
      <c r="AC1287" s="967"/>
      <c r="AD1287" s="967"/>
      <c r="AE1287" s="967"/>
      <c r="AF1287" s="967"/>
      <c r="AG1287" s="967"/>
      <c r="AH1287" s="967"/>
      <c r="AI1287" s="967"/>
      <c r="AJ1287" s="967"/>
      <c r="AK1287" s="967"/>
      <c r="AL1287" s="967"/>
      <c r="AM1287" s="967"/>
      <c r="AN1287" s="967"/>
      <c r="AO1287" s="967"/>
      <c r="AP1287" s="967"/>
      <c r="AQ1287" s="967"/>
      <c r="AR1287" s="967"/>
      <c r="AS1287" s="967"/>
      <c r="AT1287" s="967"/>
      <c r="AU1287" s="967"/>
      <c r="AV1287" s="967"/>
      <c r="AW1287" s="967"/>
      <c r="AX1287" s="967"/>
      <c r="AY1287" s="967"/>
      <c r="AZ1287" s="967"/>
      <c r="BA1287" s="967"/>
      <c r="BB1287" s="967"/>
      <c r="BC1287" s="967"/>
      <c r="BD1287" s="967"/>
      <c r="BE1287" s="967"/>
      <c r="BF1287" s="967"/>
      <c r="BG1287" s="967"/>
      <c r="BH1287" s="967"/>
      <c r="BI1287" s="967"/>
      <c r="BJ1287" s="967"/>
      <c r="BK1287" s="967"/>
      <c r="BL1287" s="967"/>
      <c r="BM1287" s="967"/>
      <c r="BN1287" s="967"/>
      <c r="BO1287" s="967"/>
      <c r="BP1287" s="967"/>
      <c r="BQ1287" s="967"/>
      <c r="BR1287" s="967"/>
      <c r="BS1287" s="967"/>
    </row>
    <row r="1288" spans="1:71" s="656" customFormat="1" ht="15.65" customHeight="1" outlineLevel="2" x14ac:dyDescent="0.25">
      <c r="A1288" s="934"/>
      <c r="B1288" s="1139"/>
      <c r="C1288" s="1140"/>
      <c r="D1288" s="836"/>
      <c r="E1288" s="837"/>
      <c r="F1288" s="838"/>
      <c r="G1288" s="819"/>
      <c r="H1288" s="819">
        <f>E1288*G1288</f>
        <v>0</v>
      </c>
      <c r="I1288" s="901"/>
      <c r="J1288" s="899">
        <f>E1288*I1288</f>
        <v>0</v>
      </c>
      <c r="K1288" s="901"/>
      <c r="L1288" s="899">
        <f>+K1288*E1288</f>
        <v>0</v>
      </c>
      <c r="M1288" s="900">
        <f>J1288+H1288*Tabellen!$K$2+L1288</f>
        <v>0</v>
      </c>
      <c r="N1288" s="796"/>
      <c r="O1288" s="1017">
        <f t="shared" si="320"/>
        <v>0</v>
      </c>
      <c r="P1288" s="1017"/>
      <c r="Q1288" s="1020" t="s">
        <v>991</v>
      </c>
      <c r="R1288" s="1040">
        <f>_xlfn.XLOOKUP(Q1288,Tabellen!$B$9:$B$21,Tabellen!$C$9:$C$21,"controleren")</f>
        <v>0.4</v>
      </c>
      <c r="S1288" s="1018">
        <f t="shared" si="321"/>
        <v>0</v>
      </c>
      <c r="T1288" s="1018">
        <f t="shared" si="322"/>
        <v>0</v>
      </c>
      <c r="U1288" s="1018">
        <f>S1288*Tabellen!$G$2</f>
        <v>0</v>
      </c>
      <c r="V1288" s="1018">
        <f>T1288*Tabellen!$H$2</f>
        <v>0</v>
      </c>
      <c r="W1288" s="1018">
        <f t="shared" si="323"/>
        <v>0</v>
      </c>
      <c r="X1288" s="1018">
        <f t="shared" si="324"/>
        <v>0</v>
      </c>
      <c r="Y1288" s="1019"/>
      <c r="Z1288" s="969"/>
      <c r="AA1288" s="967"/>
      <c r="AB1288" s="967"/>
      <c r="AC1288" s="967"/>
      <c r="AD1288" s="967"/>
      <c r="AE1288" s="967"/>
      <c r="AF1288" s="967"/>
      <c r="AG1288" s="967"/>
      <c r="AH1288" s="967"/>
      <c r="AI1288" s="967"/>
      <c r="AJ1288" s="967"/>
      <c r="AK1288" s="967"/>
      <c r="AL1288" s="967"/>
      <c r="AM1288" s="967"/>
      <c r="AN1288" s="967"/>
      <c r="AO1288" s="967"/>
      <c r="AP1288" s="967"/>
      <c r="AQ1288" s="967"/>
      <c r="AR1288" s="967"/>
      <c r="AS1288" s="967"/>
      <c r="AT1288" s="967"/>
      <c r="AU1288" s="967"/>
      <c r="AV1288" s="967"/>
      <c r="AW1288" s="967"/>
      <c r="AX1288" s="967"/>
      <c r="AY1288" s="967"/>
      <c r="AZ1288" s="967"/>
      <c r="BA1288" s="967"/>
      <c r="BB1288" s="967"/>
      <c r="BC1288" s="967"/>
      <c r="BD1288" s="967"/>
      <c r="BE1288" s="967"/>
      <c r="BF1288" s="967"/>
      <c r="BG1288" s="967"/>
      <c r="BH1288" s="967"/>
      <c r="BI1288" s="967"/>
      <c r="BJ1288" s="967"/>
      <c r="BK1288" s="967"/>
      <c r="BL1288" s="967"/>
      <c r="BM1288" s="967"/>
      <c r="BN1288" s="967"/>
      <c r="BO1288" s="967"/>
      <c r="BP1288" s="967"/>
      <c r="BQ1288" s="967"/>
      <c r="BR1288" s="967"/>
      <c r="BS1288" s="967"/>
    </row>
    <row r="1289" spans="1:71" s="656" customFormat="1" ht="15.65" customHeight="1" outlineLevel="2" x14ac:dyDescent="0.25">
      <c r="A1289" s="934"/>
      <c r="B1289" s="1139"/>
      <c r="C1289" s="1140"/>
      <c r="D1289" s="836"/>
      <c r="E1289" s="837"/>
      <c r="F1289" s="838"/>
      <c r="G1289" s="819"/>
      <c r="H1289" s="819"/>
      <c r="I1289" s="901"/>
      <c r="J1289" s="899"/>
      <c r="K1289" s="901"/>
      <c r="L1289" s="899"/>
      <c r="M1289" s="900"/>
      <c r="N1289" s="796"/>
      <c r="O1289" s="1017"/>
      <c r="P1289" s="1017"/>
      <c r="Q1289" s="1023"/>
      <c r="R1289" s="1018"/>
      <c r="S1289" s="1024"/>
      <c r="T1289" s="1018"/>
      <c r="U1289" s="1018"/>
      <c r="V1289" s="1018"/>
      <c r="W1289" s="1018"/>
      <c r="X1289" s="1018"/>
      <c r="Y1289" s="1019"/>
      <c r="Z1289" s="969"/>
      <c r="AA1289" s="967"/>
      <c r="AB1289" s="967"/>
      <c r="AC1289" s="967"/>
      <c r="AD1289" s="967"/>
      <c r="AE1289" s="967"/>
      <c r="AF1289" s="967"/>
      <c r="AG1289" s="967"/>
      <c r="AH1289" s="967"/>
      <c r="AI1289" s="967"/>
      <c r="AJ1289" s="967"/>
      <c r="AK1289" s="967"/>
      <c r="AL1289" s="967"/>
      <c r="AM1289" s="967"/>
      <c r="AN1289" s="967"/>
      <c r="AO1289" s="967"/>
      <c r="AP1289" s="967"/>
      <c r="AQ1289" s="967"/>
      <c r="AR1289" s="967"/>
      <c r="AS1289" s="967"/>
      <c r="AT1289" s="967"/>
      <c r="AU1289" s="967"/>
      <c r="AV1289" s="967"/>
      <c r="AW1289" s="967"/>
      <c r="AX1289" s="967"/>
      <c r="AY1289" s="967"/>
      <c r="AZ1289" s="967"/>
      <c r="BA1289" s="967"/>
      <c r="BB1289" s="967"/>
      <c r="BC1289" s="967"/>
      <c r="BD1289" s="967"/>
      <c r="BE1289" s="967"/>
      <c r="BF1289" s="967"/>
      <c r="BG1289" s="967"/>
      <c r="BH1289" s="967"/>
      <c r="BI1289" s="967"/>
      <c r="BJ1289" s="967"/>
      <c r="BK1289" s="967"/>
      <c r="BL1289" s="967"/>
      <c r="BM1289" s="967"/>
      <c r="BN1289" s="967"/>
      <c r="BO1289" s="967"/>
      <c r="BP1289" s="967"/>
      <c r="BQ1289" s="967"/>
      <c r="BR1289" s="967"/>
      <c r="BS1289" s="967"/>
    </row>
    <row r="1290" spans="1:71" ht="9" customHeight="1" outlineLevel="1" x14ac:dyDescent="0.25">
      <c r="B1290" s="663"/>
      <c r="D1290" s="664"/>
      <c r="E1290" s="666"/>
      <c r="F1290" s="664"/>
      <c r="G1290" s="665"/>
      <c r="H1290" s="665"/>
      <c r="I1290" s="892"/>
      <c r="J1290" s="892"/>
      <c r="K1290" s="892"/>
      <c r="L1290" s="892"/>
      <c r="M1290" s="892"/>
      <c r="N1290" s="786"/>
      <c r="O1290" s="1021"/>
      <c r="P1290" s="1021"/>
      <c r="Q1290" s="1021"/>
      <c r="R1290" s="1022"/>
      <c r="S1290" s="1022"/>
      <c r="T1290" s="1022"/>
      <c r="U1290" s="1022"/>
      <c r="V1290" s="1022"/>
      <c r="W1290" s="1022"/>
      <c r="X1290" s="1022"/>
      <c r="Y1290" s="1021"/>
      <c r="Z1290" s="965"/>
      <c r="AA1290" s="966"/>
      <c r="AG1290" s="963"/>
      <c r="AH1290" s="963"/>
    </row>
    <row r="1291" spans="1:71" s="912" customFormat="1" ht="15.65" customHeight="1" outlineLevel="1" x14ac:dyDescent="0.25">
      <c r="B1291" s="650" t="s">
        <v>1391</v>
      </c>
      <c r="C1291" s="937"/>
      <c r="D1291" s="651" t="s">
        <v>1394</v>
      </c>
      <c r="E1291" s="658">
        <v>1</v>
      </c>
      <c r="F1291" s="651" t="s">
        <v>74</v>
      </c>
      <c r="G1291" s="652"/>
      <c r="H1291" s="652">
        <f>SUM(H1292:H1293)/E1291</f>
        <v>0</v>
      </c>
      <c r="I1291" s="890"/>
      <c r="J1291" s="890">
        <f>SUM(J1292:J1293)/E1291</f>
        <v>0</v>
      </c>
      <c r="K1291" s="890"/>
      <c r="L1291" s="890">
        <f>SUM(L1292:L1293)/E1291</f>
        <v>1.68</v>
      </c>
      <c r="M1291" s="890">
        <f>SUM(M1292:M1293)/E1291</f>
        <v>1.68</v>
      </c>
      <c r="N1291" s="937"/>
      <c r="O1291" s="1015">
        <f>SUM(O1292:O1293)/E1291</f>
        <v>1.68</v>
      </c>
      <c r="P1291" s="1014" t="str">
        <f>B1291</f>
        <v>V3-1-E2</v>
      </c>
      <c r="Q1291" s="1014"/>
      <c r="R1291" s="1015"/>
      <c r="S1291" s="1015"/>
      <c r="T1291" s="1015"/>
      <c r="U1291" s="1028"/>
      <c r="V1291" s="1015"/>
      <c r="W1291" s="1015"/>
      <c r="X1291" s="1015">
        <f>SUM(X1292:X1293)/E1291</f>
        <v>1.9521599999999999</v>
      </c>
      <c r="Y1291" s="1016"/>
      <c r="Z1291" s="964"/>
      <c r="AA1291" s="960"/>
      <c r="AB1291" s="960"/>
      <c r="AC1291" s="960"/>
      <c r="AD1291" s="960"/>
      <c r="AE1291" s="960"/>
      <c r="AF1291" s="960"/>
      <c r="AG1291" s="960"/>
      <c r="AH1291" s="960"/>
      <c r="AI1291" s="960"/>
      <c r="AJ1291" s="960"/>
      <c r="AK1291" s="960"/>
      <c r="AL1291" s="960"/>
      <c r="AM1291" s="960"/>
      <c r="AN1291" s="960"/>
      <c r="AO1291" s="960"/>
      <c r="AP1291" s="960"/>
      <c r="AQ1291" s="960"/>
      <c r="AR1291" s="960"/>
      <c r="AS1291" s="960"/>
      <c r="AT1291" s="960"/>
      <c r="AU1291" s="960"/>
      <c r="AV1291" s="960"/>
      <c r="AW1291" s="960"/>
      <c r="AX1291" s="960"/>
      <c r="AY1291" s="960"/>
      <c r="AZ1291" s="960"/>
      <c r="BA1291" s="960"/>
      <c r="BB1291" s="960"/>
      <c r="BC1291" s="960"/>
      <c r="BD1291" s="960"/>
      <c r="BE1291" s="960"/>
      <c r="BF1291" s="960"/>
      <c r="BG1291" s="960"/>
      <c r="BH1291" s="960"/>
      <c r="BI1291" s="960"/>
      <c r="BJ1291" s="960"/>
      <c r="BK1291" s="960"/>
      <c r="BL1291" s="960"/>
      <c r="BM1291" s="960"/>
      <c r="BN1291" s="960"/>
      <c r="BO1291" s="960"/>
      <c r="BP1291" s="960"/>
      <c r="BQ1291" s="960"/>
      <c r="BR1291" s="960"/>
      <c r="BS1291" s="960"/>
    </row>
    <row r="1292" spans="1:71" ht="15.65" customHeight="1" outlineLevel="2" x14ac:dyDescent="0.25">
      <c r="B1292" s="659"/>
      <c r="D1292" s="668"/>
      <c r="E1292" s="660"/>
      <c r="G1292" s="661"/>
      <c r="H1292" s="661"/>
      <c r="I1292" s="897"/>
      <c r="J1292" s="897"/>
      <c r="K1292" s="897"/>
      <c r="N1292" s="795"/>
      <c r="O1292" s="1017" t="str">
        <f>R1292</f>
        <v>incl. opslagen</v>
      </c>
      <c r="P1292" s="1017"/>
      <c r="Q1292" s="1023"/>
      <c r="R1292" s="1030" t="str">
        <f>Tabellen!$C$2</f>
        <v>incl. opslagen</v>
      </c>
      <c r="S1292" s="1024"/>
      <c r="T1292" s="1030" t="str">
        <f>Tabellen!$C$2</f>
        <v>incl. opslagen</v>
      </c>
      <c r="Z1292" s="964"/>
    </row>
    <row r="1293" spans="1:71" s="656" customFormat="1" ht="15.65" customHeight="1" outlineLevel="2" x14ac:dyDescent="0.25">
      <c r="A1293" s="934"/>
      <c r="B1293" s="780"/>
      <c r="C1293" s="793"/>
      <c r="D1293" s="657" t="s">
        <v>1526</v>
      </c>
      <c r="E1293" s="660">
        <v>1</v>
      </c>
      <c r="F1293" s="657" t="s">
        <v>74</v>
      </c>
      <c r="G1293" s="653"/>
      <c r="H1293" s="653">
        <f>E1293*G1293</f>
        <v>0</v>
      </c>
      <c r="I1293" s="896">
        <v>0</v>
      </c>
      <c r="J1293" s="894">
        <f>E1293*I1293</f>
        <v>0</v>
      </c>
      <c r="K1293" s="896">
        <v>1.68</v>
      </c>
      <c r="L1293" s="894">
        <f>+K1293*E1293</f>
        <v>1.68</v>
      </c>
      <c r="M1293" s="895">
        <f>J1293+H1293*Tabellen!$K$2+L1293</f>
        <v>1.68</v>
      </c>
      <c r="N1293" s="796"/>
      <c r="O1293" s="1017">
        <f>M1293</f>
        <v>1.68</v>
      </c>
      <c r="P1293" s="1017"/>
      <c r="Q1293" s="1020" t="s">
        <v>991</v>
      </c>
      <c r="R1293" s="1040">
        <f>_xlfn.XLOOKUP(Q1293,Tabellen!$B$9:$B$21,Tabellen!$C$9:$C$21,"controleren")</f>
        <v>0.4</v>
      </c>
      <c r="S1293" s="1018">
        <f>O1293*R1293</f>
        <v>0.67200000000000004</v>
      </c>
      <c r="T1293" s="1018">
        <f>O1293-S1293</f>
        <v>1.008</v>
      </c>
      <c r="U1293" s="1018">
        <f>S1293*Tabellen!$G$2</f>
        <v>6.0479999999999999E-2</v>
      </c>
      <c r="V1293" s="1018">
        <f>T1293*Tabellen!$H$2</f>
        <v>0.21168000000000001</v>
      </c>
      <c r="W1293" s="1018">
        <f>U1293+V1293</f>
        <v>0.27216000000000001</v>
      </c>
      <c r="X1293" s="1018">
        <f>O1293+W1293</f>
        <v>1.9521599999999999</v>
      </c>
      <c r="Y1293" s="1019"/>
      <c r="Z1293" s="969"/>
      <c r="AA1293" s="967"/>
      <c r="AB1293" s="967"/>
      <c r="AC1293" s="967"/>
      <c r="AD1293" s="967"/>
      <c r="AE1293" s="967"/>
      <c r="AF1293" s="967"/>
      <c r="AG1293" s="967"/>
      <c r="AH1293" s="967"/>
      <c r="AI1293" s="967"/>
      <c r="AJ1293" s="967"/>
      <c r="AK1293" s="967"/>
      <c r="AL1293" s="967"/>
      <c r="AM1293" s="967"/>
      <c r="AN1293" s="967"/>
      <c r="AO1293" s="967"/>
      <c r="AP1293" s="967"/>
      <c r="AQ1293" s="967"/>
      <c r="AR1293" s="967"/>
      <c r="AS1293" s="967"/>
      <c r="AT1293" s="967"/>
      <c r="AU1293" s="967"/>
      <c r="AV1293" s="967"/>
      <c r="AW1293" s="967"/>
      <c r="AX1293" s="967"/>
      <c r="AY1293" s="967"/>
      <c r="AZ1293" s="967"/>
      <c r="BA1293" s="967"/>
      <c r="BB1293" s="967"/>
      <c r="BC1293" s="967"/>
      <c r="BD1293" s="967"/>
      <c r="BE1293" s="967"/>
      <c r="BF1293" s="967"/>
      <c r="BG1293" s="967"/>
      <c r="BH1293" s="967"/>
      <c r="BI1293" s="967"/>
      <c r="BJ1293" s="967"/>
      <c r="BK1293" s="967"/>
      <c r="BL1293" s="967"/>
      <c r="BM1293" s="967"/>
      <c r="BN1293" s="967"/>
      <c r="BO1293" s="967"/>
      <c r="BP1293" s="967"/>
      <c r="BQ1293" s="967"/>
      <c r="BR1293" s="967"/>
      <c r="BS1293" s="967"/>
    </row>
    <row r="1294" spans="1:71" s="656" customFormat="1" ht="15.65" customHeight="1" outlineLevel="2" x14ac:dyDescent="0.25">
      <c r="A1294" s="934"/>
      <c r="B1294" s="780"/>
      <c r="C1294" s="793"/>
      <c r="D1294" s="785"/>
      <c r="E1294" s="672"/>
      <c r="F1294" s="673"/>
      <c r="G1294" s="653"/>
      <c r="H1294" s="653"/>
      <c r="I1294" s="896"/>
      <c r="J1294" s="894"/>
      <c r="K1294" s="896"/>
      <c r="L1294" s="894"/>
      <c r="M1294" s="895"/>
      <c r="N1294" s="796"/>
      <c r="O1294" s="1017"/>
      <c r="P1294" s="1017"/>
      <c r="Q1294" s="1023"/>
      <c r="R1294" s="1018"/>
      <c r="S1294" s="1024"/>
      <c r="T1294" s="1018"/>
      <c r="U1294" s="1018"/>
      <c r="V1294" s="1018"/>
      <c r="W1294" s="1018"/>
      <c r="X1294" s="1018"/>
      <c r="Y1294" s="1019"/>
      <c r="Z1294" s="969"/>
      <c r="AA1294" s="967"/>
      <c r="AB1294" s="967"/>
      <c r="AC1294" s="967"/>
      <c r="AD1294" s="967"/>
      <c r="AE1294" s="967"/>
      <c r="AF1294" s="967"/>
      <c r="AG1294" s="967"/>
      <c r="AH1294" s="967"/>
      <c r="AI1294" s="967"/>
      <c r="AJ1294" s="967"/>
      <c r="AK1294" s="967"/>
      <c r="AL1294" s="967"/>
      <c r="AM1294" s="967"/>
      <c r="AN1294" s="967"/>
      <c r="AO1294" s="967"/>
      <c r="AP1294" s="967"/>
      <c r="AQ1294" s="967"/>
      <c r="AR1294" s="967"/>
      <c r="AS1294" s="967"/>
      <c r="AT1294" s="967"/>
      <c r="AU1294" s="967"/>
      <c r="AV1294" s="967"/>
      <c r="AW1294" s="967"/>
      <c r="AX1294" s="967"/>
      <c r="AY1294" s="967"/>
      <c r="AZ1294" s="967"/>
      <c r="BA1294" s="967"/>
      <c r="BB1294" s="967"/>
      <c r="BC1294" s="967"/>
      <c r="BD1294" s="967"/>
      <c r="BE1294" s="967"/>
      <c r="BF1294" s="967"/>
      <c r="BG1294" s="967"/>
      <c r="BH1294" s="967"/>
      <c r="BI1294" s="967"/>
      <c r="BJ1294" s="967"/>
      <c r="BK1294" s="967"/>
      <c r="BL1294" s="967"/>
      <c r="BM1294" s="967"/>
      <c r="BN1294" s="967"/>
      <c r="BO1294" s="967"/>
      <c r="BP1294" s="967"/>
      <c r="BQ1294" s="967"/>
      <c r="BR1294" s="967"/>
      <c r="BS1294" s="967"/>
    </row>
    <row r="1295" spans="1:71" ht="9" customHeight="1" outlineLevel="1" x14ac:dyDescent="0.25">
      <c r="B1295" s="663"/>
      <c r="D1295" s="664"/>
      <c r="E1295" s="666"/>
      <c r="F1295" s="664"/>
      <c r="G1295" s="665"/>
      <c r="H1295" s="665"/>
      <c r="I1295" s="892"/>
      <c r="J1295" s="892"/>
      <c r="K1295" s="892"/>
      <c r="L1295" s="892"/>
      <c r="M1295" s="892"/>
      <c r="N1295" s="786"/>
      <c r="O1295" s="1021"/>
      <c r="P1295" s="1021"/>
      <c r="Q1295" s="1021"/>
      <c r="R1295" s="1022"/>
      <c r="S1295" s="1022"/>
      <c r="T1295" s="1022"/>
      <c r="U1295" s="1022"/>
      <c r="V1295" s="1022"/>
      <c r="W1295" s="1022"/>
      <c r="X1295" s="1022"/>
      <c r="Y1295" s="1021"/>
      <c r="Z1295" s="965"/>
      <c r="AA1295" s="966"/>
      <c r="AG1295" s="963"/>
      <c r="AH1295" s="963"/>
    </row>
    <row r="1296" spans="1:71" s="912" customFormat="1" ht="15.65" customHeight="1" outlineLevel="1" x14ac:dyDescent="0.25">
      <c r="B1296" s="650" t="s">
        <v>183</v>
      </c>
      <c r="C1296" s="937"/>
      <c r="D1296" s="651" t="s">
        <v>843</v>
      </c>
      <c r="E1296" s="658"/>
      <c r="F1296" s="651"/>
      <c r="G1296" s="652"/>
      <c r="H1296" s="652"/>
      <c r="I1296" s="890"/>
      <c r="J1296" s="890"/>
      <c r="K1296" s="890"/>
      <c r="L1296" s="890"/>
      <c r="M1296" s="890"/>
      <c r="N1296" s="937"/>
      <c r="O1296" s="1013"/>
      <c r="P1296" s="1014"/>
      <c r="Q1296" s="1014"/>
      <c r="R1296" s="1015"/>
      <c r="S1296" s="1015"/>
      <c r="T1296" s="1015"/>
      <c r="U1296" s="1015"/>
      <c r="V1296" s="1015"/>
      <c r="W1296" s="1015"/>
      <c r="X1296" s="1015"/>
      <c r="Y1296" s="1016"/>
      <c r="Z1296" s="960"/>
      <c r="AA1296" s="960"/>
      <c r="AB1296" s="960"/>
      <c r="AC1296" s="960"/>
      <c r="AD1296" s="960"/>
      <c r="AE1296" s="960"/>
      <c r="AF1296" s="960"/>
      <c r="AG1296" s="960"/>
      <c r="AH1296" s="960"/>
      <c r="AI1296" s="960"/>
      <c r="AJ1296" s="960"/>
      <c r="AK1296" s="960"/>
      <c r="AL1296" s="960"/>
      <c r="AM1296" s="960"/>
      <c r="AN1296" s="960"/>
      <c r="AO1296" s="960"/>
      <c r="AP1296" s="960"/>
      <c r="AQ1296" s="960"/>
      <c r="AR1296" s="960"/>
      <c r="AS1296" s="960"/>
      <c r="AT1296" s="960"/>
      <c r="AU1296" s="960"/>
      <c r="AV1296" s="960"/>
      <c r="AW1296" s="960"/>
      <c r="AX1296" s="960"/>
      <c r="AY1296" s="960"/>
      <c r="AZ1296" s="960"/>
      <c r="BA1296" s="960"/>
      <c r="BB1296" s="960"/>
      <c r="BC1296" s="960"/>
      <c r="BD1296" s="960"/>
      <c r="BE1296" s="960"/>
      <c r="BF1296" s="960"/>
      <c r="BG1296" s="960"/>
      <c r="BH1296" s="960"/>
      <c r="BI1296" s="960"/>
      <c r="BJ1296" s="960"/>
      <c r="BK1296" s="960"/>
      <c r="BL1296" s="960"/>
      <c r="BM1296" s="960"/>
      <c r="BN1296" s="960"/>
      <c r="BO1296" s="960"/>
      <c r="BP1296" s="960"/>
      <c r="BQ1296" s="960"/>
      <c r="BR1296" s="960"/>
      <c r="BS1296" s="960"/>
    </row>
    <row r="1297" spans="1:24" ht="15.65" customHeight="1" outlineLevel="2" x14ac:dyDescent="0.25">
      <c r="B1297" s="662"/>
      <c r="C1297" s="791"/>
      <c r="D1297" s="668" t="s">
        <v>142</v>
      </c>
      <c r="E1297" s="660"/>
      <c r="G1297" s="661"/>
      <c r="H1297" s="661"/>
      <c r="N1297" s="795"/>
      <c r="O1297" s="1017"/>
      <c r="P1297" s="1017"/>
      <c r="Q1297" s="1017"/>
    </row>
    <row r="1298" spans="1:24" ht="15.65" customHeight="1" outlineLevel="2" x14ac:dyDescent="0.25">
      <c r="B1298" s="664" t="s">
        <v>908</v>
      </c>
      <c r="D1298" s="659" t="s">
        <v>1615</v>
      </c>
      <c r="E1298" s="682">
        <v>1</v>
      </c>
      <c r="F1298" s="682" t="s">
        <v>846</v>
      </c>
      <c r="G1298" s="682"/>
      <c r="H1298" s="682">
        <f>E1298*G1298</f>
        <v>0</v>
      </c>
      <c r="I1298" s="898"/>
      <c r="J1298" s="898">
        <f>E1298*I1298</f>
        <v>0</v>
      </c>
      <c r="K1298" s="898">
        <v>1365</v>
      </c>
      <c r="L1298" s="898">
        <f>E1298*K1298</f>
        <v>1365</v>
      </c>
      <c r="M1298" s="898">
        <f>J1298+H1298*Tabellen!$K$2+L1298</f>
        <v>1365</v>
      </c>
      <c r="N1298" s="795"/>
      <c r="O1298" s="1017">
        <f t="shared" ref="O1298:O1316" si="325">M1298</f>
        <v>1365</v>
      </c>
      <c r="P1298" s="1017"/>
      <c r="Q1298" s="1020" t="s">
        <v>991</v>
      </c>
      <c r="R1298" s="1040">
        <f>_xlfn.XLOOKUP(Q1298,Tabellen!$B$9:$B$21,Tabellen!$C$9:$C$21,"controleren")</f>
        <v>0.4</v>
      </c>
      <c r="S1298" s="1018">
        <f>O1298*R1298</f>
        <v>546</v>
      </c>
      <c r="T1298" s="1018">
        <f>O1298-S1298</f>
        <v>819</v>
      </c>
      <c r="U1298" s="1018">
        <f>S1298*Tabellen!$G$2</f>
        <v>49.14</v>
      </c>
      <c r="V1298" s="1018">
        <f>T1298*Tabellen!$H$2</f>
        <v>171.98999999999998</v>
      </c>
      <c r="W1298" s="1018">
        <f>U1298+V1298</f>
        <v>221.13</v>
      </c>
      <c r="X1298" s="1018">
        <f>O1298+W1298</f>
        <v>1586.13</v>
      </c>
    </row>
    <row r="1299" spans="1:24" ht="15.65" customHeight="1" outlineLevel="2" x14ac:dyDescent="0.25">
      <c r="B1299" s="662"/>
      <c r="D1299" s="659"/>
      <c r="E1299" s="682"/>
      <c r="F1299" s="682"/>
      <c r="G1299" s="682"/>
      <c r="H1299" s="682"/>
      <c r="I1299" s="898"/>
      <c r="J1299" s="898"/>
      <c r="K1299" s="898"/>
      <c r="L1299" s="898"/>
      <c r="M1299" s="898"/>
      <c r="N1299" s="795"/>
      <c r="O1299" s="1017">
        <f t="shared" si="325"/>
        <v>0</v>
      </c>
      <c r="P1299" s="1017"/>
      <c r="Q1299" s="1020"/>
    </row>
    <row r="1300" spans="1:24" ht="15.65" customHeight="1" outlineLevel="2" x14ac:dyDescent="0.25">
      <c r="B1300" s="664" t="s">
        <v>909</v>
      </c>
      <c r="D1300" s="659" t="s">
        <v>862</v>
      </c>
      <c r="E1300" s="682">
        <v>1</v>
      </c>
      <c r="F1300" s="682" t="s">
        <v>846</v>
      </c>
      <c r="G1300" s="682"/>
      <c r="H1300" s="682">
        <f>E1300*G1300</f>
        <v>0</v>
      </c>
      <c r="I1300" s="898"/>
      <c r="J1300" s="898">
        <f>E1300*I1300</f>
        <v>0</v>
      </c>
      <c r="K1300" s="898">
        <v>350</v>
      </c>
      <c r="L1300" s="898">
        <f>E1300*K1300</f>
        <v>350</v>
      </c>
      <c r="M1300" s="898">
        <f>J1300+H1300*Tabellen!$K$2+L1300</f>
        <v>350</v>
      </c>
      <c r="N1300" s="795"/>
      <c r="O1300" s="1017">
        <f t="shared" si="325"/>
        <v>350</v>
      </c>
      <c r="P1300" s="1017"/>
      <c r="Q1300" s="1020" t="s">
        <v>991</v>
      </c>
      <c r="R1300" s="1040">
        <f>_xlfn.XLOOKUP(Q1300,Tabellen!$B$9:$B$21,Tabellen!$C$9:$C$21,"controleren")</f>
        <v>0.4</v>
      </c>
      <c r="S1300" s="1018">
        <f>O1300*R1300</f>
        <v>140</v>
      </c>
      <c r="T1300" s="1018">
        <f>O1300-S1300</f>
        <v>210</v>
      </c>
      <c r="U1300" s="1018">
        <f>S1300*Tabellen!$G$2</f>
        <v>12.6</v>
      </c>
      <c r="V1300" s="1018">
        <f>T1300*Tabellen!$H$2</f>
        <v>44.1</v>
      </c>
      <c r="W1300" s="1018">
        <f>U1300+V1300</f>
        <v>56.7</v>
      </c>
      <c r="X1300" s="1018">
        <f>O1300+W1300</f>
        <v>406.7</v>
      </c>
    </row>
    <row r="1301" spans="1:24" ht="15.65" customHeight="1" outlineLevel="2" x14ac:dyDescent="0.25">
      <c r="B1301" s="662"/>
      <c r="D1301" s="659"/>
      <c r="E1301" s="682"/>
      <c r="F1301" s="682"/>
      <c r="G1301" s="682"/>
      <c r="H1301" s="682"/>
      <c r="I1301" s="898"/>
      <c r="J1301" s="898"/>
      <c r="K1301" s="898"/>
      <c r="L1301" s="898"/>
      <c r="M1301" s="898"/>
      <c r="N1301" s="795"/>
      <c r="O1301" s="1017">
        <f t="shared" si="325"/>
        <v>0</v>
      </c>
      <c r="P1301" s="1017"/>
      <c r="Q1301" s="1020"/>
    </row>
    <row r="1302" spans="1:24" ht="15.65" customHeight="1" outlineLevel="2" x14ac:dyDescent="0.25">
      <c r="B1302" s="664" t="s">
        <v>910</v>
      </c>
      <c r="D1302" s="659" t="s">
        <v>1831</v>
      </c>
      <c r="E1302" s="682">
        <v>1</v>
      </c>
      <c r="F1302" s="682" t="s">
        <v>846</v>
      </c>
      <c r="G1302" s="682"/>
      <c r="H1302" s="682">
        <f>E1302*G1302</f>
        <v>0</v>
      </c>
      <c r="I1302" s="898"/>
      <c r="J1302" s="898">
        <f>E1302*I1302</f>
        <v>0</v>
      </c>
      <c r="K1302" s="898">
        <v>75</v>
      </c>
      <c r="L1302" s="898">
        <f>E1302*K1302</f>
        <v>75</v>
      </c>
      <c r="M1302" s="898">
        <f>J1302+H1302*Tabellen!$K$2+L1302</f>
        <v>75</v>
      </c>
      <c r="N1302" s="795"/>
      <c r="O1302" s="1017">
        <f t="shared" si="325"/>
        <v>75</v>
      </c>
      <c r="P1302" s="1017"/>
      <c r="Q1302" s="1020" t="s">
        <v>991</v>
      </c>
      <c r="R1302" s="1040">
        <f>_xlfn.XLOOKUP(Q1302,Tabellen!$B$9:$B$21,Tabellen!$C$9:$C$21,"controleren")</f>
        <v>0.4</v>
      </c>
      <c r="S1302" s="1018">
        <f>O1302*R1302</f>
        <v>30</v>
      </c>
      <c r="T1302" s="1018">
        <f>O1302-S1302</f>
        <v>45</v>
      </c>
      <c r="U1302" s="1018">
        <f>S1302*Tabellen!$G$2</f>
        <v>2.6999999999999997</v>
      </c>
      <c r="V1302" s="1018">
        <f>T1302*Tabellen!$H$2</f>
        <v>9.4499999999999993</v>
      </c>
      <c r="W1302" s="1018">
        <f>U1302+V1302</f>
        <v>12.149999999999999</v>
      </c>
      <c r="X1302" s="1018">
        <f>O1302+W1302</f>
        <v>87.15</v>
      </c>
    </row>
    <row r="1303" spans="1:24" ht="15.65" customHeight="1" outlineLevel="2" x14ac:dyDescent="0.25">
      <c r="B1303" s="662"/>
      <c r="D1303" s="659"/>
      <c r="E1303" s="682"/>
      <c r="F1303" s="682"/>
      <c r="G1303" s="682"/>
      <c r="H1303" s="682"/>
      <c r="I1303" s="898"/>
      <c r="J1303" s="898"/>
      <c r="K1303" s="898"/>
      <c r="L1303" s="898"/>
      <c r="M1303" s="898"/>
      <c r="N1303" s="795"/>
      <c r="O1303" s="1017">
        <f t="shared" si="325"/>
        <v>0</v>
      </c>
      <c r="P1303" s="1017"/>
      <c r="Q1303" s="1020"/>
      <c r="R1303" s="1040"/>
    </row>
    <row r="1304" spans="1:24" ht="15.65" customHeight="1" outlineLevel="2" x14ac:dyDescent="0.25">
      <c r="A1304" s="934"/>
      <c r="B1304" s="664" t="s">
        <v>911</v>
      </c>
      <c r="C1304" s="791"/>
      <c r="D1304" s="659" t="s">
        <v>1582</v>
      </c>
      <c r="E1304" s="660">
        <v>1</v>
      </c>
      <c r="F1304" s="657" t="s">
        <v>73</v>
      </c>
      <c r="G1304" s="661"/>
      <c r="H1304" s="661">
        <f>E1304*G1304</f>
        <v>0</v>
      </c>
      <c r="J1304" s="891">
        <f>E1304*I1304</f>
        <v>0</v>
      </c>
      <c r="K1304" s="891">
        <v>32.5</v>
      </c>
      <c r="L1304" s="891">
        <f>E1304*K1304</f>
        <v>32.5</v>
      </c>
      <c r="M1304" s="891">
        <f>J1304+H1304*Tabellen!$K$2+L1304</f>
        <v>32.5</v>
      </c>
      <c r="N1304" s="796"/>
      <c r="O1304" s="1017">
        <f t="shared" si="325"/>
        <v>32.5</v>
      </c>
      <c r="P1304" s="1017"/>
      <c r="Q1304" s="1020" t="s">
        <v>991</v>
      </c>
      <c r="R1304" s="1040">
        <f>_xlfn.XLOOKUP(Q1304,Tabellen!$B$9:$B$21,Tabellen!$C$9:$C$21,"controleren")</f>
        <v>0.4</v>
      </c>
      <c r="S1304" s="1018">
        <f>O1304*R1304</f>
        <v>13</v>
      </c>
      <c r="T1304" s="1018">
        <f>O1304-S1304</f>
        <v>19.5</v>
      </c>
      <c r="U1304" s="1018">
        <f>S1304*Tabellen!$G$2</f>
        <v>1.17</v>
      </c>
      <c r="V1304" s="1018">
        <f>T1304*Tabellen!$H$2</f>
        <v>4.0949999999999998</v>
      </c>
      <c r="W1304" s="1018">
        <f>U1304+V1304</f>
        <v>5.2649999999999997</v>
      </c>
      <c r="X1304" s="1018">
        <f>O1304+W1304</f>
        <v>37.765000000000001</v>
      </c>
    </row>
    <row r="1305" spans="1:24" ht="15.65" customHeight="1" outlineLevel="2" x14ac:dyDescent="0.25">
      <c r="A1305" s="934"/>
      <c r="B1305" s="662"/>
      <c r="C1305" s="791"/>
      <c r="D1305" s="659"/>
      <c r="E1305" s="660"/>
      <c r="G1305" s="661"/>
      <c r="H1305" s="661"/>
      <c r="N1305" s="796"/>
      <c r="O1305" s="1017">
        <f t="shared" si="325"/>
        <v>0</v>
      </c>
      <c r="P1305" s="1017"/>
      <c r="Q1305" s="1020"/>
      <c r="R1305" s="1040"/>
    </row>
    <row r="1306" spans="1:24" ht="15.65" customHeight="1" outlineLevel="2" x14ac:dyDescent="0.25">
      <c r="A1306" s="934"/>
      <c r="B1306" s="664" t="s">
        <v>912</v>
      </c>
      <c r="C1306" s="791"/>
      <c r="D1306" s="659" t="s">
        <v>1777</v>
      </c>
      <c r="E1306" s="660">
        <v>1</v>
      </c>
      <c r="F1306" s="657" t="s">
        <v>73</v>
      </c>
      <c r="G1306" s="661"/>
      <c r="H1306" s="661">
        <f>E1306*G1306</f>
        <v>0</v>
      </c>
      <c r="J1306" s="891">
        <f>E1306*I1306</f>
        <v>0</v>
      </c>
      <c r="K1306" s="891">
        <v>110</v>
      </c>
      <c r="L1306" s="891">
        <f>E1306*K1306</f>
        <v>110</v>
      </c>
      <c r="M1306" s="891">
        <f>J1306+H1306*Tabellen!$K$2+L1306</f>
        <v>110</v>
      </c>
      <c r="N1306" s="796"/>
      <c r="O1306" s="1017">
        <f t="shared" si="325"/>
        <v>110</v>
      </c>
      <c r="P1306" s="1017"/>
      <c r="Q1306" s="1020" t="s">
        <v>991</v>
      </c>
      <c r="R1306" s="1040">
        <f>_xlfn.XLOOKUP(Q1306,Tabellen!$B$9:$B$21,Tabellen!$C$9:$C$21,"controleren")</f>
        <v>0.4</v>
      </c>
      <c r="S1306" s="1018">
        <f>O1306*R1306</f>
        <v>44</v>
      </c>
      <c r="T1306" s="1018">
        <f>O1306-S1306</f>
        <v>66</v>
      </c>
      <c r="U1306" s="1018">
        <f>S1306*Tabellen!$G$2</f>
        <v>3.96</v>
      </c>
      <c r="V1306" s="1018">
        <f>T1306*Tabellen!$H$2</f>
        <v>13.86</v>
      </c>
      <c r="W1306" s="1018">
        <f>U1306+V1306</f>
        <v>17.82</v>
      </c>
      <c r="X1306" s="1018">
        <f>O1306+W1306</f>
        <v>127.82</v>
      </c>
    </row>
    <row r="1307" spans="1:24" ht="15.65" customHeight="1" outlineLevel="2" x14ac:dyDescent="0.25">
      <c r="A1307" s="934"/>
      <c r="B1307" s="662"/>
      <c r="C1307" s="791"/>
      <c r="D1307" s="659"/>
      <c r="E1307" s="660"/>
      <c r="G1307" s="661"/>
      <c r="H1307" s="661"/>
      <c r="N1307" s="796"/>
      <c r="O1307" s="1017">
        <f t="shared" si="325"/>
        <v>0</v>
      </c>
      <c r="P1307" s="1017"/>
      <c r="Q1307" s="1020"/>
      <c r="R1307" s="1040"/>
    </row>
    <row r="1308" spans="1:24" ht="15.65" customHeight="1" outlineLevel="2" x14ac:dyDescent="0.25">
      <c r="A1308" s="934"/>
      <c r="B1308" s="664" t="s">
        <v>913</v>
      </c>
      <c r="C1308" s="791"/>
      <c r="D1308" s="659" t="s">
        <v>887</v>
      </c>
      <c r="E1308" s="660">
        <v>1</v>
      </c>
      <c r="F1308" s="657" t="s">
        <v>73</v>
      </c>
      <c r="G1308" s="661"/>
      <c r="H1308" s="661">
        <f>E1308*G1308</f>
        <v>0</v>
      </c>
      <c r="J1308" s="891">
        <f>E1308*I1308</f>
        <v>0</v>
      </c>
      <c r="K1308" s="891">
        <v>100</v>
      </c>
      <c r="L1308" s="891">
        <f>E1308*K1308</f>
        <v>100</v>
      </c>
      <c r="M1308" s="891">
        <f>J1308+H1308*Tabellen!$K$2+L1308</f>
        <v>100</v>
      </c>
      <c r="N1308" s="796"/>
      <c r="O1308" s="1017">
        <f t="shared" si="325"/>
        <v>100</v>
      </c>
      <c r="P1308" s="1017"/>
      <c r="Q1308" s="1020" t="s">
        <v>991</v>
      </c>
      <c r="R1308" s="1040">
        <f>_xlfn.XLOOKUP(Q1308,Tabellen!$B$9:$B$21,Tabellen!$C$9:$C$21,"controleren")</f>
        <v>0.4</v>
      </c>
      <c r="S1308" s="1018">
        <f>O1308*R1308</f>
        <v>40</v>
      </c>
      <c r="T1308" s="1018">
        <f>O1308-S1308</f>
        <v>60</v>
      </c>
      <c r="U1308" s="1018">
        <f>S1308*Tabellen!$G$2</f>
        <v>3.5999999999999996</v>
      </c>
      <c r="V1308" s="1018">
        <f>T1308*Tabellen!$H$2</f>
        <v>12.6</v>
      </c>
      <c r="W1308" s="1018">
        <f>U1308+V1308</f>
        <v>16.2</v>
      </c>
      <c r="X1308" s="1018">
        <f>O1308+W1308</f>
        <v>116.2</v>
      </c>
    </row>
    <row r="1309" spans="1:24" ht="15.65" customHeight="1" outlineLevel="2" x14ac:dyDescent="0.25">
      <c r="A1309" s="934"/>
      <c r="B1309" s="662"/>
      <c r="C1309" s="791"/>
      <c r="D1309" s="659"/>
      <c r="E1309" s="660"/>
      <c r="G1309" s="661"/>
      <c r="H1309" s="661"/>
      <c r="N1309" s="796"/>
      <c r="O1309" s="1017">
        <f t="shared" si="325"/>
        <v>0</v>
      </c>
      <c r="P1309" s="1017"/>
      <c r="Q1309" s="1020"/>
      <c r="R1309" s="1040"/>
    </row>
    <row r="1310" spans="1:24" ht="15.65" customHeight="1" outlineLevel="2" x14ac:dyDescent="0.25">
      <c r="B1310" s="664" t="s">
        <v>914</v>
      </c>
      <c r="C1310" s="791"/>
      <c r="D1310" s="659" t="s">
        <v>848</v>
      </c>
      <c r="E1310" s="660">
        <v>1</v>
      </c>
      <c r="F1310" s="657" t="s">
        <v>73</v>
      </c>
      <c r="G1310" s="661"/>
      <c r="H1310" s="661">
        <f>E1310*G1310</f>
        <v>0</v>
      </c>
      <c r="J1310" s="891">
        <f>E1310*I1310</f>
        <v>0</v>
      </c>
      <c r="K1310" s="891">
        <v>175</v>
      </c>
      <c r="L1310" s="891">
        <f>E1310*K1310</f>
        <v>175</v>
      </c>
      <c r="M1310" s="891">
        <f>J1310+H1310*Tabellen!$K$2+L1310</f>
        <v>175</v>
      </c>
      <c r="N1310" s="795"/>
      <c r="O1310" s="1017">
        <f t="shared" si="325"/>
        <v>175</v>
      </c>
      <c r="P1310" s="1017"/>
      <c r="Q1310" s="1020" t="s">
        <v>991</v>
      </c>
      <c r="R1310" s="1040">
        <f>_xlfn.XLOOKUP(Q1310,Tabellen!$B$9:$B$21,Tabellen!$C$9:$C$21,"controleren")</f>
        <v>0.4</v>
      </c>
      <c r="S1310" s="1018">
        <f>O1310*R1310</f>
        <v>70</v>
      </c>
      <c r="T1310" s="1018">
        <f>O1310-S1310</f>
        <v>105</v>
      </c>
      <c r="U1310" s="1018">
        <f>S1310*Tabellen!$G$2</f>
        <v>6.3</v>
      </c>
      <c r="V1310" s="1018">
        <f>T1310*Tabellen!$H$2</f>
        <v>22.05</v>
      </c>
      <c r="W1310" s="1018">
        <f>U1310+V1310</f>
        <v>28.35</v>
      </c>
      <c r="X1310" s="1018">
        <f>O1310+W1310</f>
        <v>203.35</v>
      </c>
    </row>
    <row r="1311" spans="1:24" ht="15.65" customHeight="1" outlineLevel="2" x14ac:dyDescent="0.25">
      <c r="B1311" s="662"/>
      <c r="C1311" s="791"/>
      <c r="D1311" s="659"/>
      <c r="E1311" s="660"/>
      <c r="G1311" s="661"/>
      <c r="H1311" s="661"/>
      <c r="N1311" s="795"/>
      <c r="O1311" s="1017">
        <f t="shared" si="325"/>
        <v>0</v>
      </c>
      <c r="P1311" s="1017"/>
      <c r="Q1311" s="1020"/>
      <c r="R1311" s="1040"/>
    </row>
    <row r="1312" spans="1:24" ht="15.65" customHeight="1" outlineLevel="2" x14ac:dyDescent="0.25">
      <c r="B1312" s="664" t="s">
        <v>915</v>
      </c>
      <c r="C1312" s="791"/>
      <c r="D1312" s="659" t="s">
        <v>849</v>
      </c>
      <c r="E1312" s="660">
        <v>1</v>
      </c>
      <c r="F1312" s="657" t="s">
        <v>73</v>
      </c>
      <c r="G1312" s="661"/>
      <c r="H1312" s="661">
        <f>E1312*G1312</f>
        <v>0</v>
      </c>
      <c r="J1312" s="891">
        <f>E1312*I1312</f>
        <v>0</v>
      </c>
      <c r="K1312" s="891">
        <v>150</v>
      </c>
      <c r="L1312" s="891">
        <f>E1312*K1312</f>
        <v>150</v>
      </c>
      <c r="M1312" s="891">
        <f>J1312+H1312*Tabellen!$K$2+L1312</f>
        <v>150</v>
      </c>
      <c r="N1312" s="795"/>
      <c r="O1312" s="1017">
        <f t="shared" si="325"/>
        <v>150</v>
      </c>
      <c r="P1312" s="1017"/>
      <c r="Q1312" s="1020" t="s">
        <v>991</v>
      </c>
      <c r="R1312" s="1040">
        <f>_xlfn.XLOOKUP(Q1312,Tabellen!$B$9:$B$21,Tabellen!$C$9:$C$21,"controleren")</f>
        <v>0.4</v>
      </c>
      <c r="S1312" s="1018">
        <f>O1312*R1312</f>
        <v>60</v>
      </c>
      <c r="T1312" s="1018">
        <f>O1312-S1312</f>
        <v>90</v>
      </c>
      <c r="U1312" s="1018">
        <f>S1312*Tabellen!$G$2</f>
        <v>5.3999999999999995</v>
      </c>
      <c r="V1312" s="1018">
        <f>T1312*Tabellen!$H$2</f>
        <v>18.899999999999999</v>
      </c>
      <c r="W1312" s="1018">
        <f>U1312+V1312</f>
        <v>24.299999999999997</v>
      </c>
      <c r="X1312" s="1018">
        <f>O1312+W1312</f>
        <v>174.3</v>
      </c>
    </row>
    <row r="1313" spans="1:71" ht="15.65" customHeight="1" outlineLevel="2" x14ac:dyDescent="0.25">
      <c r="B1313" s="662"/>
      <c r="C1313" s="791"/>
      <c r="D1313" s="659"/>
      <c r="E1313" s="660"/>
      <c r="G1313" s="661"/>
      <c r="H1313" s="661"/>
      <c r="N1313" s="795"/>
      <c r="O1313" s="1017">
        <f t="shared" si="325"/>
        <v>0</v>
      </c>
      <c r="P1313" s="1017"/>
      <c r="Q1313" s="1020"/>
      <c r="R1313" s="1040"/>
    </row>
    <row r="1314" spans="1:71" ht="15.65" customHeight="1" outlineLevel="2" x14ac:dyDescent="0.25">
      <c r="B1314" s="664" t="s">
        <v>970</v>
      </c>
      <c r="C1314" s="791"/>
      <c r="D1314" s="659" t="s">
        <v>850</v>
      </c>
      <c r="E1314" s="660">
        <v>1</v>
      </c>
      <c r="F1314" s="657" t="s">
        <v>73</v>
      </c>
      <c r="G1314" s="661"/>
      <c r="H1314" s="661">
        <f>E1314*G1314</f>
        <v>0</v>
      </c>
      <c r="J1314" s="891">
        <f>E1314*I1314</f>
        <v>0</v>
      </c>
      <c r="K1314" s="891">
        <v>450</v>
      </c>
      <c r="L1314" s="891">
        <f>E1314*K1314</f>
        <v>450</v>
      </c>
      <c r="M1314" s="891">
        <f>J1314+H1314*Tabellen!$K$2+L1314</f>
        <v>450</v>
      </c>
      <c r="N1314" s="795"/>
      <c r="O1314" s="1017">
        <f t="shared" si="325"/>
        <v>450</v>
      </c>
      <c r="P1314" s="1017"/>
      <c r="Q1314" s="1020" t="s">
        <v>991</v>
      </c>
      <c r="R1314" s="1040">
        <f>_xlfn.XLOOKUP(Q1314,Tabellen!$B$9:$B$21,Tabellen!$C$9:$C$21,"controleren")</f>
        <v>0.4</v>
      </c>
      <c r="S1314" s="1018">
        <f>O1314*R1314</f>
        <v>180</v>
      </c>
      <c r="T1314" s="1018">
        <f>O1314-S1314</f>
        <v>270</v>
      </c>
      <c r="U1314" s="1018">
        <f>S1314*Tabellen!$G$2</f>
        <v>16.2</v>
      </c>
      <c r="V1314" s="1018">
        <f>T1314*Tabellen!$H$2</f>
        <v>56.699999999999996</v>
      </c>
      <c r="W1314" s="1018">
        <f>U1314+V1314</f>
        <v>72.899999999999991</v>
      </c>
      <c r="X1314" s="1018">
        <f>O1314+W1314</f>
        <v>522.9</v>
      </c>
    </row>
    <row r="1315" spans="1:71" ht="15.65" customHeight="1" outlineLevel="2" x14ac:dyDescent="0.25">
      <c r="B1315" s="662"/>
      <c r="C1315" s="791"/>
      <c r="D1315" s="659"/>
      <c r="E1315" s="660"/>
      <c r="G1315" s="661"/>
      <c r="H1315" s="661"/>
      <c r="N1315" s="795"/>
      <c r="O1315" s="1017">
        <f t="shared" si="325"/>
        <v>0</v>
      </c>
      <c r="P1315" s="1017"/>
      <c r="Q1315" s="1020"/>
      <c r="R1315" s="1040"/>
    </row>
    <row r="1316" spans="1:71" ht="15.65" customHeight="1" outlineLevel="2" x14ac:dyDescent="0.25">
      <c r="B1316" s="664" t="s">
        <v>971</v>
      </c>
      <c r="C1316" s="791"/>
      <c r="D1316" s="659" t="s">
        <v>851</v>
      </c>
      <c r="E1316" s="660">
        <v>1</v>
      </c>
      <c r="F1316" s="657" t="s">
        <v>74</v>
      </c>
      <c r="G1316" s="661"/>
      <c r="H1316" s="661">
        <f>E1316*G1316</f>
        <v>0</v>
      </c>
      <c r="J1316" s="891">
        <f>E1316*I1316</f>
        <v>0</v>
      </c>
      <c r="K1316" s="891">
        <v>2.35</v>
      </c>
      <c r="L1316" s="891">
        <f>E1316*K1316</f>
        <v>2.35</v>
      </c>
      <c r="M1316" s="891">
        <f>J1316+H1316*Tabellen!$K$2+L1316</f>
        <v>2.35</v>
      </c>
      <c r="N1316" s="795"/>
      <c r="O1316" s="1017">
        <f t="shared" si="325"/>
        <v>2.35</v>
      </c>
      <c r="P1316" s="1017"/>
      <c r="Q1316" s="1020" t="s">
        <v>991</v>
      </c>
      <c r="R1316" s="1040">
        <f>_xlfn.XLOOKUP(Q1316,Tabellen!$B$9:$B$21,Tabellen!$C$9:$C$21,"controleren")</f>
        <v>0.4</v>
      </c>
      <c r="S1316" s="1018">
        <f>O1316*R1316</f>
        <v>0.94000000000000006</v>
      </c>
      <c r="T1316" s="1018">
        <f>O1316-S1316</f>
        <v>1.4100000000000001</v>
      </c>
      <c r="U1316" s="1018">
        <f>S1316*Tabellen!$G$2</f>
        <v>8.4600000000000009E-2</v>
      </c>
      <c r="V1316" s="1018">
        <f>T1316*Tabellen!$H$2</f>
        <v>0.29610000000000003</v>
      </c>
      <c r="W1316" s="1018">
        <f>U1316+V1316</f>
        <v>0.38070000000000004</v>
      </c>
      <c r="X1316" s="1018">
        <f>O1316+W1316</f>
        <v>2.7307000000000001</v>
      </c>
    </row>
    <row r="1317" spans="1:71" ht="15.65" customHeight="1" outlineLevel="2" x14ac:dyDescent="0.25">
      <c r="B1317" s="662"/>
      <c r="C1317" s="791"/>
      <c r="D1317" s="659"/>
      <c r="E1317" s="660"/>
      <c r="G1317" s="661"/>
      <c r="H1317" s="661"/>
      <c r="N1317" s="795"/>
      <c r="O1317" s="1017"/>
      <c r="P1317" s="1017"/>
      <c r="Q1317" s="1020"/>
      <c r="R1317" s="1040"/>
    </row>
    <row r="1318" spans="1:71" ht="15.65" customHeight="1" outlineLevel="2" x14ac:dyDescent="0.25">
      <c r="B1318" s="664" t="s">
        <v>972</v>
      </c>
      <c r="C1318" s="791"/>
      <c r="D1318" s="659" t="s">
        <v>888</v>
      </c>
      <c r="E1318" s="660"/>
      <c r="F1318" s="657" t="s">
        <v>979</v>
      </c>
      <c r="G1318" s="661"/>
      <c r="H1318" s="661">
        <f>E1318*G1318</f>
        <v>0</v>
      </c>
      <c r="J1318" s="891">
        <f>E1318*I1318</f>
        <v>0</v>
      </c>
      <c r="K1318" s="891">
        <v>0</v>
      </c>
      <c r="L1318" s="891">
        <f>E1318*K1318</f>
        <v>0</v>
      </c>
      <c r="M1318" s="891">
        <f>J1318+H1318*Tabellen!$K$2+L1318</f>
        <v>0</v>
      </c>
      <c r="N1318" s="795"/>
      <c r="O1318" s="1017">
        <f>M1318</f>
        <v>0</v>
      </c>
      <c r="P1318" s="1017"/>
      <c r="Q1318" s="1020"/>
      <c r="R1318" s="1040"/>
    </row>
    <row r="1319" spans="1:71" ht="15.65" customHeight="1" outlineLevel="2" x14ac:dyDescent="0.25">
      <c r="B1319" s="659"/>
      <c r="C1319" s="791"/>
      <c r="D1319" s="659"/>
      <c r="E1319" s="660"/>
      <c r="G1319" s="661"/>
      <c r="H1319" s="661"/>
      <c r="N1319" s="795"/>
      <c r="O1319" s="1017"/>
      <c r="P1319" s="1017"/>
      <c r="Q1319" s="1020"/>
      <c r="R1319" s="1040"/>
    </row>
    <row r="1320" spans="1:71" s="656" customFormat="1" ht="15.65" customHeight="1" outlineLevel="2" x14ac:dyDescent="0.25">
      <c r="A1320" s="934"/>
      <c r="B1320" s="664" t="s">
        <v>1428</v>
      </c>
      <c r="C1320" s="1140"/>
      <c r="D1320" s="657" t="s">
        <v>1795</v>
      </c>
      <c r="E1320" s="660">
        <v>1</v>
      </c>
      <c r="F1320" s="657" t="s">
        <v>74</v>
      </c>
      <c r="G1320" s="819"/>
      <c r="H1320" s="819">
        <f>E1320*G1320</f>
        <v>0</v>
      </c>
      <c r="I1320" s="901"/>
      <c r="J1320" s="899"/>
      <c r="K1320" s="901">
        <v>29</v>
      </c>
      <c r="L1320" s="899">
        <f>+K1320*E1320</f>
        <v>29</v>
      </c>
      <c r="M1320" s="900">
        <f>J1320+H1320*Tabellen!$K$2+L1320</f>
        <v>29</v>
      </c>
      <c r="N1320" s="796"/>
      <c r="O1320" s="1017">
        <f>M1320</f>
        <v>29</v>
      </c>
      <c r="P1320" s="1031"/>
      <c r="Q1320" s="1020" t="s">
        <v>991</v>
      </c>
      <c r="R1320" s="1040">
        <f>_xlfn.XLOOKUP(Q1320,Tabellen!$B$9:$B$21,Tabellen!$C$9:$C$21,"controleren")</f>
        <v>0.4</v>
      </c>
      <c r="S1320" s="1018">
        <f>O1320*R1320</f>
        <v>11.600000000000001</v>
      </c>
      <c r="T1320" s="1018">
        <f>O1320-S1320</f>
        <v>17.399999999999999</v>
      </c>
      <c r="U1320" s="1018">
        <f>S1320*Tabellen!$G$2</f>
        <v>1.044</v>
      </c>
      <c r="V1320" s="1018">
        <f>T1320*Tabellen!$H$2</f>
        <v>3.6539999999999995</v>
      </c>
      <c r="W1320" s="1018">
        <f>U1320+V1320</f>
        <v>4.6979999999999995</v>
      </c>
      <c r="X1320" s="1018">
        <f>O1320+W1320</f>
        <v>33.698</v>
      </c>
      <c r="Y1320" s="1019"/>
      <c r="Z1320" s="969"/>
      <c r="AA1320" s="967"/>
      <c r="AB1320" s="967"/>
      <c r="AC1320" s="967"/>
      <c r="AD1320" s="967"/>
      <c r="AE1320" s="967"/>
      <c r="AF1320" s="967"/>
      <c r="AG1320" s="967"/>
      <c r="AH1320" s="967"/>
      <c r="AI1320" s="967"/>
      <c r="AJ1320" s="967"/>
      <c r="AK1320" s="967"/>
      <c r="AL1320" s="967"/>
      <c r="AM1320" s="967"/>
      <c r="AN1320" s="967"/>
      <c r="AO1320" s="967"/>
      <c r="AP1320" s="967"/>
      <c r="AQ1320" s="967"/>
      <c r="AR1320" s="967"/>
      <c r="AS1320" s="967"/>
      <c r="AT1320" s="967"/>
      <c r="AU1320" s="967"/>
      <c r="AV1320" s="967"/>
      <c r="AW1320" s="967"/>
      <c r="AX1320" s="967"/>
      <c r="AY1320" s="967"/>
      <c r="AZ1320" s="967"/>
      <c r="BA1320" s="967"/>
      <c r="BB1320" s="967"/>
      <c r="BC1320" s="967"/>
      <c r="BD1320" s="967"/>
      <c r="BE1320" s="967"/>
      <c r="BF1320" s="967"/>
      <c r="BG1320" s="967"/>
      <c r="BH1320" s="967"/>
      <c r="BI1320" s="967"/>
      <c r="BJ1320" s="967"/>
      <c r="BK1320" s="967"/>
      <c r="BL1320" s="967"/>
      <c r="BM1320" s="967"/>
      <c r="BN1320" s="967"/>
      <c r="BO1320" s="967"/>
      <c r="BP1320" s="967"/>
      <c r="BQ1320" s="967"/>
      <c r="BR1320" s="967"/>
      <c r="BS1320" s="967"/>
    </row>
    <row r="1321" spans="1:71" s="656" customFormat="1" ht="15.65" customHeight="1" outlineLevel="2" x14ac:dyDescent="0.25">
      <c r="A1321" s="934"/>
      <c r="B1321" s="1139"/>
      <c r="C1321" s="1140"/>
      <c r="D1321" s="657"/>
      <c r="E1321" s="660"/>
      <c r="F1321" s="657"/>
      <c r="G1321" s="819"/>
      <c r="H1321" s="819"/>
      <c r="I1321" s="901"/>
      <c r="J1321" s="899"/>
      <c r="K1321" s="901"/>
      <c r="L1321" s="899"/>
      <c r="M1321" s="900"/>
      <c r="N1321" s="796"/>
      <c r="O1321" s="1017"/>
      <c r="P1321" s="1031"/>
      <c r="Q1321" s="1020"/>
      <c r="R1321" s="1040"/>
      <c r="S1321" s="1018"/>
      <c r="T1321" s="1018"/>
      <c r="U1321" s="1018"/>
      <c r="V1321" s="1018"/>
      <c r="W1321" s="1018"/>
      <c r="X1321" s="1018"/>
      <c r="Y1321" s="1019"/>
      <c r="Z1321" s="969"/>
      <c r="AA1321" s="967"/>
      <c r="AB1321" s="967"/>
      <c r="AC1321" s="967"/>
      <c r="AD1321" s="967"/>
      <c r="AE1321" s="967"/>
      <c r="AF1321" s="967"/>
      <c r="AG1321" s="967"/>
      <c r="AH1321" s="967"/>
      <c r="AI1321" s="967"/>
      <c r="AJ1321" s="967"/>
      <c r="AK1321" s="967"/>
      <c r="AL1321" s="967"/>
      <c r="AM1321" s="967"/>
      <c r="AN1321" s="967"/>
      <c r="AO1321" s="967"/>
      <c r="AP1321" s="967"/>
      <c r="AQ1321" s="967"/>
      <c r="AR1321" s="967"/>
      <c r="AS1321" s="967"/>
      <c r="AT1321" s="967"/>
      <c r="AU1321" s="967"/>
      <c r="AV1321" s="967"/>
      <c r="AW1321" s="967"/>
      <c r="AX1321" s="967"/>
      <c r="AY1321" s="967"/>
      <c r="AZ1321" s="967"/>
      <c r="BA1321" s="967"/>
      <c r="BB1321" s="967"/>
      <c r="BC1321" s="967"/>
      <c r="BD1321" s="967"/>
      <c r="BE1321" s="967"/>
      <c r="BF1321" s="967"/>
      <c r="BG1321" s="967"/>
      <c r="BH1321" s="967"/>
      <c r="BI1321" s="967"/>
      <c r="BJ1321" s="967"/>
      <c r="BK1321" s="967"/>
      <c r="BL1321" s="967"/>
      <c r="BM1321" s="967"/>
      <c r="BN1321" s="967"/>
      <c r="BO1321" s="967"/>
      <c r="BP1321" s="967"/>
      <c r="BQ1321" s="967"/>
      <c r="BR1321" s="967"/>
      <c r="BS1321" s="967"/>
    </row>
    <row r="1322" spans="1:71" s="656" customFormat="1" ht="15.65" customHeight="1" outlineLevel="2" x14ac:dyDescent="0.25">
      <c r="A1322" s="934"/>
      <c r="B1322" s="664" t="s">
        <v>1429</v>
      </c>
      <c r="C1322" s="1140"/>
      <c r="D1322" s="657" t="s">
        <v>1430</v>
      </c>
      <c r="E1322" s="837">
        <v>1</v>
      </c>
      <c r="F1322" s="838" t="s">
        <v>74</v>
      </c>
      <c r="G1322" s="819"/>
      <c r="H1322" s="819">
        <f>E1322*G1322</f>
        <v>0</v>
      </c>
      <c r="I1322" s="901"/>
      <c r="J1322" s="899"/>
      <c r="K1322" s="901">
        <v>33</v>
      </c>
      <c r="L1322" s="899">
        <f>+K1322*E1322</f>
        <v>33</v>
      </c>
      <c r="M1322" s="900">
        <f>J1322+H1322*Tabellen!$K$2+L1322</f>
        <v>33</v>
      </c>
      <c r="N1322" s="796"/>
      <c r="O1322" s="1017">
        <f>M1322</f>
        <v>33</v>
      </c>
      <c r="P1322" s="1031"/>
      <c r="Q1322" s="1020" t="s">
        <v>991</v>
      </c>
      <c r="R1322" s="1040">
        <f>_xlfn.XLOOKUP(Q1322,Tabellen!$B$9:$B$21,Tabellen!$C$9:$C$21,"controleren")</f>
        <v>0.4</v>
      </c>
      <c r="S1322" s="1018">
        <f>O1322*R1322</f>
        <v>13.200000000000001</v>
      </c>
      <c r="T1322" s="1018">
        <f>O1322-S1322</f>
        <v>19.799999999999997</v>
      </c>
      <c r="U1322" s="1018">
        <f>S1322*Tabellen!$G$2</f>
        <v>1.1879999999999999</v>
      </c>
      <c r="V1322" s="1018">
        <f>T1322*Tabellen!$H$2</f>
        <v>4.1579999999999995</v>
      </c>
      <c r="W1322" s="1018">
        <f>U1322+V1322</f>
        <v>5.3459999999999992</v>
      </c>
      <c r="X1322" s="1018">
        <f>O1322+W1322</f>
        <v>38.345999999999997</v>
      </c>
      <c r="Y1322" s="1019"/>
      <c r="Z1322" s="969"/>
      <c r="AA1322" s="967"/>
      <c r="AB1322" s="967"/>
      <c r="AC1322" s="967"/>
      <c r="AD1322" s="967"/>
      <c r="AE1322" s="967"/>
      <c r="AF1322" s="967"/>
      <c r="AG1322" s="967"/>
      <c r="AH1322" s="967"/>
      <c r="AI1322" s="967"/>
      <c r="AJ1322" s="967"/>
      <c r="AK1322" s="967"/>
      <c r="AL1322" s="967"/>
      <c r="AM1322" s="967"/>
      <c r="AN1322" s="967"/>
      <c r="AO1322" s="967"/>
      <c r="AP1322" s="967"/>
      <c r="AQ1322" s="967"/>
      <c r="AR1322" s="967"/>
      <c r="AS1322" s="967"/>
      <c r="AT1322" s="967"/>
      <c r="AU1322" s="967"/>
      <c r="AV1322" s="967"/>
      <c r="AW1322" s="967"/>
      <c r="AX1322" s="967"/>
      <c r="AY1322" s="967"/>
      <c r="AZ1322" s="967"/>
      <c r="BA1322" s="967"/>
      <c r="BB1322" s="967"/>
      <c r="BC1322" s="967"/>
      <c r="BD1322" s="967"/>
      <c r="BE1322" s="967"/>
      <c r="BF1322" s="967"/>
      <c r="BG1322" s="967"/>
      <c r="BH1322" s="967"/>
      <c r="BI1322" s="967"/>
      <c r="BJ1322" s="967"/>
      <c r="BK1322" s="967"/>
      <c r="BL1322" s="967"/>
      <c r="BM1322" s="967"/>
      <c r="BN1322" s="967"/>
      <c r="BO1322" s="967"/>
      <c r="BP1322" s="967"/>
      <c r="BQ1322" s="967"/>
      <c r="BR1322" s="967"/>
      <c r="BS1322" s="967"/>
    </row>
    <row r="1323" spans="1:71" ht="15.65" customHeight="1" outlineLevel="2" x14ac:dyDescent="0.25">
      <c r="B1323" s="662"/>
      <c r="C1323" s="791"/>
      <c r="D1323" s="682"/>
      <c r="E1323" s="660"/>
      <c r="G1323" s="661"/>
      <c r="H1323" s="661"/>
      <c r="N1323" s="795"/>
      <c r="O1323" s="1017"/>
      <c r="P1323" s="1017"/>
      <c r="Q1323" s="1017"/>
    </row>
    <row r="1324" spans="1:71" ht="9" customHeight="1" outlineLevel="1" x14ac:dyDescent="0.25">
      <c r="B1324" s="663"/>
      <c r="D1324" s="664"/>
      <c r="E1324" s="666"/>
      <c r="F1324" s="664"/>
      <c r="G1324" s="665"/>
      <c r="H1324" s="665"/>
      <c r="I1324" s="892"/>
      <c r="J1324" s="892"/>
      <c r="K1324" s="892"/>
      <c r="L1324" s="892"/>
      <c r="M1324" s="892"/>
      <c r="N1324" s="786"/>
      <c r="O1324" s="1021"/>
      <c r="P1324" s="1021"/>
      <c r="Q1324" s="1021"/>
      <c r="R1324" s="1022"/>
      <c r="S1324" s="1022"/>
      <c r="T1324" s="1022"/>
      <c r="U1324" s="1022"/>
      <c r="V1324" s="1022"/>
      <c r="W1324" s="1022"/>
      <c r="X1324" s="1022"/>
      <c r="Y1324" s="1021"/>
      <c r="Z1324" s="965"/>
      <c r="AA1324" s="966"/>
      <c r="AG1324" s="963"/>
      <c r="AH1324" s="963"/>
    </row>
    <row r="1325" spans="1:71" s="912" customFormat="1" ht="15.65" customHeight="1" outlineLevel="1" x14ac:dyDescent="0.25">
      <c r="B1325" s="650" t="s">
        <v>1257</v>
      </c>
      <c r="C1325" s="937"/>
      <c r="D1325" s="651" t="s">
        <v>1797</v>
      </c>
      <c r="E1325" s="658"/>
      <c r="F1325" s="651" t="s">
        <v>74</v>
      </c>
      <c r="G1325" s="652"/>
      <c r="H1325" s="652"/>
      <c r="I1325" s="890"/>
      <c r="J1325" s="890"/>
      <c r="K1325" s="890"/>
      <c r="L1325" s="890"/>
      <c r="M1325" s="890"/>
      <c r="N1325" s="937"/>
      <c r="O1325" s="1013"/>
      <c r="P1325" s="1014" t="str">
        <f>B1325</f>
        <v>V3-2-A1</v>
      </c>
      <c r="Q1325" s="1014"/>
      <c r="R1325" s="1015"/>
      <c r="S1325" s="1015"/>
      <c r="T1325" s="1015"/>
      <c r="U1325" s="1015"/>
      <c r="V1325" s="1015"/>
      <c r="W1325" s="1015"/>
      <c r="X1325" s="1015"/>
      <c r="Y1325" s="1016"/>
      <c r="Z1325" s="960"/>
      <c r="AA1325" s="960"/>
      <c r="AB1325" s="960"/>
      <c r="AC1325" s="960"/>
      <c r="AD1325" s="960"/>
      <c r="AE1325" s="960"/>
      <c r="AF1325" s="960"/>
      <c r="AG1325" s="960"/>
      <c r="AH1325" s="960"/>
      <c r="AI1325" s="960"/>
      <c r="AJ1325" s="960"/>
      <c r="AK1325" s="960"/>
      <c r="AL1325" s="960"/>
      <c r="AM1325" s="960"/>
      <c r="AN1325" s="960"/>
      <c r="AO1325" s="960"/>
      <c r="AP1325" s="960"/>
      <c r="AQ1325" s="960"/>
      <c r="AR1325" s="960"/>
      <c r="AS1325" s="960"/>
      <c r="AT1325" s="960"/>
      <c r="AU1325" s="960"/>
      <c r="AV1325" s="960"/>
      <c r="AW1325" s="960"/>
      <c r="AX1325" s="960"/>
      <c r="AY1325" s="960"/>
      <c r="AZ1325" s="960"/>
      <c r="BA1325" s="960"/>
      <c r="BB1325" s="960"/>
      <c r="BC1325" s="960"/>
      <c r="BD1325" s="960"/>
      <c r="BE1325" s="960"/>
      <c r="BF1325" s="960"/>
      <c r="BG1325" s="960"/>
      <c r="BH1325" s="960"/>
      <c r="BI1325" s="960"/>
      <c r="BJ1325" s="960"/>
      <c r="BK1325" s="960"/>
      <c r="BL1325" s="960"/>
      <c r="BM1325" s="960"/>
      <c r="BN1325" s="960"/>
      <c r="BO1325" s="960"/>
      <c r="BP1325" s="960"/>
      <c r="BQ1325" s="960"/>
      <c r="BR1325" s="960"/>
      <c r="BS1325" s="960"/>
    </row>
    <row r="1326" spans="1:71" ht="15.65" customHeight="1" outlineLevel="2" x14ac:dyDescent="0.25">
      <c r="B1326" s="659"/>
      <c r="D1326" s="668" t="s">
        <v>142</v>
      </c>
      <c r="E1326" s="660"/>
      <c r="G1326" s="661"/>
      <c r="H1326" s="661"/>
      <c r="I1326" s="897"/>
      <c r="J1326" s="897"/>
      <c r="K1326" s="897"/>
      <c r="N1326" s="795"/>
      <c r="O1326" s="1017"/>
      <c r="P1326" s="1017"/>
      <c r="Q1326" s="1017"/>
    </row>
    <row r="1327" spans="1:71" ht="15.65" customHeight="1" outlineLevel="2" x14ac:dyDescent="0.25">
      <c r="B1327" s="659"/>
      <c r="D1327" s="668"/>
      <c r="E1327" s="660"/>
      <c r="G1327" s="661"/>
      <c r="H1327" s="661"/>
      <c r="I1327" s="897"/>
      <c r="J1327" s="897"/>
      <c r="K1327" s="897"/>
      <c r="N1327" s="795"/>
      <c r="O1327" s="1017"/>
      <c r="P1327" s="1017"/>
      <c r="Q1327" s="1017"/>
    </row>
    <row r="1328" spans="1:71" ht="15.65" customHeight="1" outlineLevel="2" x14ac:dyDescent="0.25">
      <c r="B1328" s="659"/>
      <c r="D1328" s="668" t="s">
        <v>1214</v>
      </c>
      <c r="E1328" s="660"/>
      <c r="G1328" s="661"/>
      <c r="H1328" s="661"/>
      <c r="I1328" s="897"/>
      <c r="J1328" s="897"/>
      <c r="K1328" s="897"/>
      <c r="N1328" s="795"/>
      <c r="O1328" s="1017"/>
      <c r="P1328" s="1017"/>
      <c r="Q1328" s="1017"/>
    </row>
    <row r="1329" spans="1:71" ht="15.65" customHeight="1" outlineLevel="2" x14ac:dyDescent="0.25">
      <c r="B1329" s="812"/>
      <c r="D1329" s="844" t="s">
        <v>1417</v>
      </c>
      <c r="E1329" s="813"/>
      <c r="F1329" s="792"/>
      <c r="G1329" s="814"/>
      <c r="H1329" s="814"/>
      <c r="I1329" s="815"/>
      <c r="J1329" s="815"/>
      <c r="K1329" s="815"/>
      <c r="L1329" s="815"/>
      <c r="M1329" s="815"/>
      <c r="N1329" s="795"/>
      <c r="O1329" s="1026"/>
      <c r="P1329" s="1026"/>
      <c r="Q1329" s="1026"/>
      <c r="R1329" s="1026"/>
      <c r="S1329" s="1026"/>
      <c r="T1329" s="1026"/>
      <c r="U1329" s="1026"/>
      <c r="V1329" s="1026"/>
      <c r="W1329" s="1026"/>
      <c r="X1329" s="1026"/>
    </row>
    <row r="1330" spans="1:71" ht="15.65" customHeight="1" outlineLevel="2" x14ac:dyDescent="0.25">
      <c r="B1330" s="659"/>
      <c r="D1330" s="682"/>
      <c r="E1330" s="660"/>
      <c r="G1330" s="661"/>
      <c r="H1330" s="661"/>
      <c r="N1330" s="795"/>
      <c r="O1330" s="1017"/>
      <c r="P1330" s="1017"/>
      <c r="Q1330" s="1017"/>
    </row>
    <row r="1331" spans="1:71" ht="9" customHeight="1" outlineLevel="1" x14ac:dyDescent="0.25">
      <c r="B1331" s="663"/>
      <c r="D1331" s="664"/>
      <c r="E1331" s="666"/>
      <c r="F1331" s="664"/>
      <c r="G1331" s="665"/>
      <c r="H1331" s="665"/>
      <c r="I1331" s="892"/>
      <c r="J1331" s="892"/>
      <c r="K1331" s="892"/>
      <c r="L1331" s="892"/>
      <c r="M1331" s="892"/>
      <c r="N1331" s="786"/>
      <c r="O1331" s="1021"/>
      <c r="P1331" s="1021"/>
      <c r="Q1331" s="1021"/>
      <c r="R1331" s="1022"/>
      <c r="S1331" s="1022"/>
      <c r="T1331" s="1022"/>
      <c r="U1331" s="1022"/>
      <c r="V1331" s="1022"/>
      <c r="W1331" s="1022"/>
      <c r="X1331" s="1022"/>
      <c r="Y1331" s="1021"/>
      <c r="Z1331" s="965"/>
      <c r="AA1331" s="966"/>
      <c r="AG1331" s="963"/>
      <c r="AH1331" s="963"/>
    </row>
    <row r="1332" spans="1:71" s="912" customFormat="1" ht="15.65" customHeight="1" outlineLevel="1" x14ac:dyDescent="0.25">
      <c r="B1332" s="650" t="s">
        <v>1258</v>
      </c>
      <c r="C1332" s="937"/>
      <c r="D1332" s="651" t="s">
        <v>1646</v>
      </c>
      <c r="E1332" s="658">
        <v>1</v>
      </c>
      <c r="F1332" s="651" t="s">
        <v>74</v>
      </c>
      <c r="G1332" s="652"/>
      <c r="H1332" s="652">
        <f>SUM(H1333:H1334)/E1332</f>
        <v>0</v>
      </c>
      <c r="I1332" s="890"/>
      <c r="J1332" s="890">
        <f>SUM(J1333:J1335)/E1332</f>
        <v>0</v>
      </c>
      <c r="K1332" s="890"/>
      <c r="L1332" s="890">
        <f>SUM(L1333:L1335)/E1332</f>
        <v>0</v>
      </c>
      <c r="M1332" s="890">
        <f>SUM(M1333:M1335)/E1332</f>
        <v>0</v>
      </c>
      <c r="N1332" s="937"/>
      <c r="O1332" s="1015">
        <f>SUM(O1333:O1335)/E1332</f>
        <v>0</v>
      </c>
      <c r="P1332" s="1014" t="str">
        <f>B1332</f>
        <v>V3-2-A2</v>
      </c>
      <c r="Q1332" s="1014"/>
      <c r="R1332" s="1015"/>
      <c r="S1332" s="1015"/>
      <c r="T1332" s="1015"/>
      <c r="U1332" s="1028"/>
      <c r="V1332" s="1015"/>
      <c r="W1332" s="1015"/>
      <c r="X1332" s="1015">
        <f>SUM(X1333:X1335)/E1332</f>
        <v>0</v>
      </c>
      <c r="Y1332" s="1016"/>
      <c r="Z1332" s="960"/>
      <c r="AA1332" s="960"/>
      <c r="AB1332" s="960"/>
      <c r="AC1332" s="960"/>
      <c r="AD1332" s="960"/>
      <c r="AE1332" s="960"/>
      <c r="AF1332" s="960"/>
      <c r="AG1332" s="960"/>
      <c r="AH1332" s="960"/>
      <c r="AI1332" s="960"/>
      <c r="AJ1332" s="960"/>
      <c r="AK1332" s="960"/>
      <c r="AL1332" s="960"/>
      <c r="AM1332" s="960"/>
      <c r="AN1332" s="960"/>
      <c r="AO1332" s="960"/>
      <c r="AP1332" s="960"/>
      <c r="AQ1332" s="960"/>
      <c r="AR1332" s="960"/>
      <c r="AS1332" s="960"/>
      <c r="AT1332" s="960"/>
      <c r="AU1332" s="960"/>
      <c r="AV1332" s="960"/>
      <c r="AW1332" s="960"/>
      <c r="AX1332" s="960"/>
      <c r="AY1332" s="960"/>
      <c r="AZ1332" s="960"/>
      <c r="BA1332" s="960"/>
      <c r="BB1332" s="960"/>
      <c r="BC1332" s="960"/>
      <c r="BD1332" s="960"/>
      <c r="BE1332" s="960"/>
      <c r="BF1332" s="960"/>
      <c r="BG1332" s="960"/>
      <c r="BH1332" s="960"/>
      <c r="BI1332" s="960"/>
      <c r="BJ1332" s="960"/>
      <c r="BK1332" s="960"/>
      <c r="BL1332" s="960"/>
      <c r="BM1332" s="960"/>
      <c r="BN1332" s="960"/>
      <c r="BO1332" s="960"/>
      <c r="BP1332" s="960"/>
      <c r="BQ1332" s="960"/>
      <c r="BR1332" s="960"/>
      <c r="BS1332" s="960"/>
    </row>
    <row r="1333" spans="1:71" ht="15.65" customHeight="1" outlineLevel="2" x14ac:dyDescent="0.25">
      <c r="B1333" s="659"/>
      <c r="D1333" s="668" t="s">
        <v>142</v>
      </c>
      <c r="E1333" s="660"/>
      <c r="G1333" s="661"/>
      <c r="H1333" s="661"/>
      <c r="I1333" s="897"/>
      <c r="J1333" s="897"/>
      <c r="K1333" s="897"/>
      <c r="N1333" s="795"/>
      <c r="O1333" s="1017"/>
      <c r="P1333" s="1017"/>
      <c r="Q1333" s="1023"/>
      <c r="R1333" s="1030"/>
      <c r="S1333" s="1024"/>
      <c r="T1333" s="1030"/>
    </row>
    <row r="1334" spans="1:71" s="656" customFormat="1" ht="15.65" customHeight="1" outlineLevel="2" x14ac:dyDescent="0.25">
      <c r="A1334" s="934"/>
      <c r="B1334" s="662"/>
      <c r="C1334" s="791"/>
      <c r="D1334" s="844" t="str">
        <f>D1329</f>
        <v xml:space="preserve">Zie prijs binnenzijde dak isoleren </v>
      </c>
      <c r="E1334" s="817"/>
      <c r="F1334" s="817"/>
      <c r="G1334" s="817"/>
      <c r="H1334" s="817"/>
      <c r="I1334" s="909"/>
      <c r="J1334" s="909"/>
      <c r="K1334" s="909"/>
      <c r="L1334" s="909"/>
      <c r="M1334" s="909"/>
      <c r="N1334" s="796"/>
      <c r="O1334" s="1018"/>
      <c r="P1334" s="1031"/>
      <c r="Q1334" s="1023"/>
      <c r="R1334" s="1018"/>
      <c r="S1334" s="1024"/>
      <c r="T1334" s="1018"/>
      <c r="U1334" s="1018"/>
      <c r="V1334" s="1018"/>
      <c r="W1334" s="1018"/>
      <c r="X1334" s="1018"/>
      <c r="Y1334" s="1019"/>
      <c r="Z1334" s="967"/>
      <c r="AA1334" s="967"/>
      <c r="AB1334" s="967"/>
      <c r="AC1334" s="967"/>
      <c r="AD1334" s="967"/>
      <c r="AE1334" s="967"/>
      <c r="AF1334" s="967"/>
      <c r="AG1334" s="967"/>
      <c r="AH1334" s="967"/>
      <c r="AI1334" s="967"/>
      <c r="AJ1334" s="967"/>
      <c r="AK1334" s="967"/>
      <c r="AL1334" s="967"/>
      <c r="AM1334" s="967"/>
      <c r="AN1334" s="967"/>
      <c r="AO1334" s="967"/>
      <c r="AP1334" s="967"/>
      <c r="AQ1334" s="967"/>
      <c r="AR1334" s="967"/>
      <c r="AS1334" s="967"/>
      <c r="AT1334" s="967"/>
      <c r="AU1334" s="967"/>
      <c r="AV1334" s="967"/>
      <c r="AW1334" s="967"/>
      <c r="AX1334" s="967"/>
      <c r="AY1334" s="967"/>
      <c r="AZ1334" s="967"/>
      <c r="BA1334" s="967"/>
      <c r="BB1334" s="967"/>
      <c r="BC1334" s="967"/>
      <c r="BD1334" s="967"/>
      <c r="BE1334" s="967"/>
      <c r="BF1334" s="967"/>
      <c r="BG1334" s="967"/>
      <c r="BH1334" s="967"/>
      <c r="BI1334" s="967"/>
      <c r="BJ1334" s="967"/>
      <c r="BK1334" s="967"/>
      <c r="BL1334" s="967"/>
      <c r="BM1334" s="967"/>
      <c r="BN1334" s="967"/>
      <c r="BO1334" s="967"/>
      <c r="BP1334" s="967"/>
      <c r="BQ1334" s="967"/>
      <c r="BR1334" s="967"/>
      <c r="BS1334" s="967"/>
    </row>
    <row r="1335" spans="1:71" ht="15.65" customHeight="1" outlineLevel="2" x14ac:dyDescent="0.25">
      <c r="B1335" s="659"/>
      <c r="D1335" s="682"/>
      <c r="E1335" s="660"/>
      <c r="G1335" s="661">
        <v>0</v>
      </c>
      <c r="H1335" s="661">
        <f>E1335*G1335</f>
        <v>0</v>
      </c>
      <c r="I1335" s="891">
        <v>0</v>
      </c>
      <c r="J1335" s="891">
        <f>E1335*I1335</f>
        <v>0</v>
      </c>
      <c r="L1335" s="891">
        <f>E1335*K1335</f>
        <v>0</v>
      </c>
      <c r="M1335" s="891">
        <f>J1335+H1335*Tabellen!$K$2+L1335</f>
        <v>0</v>
      </c>
      <c r="N1335" s="795"/>
      <c r="O1335" s="1017"/>
      <c r="P1335" s="1017"/>
      <c r="Q1335" s="1017"/>
    </row>
    <row r="1336" spans="1:71" ht="9" customHeight="1" outlineLevel="1" x14ac:dyDescent="0.25">
      <c r="B1336" s="663"/>
      <c r="D1336" s="664"/>
      <c r="E1336" s="666"/>
      <c r="F1336" s="664"/>
      <c r="G1336" s="665"/>
      <c r="H1336" s="665"/>
      <c r="I1336" s="892"/>
      <c r="J1336" s="892"/>
      <c r="K1336" s="892"/>
      <c r="L1336" s="892"/>
      <c r="M1336" s="892"/>
      <c r="N1336" s="786"/>
      <c r="O1336" s="1021"/>
      <c r="P1336" s="1021"/>
      <c r="Q1336" s="1021"/>
      <c r="R1336" s="1022"/>
      <c r="S1336" s="1022"/>
      <c r="T1336" s="1022"/>
      <c r="U1336" s="1022"/>
      <c r="V1336" s="1022"/>
      <c r="W1336" s="1022"/>
      <c r="X1336" s="1022"/>
      <c r="Y1336" s="1021"/>
      <c r="Z1336" s="965"/>
      <c r="AA1336" s="966"/>
      <c r="AG1336" s="963"/>
      <c r="AH1336" s="963"/>
    </row>
    <row r="1337" spans="1:71" s="912" customFormat="1" ht="15.65" customHeight="1" outlineLevel="1" x14ac:dyDescent="0.25">
      <c r="B1337" s="650" t="s">
        <v>1260</v>
      </c>
      <c r="C1337" s="937"/>
      <c r="D1337" s="651" t="s">
        <v>1647</v>
      </c>
      <c r="E1337" s="658">
        <v>55.5</v>
      </c>
      <c r="F1337" s="651" t="s">
        <v>74</v>
      </c>
      <c r="G1337" s="652"/>
      <c r="H1337" s="652">
        <f>SUM(H1338:H1341)/E1337</f>
        <v>0.17702702702702702</v>
      </c>
      <c r="I1337" s="890"/>
      <c r="J1337" s="890">
        <f>SUM(J1338:J1341)/E1337</f>
        <v>7.25</v>
      </c>
      <c r="K1337" s="890"/>
      <c r="L1337" s="890">
        <f>SUM(L1338:L1341)/E1337</f>
        <v>0</v>
      </c>
      <c r="M1337" s="890">
        <f>SUM(M1338:M1341)/E1337</f>
        <v>17.871621621621621</v>
      </c>
      <c r="N1337" s="937"/>
      <c r="O1337" s="1015">
        <f>SUM(O1338:O1342)/E1337</f>
        <v>21.624662162162156</v>
      </c>
      <c r="P1337" s="1014" t="str">
        <f>B1337</f>
        <v>V3-2-B1</v>
      </c>
      <c r="Q1337" s="1014"/>
      <c r="R1337" s="1015"/>
      <c r="S1337" s="1015"/>
      <c r="T1337" s="1015"/>
      <c r="U1337" s="1028"/>
      <c r="V1337" s="1015"/>
      <c r="W1337" s="1015"/>
      <c r="X1337" s="1015">
        <f>SUM(X1338:X1342)/E1337</f>
        <v>24.623581756756753</v>
      </c>
      <c r="Y1337" s="1016"/>
      <c r="Z1337" s="960"/>
      <c r="AA1337" s="960"/>
      <c r="AB1337" s="960"/>
      <c r="AC1337" s="960"/>
      <c r="AD1337" s="960"/>
      <c r="AE1337" s="960"/>
      <c r="AF1337" s="960"/>
      <c r="AG1337" s="960"/>
      <c r="AH1337" s="960"/>
      <c r="AI1337" s="960"/>
      <c r="AJ1337" s="960"/>
      <c r="AK1337" s="960"/>
      <c r="AL1337" s="960"/>
      <c r="AM1337" s="960"/>
      <c r="AN1337" s="960"/>
      <c r="AO1337" s="960"/>
      <c r="AP1337" s="960"/>
      <c r="AQ1337" s="960"/>
      <c r="AR1337" s="960"/>
      <c r="AS1337" s="960"/>
      <c r="AT1337" s="960"/>
      <c r="AU1337" s="960"/>
      <c r="AV1337" s="960"/>
      <c r="AW1337" s="960"/>
      <c r="AX1337" s="960"/>
      <c r="AY1337" s="960"/>
      <c r="AZ1337" s="960"/>
      <c r="BA1337" s="960"/>
      <c r="BB1337" s="960"/>
      <c r="BC1337" s="960"/>
      <c r="BD1337" s="960"/>
      <c r="BE1337" s="960"/>
      <c r="BF1337" s="960"/>
      <c r="BG1337" s="960"/>
      <c r="BH1337" s="960"/>
      <c r="BI1337" s="960"/>
      <c r="BJ1337" s="960"/>
      <c r="BK1337" s="960"/>
      <c r="BL1337" s="960"/>
      <c r="BM1337" s="960"/>
      <c r="BN1337" s="960"/>
      <c r="BO1337" s="960"/>
      <c r="BP1337" s="960"/>
      <c r="BQ1337" s="960"/>
      <c r="BR1337" s="960"/>
      <c r="BS1337" s="960"/>
    </row>
    <row r="1338" spans="1:71" ht="15.65" customHeight="1" outlineLevel="2" x14ac:dyDescent="0.25">
      <c r="B1338" s="659"/>
      <c r="D1338" s="668" t="s">
        <v>142</v>
      </c>
      <c r="E1338" s="660"/>
      <c r="G1338" s="661"/>
      <c r="H1338" s="661"/>
      <c r="I1338" s="897"/>
      <c r="J1338" s="897"/>
      <c r="K1338" s="897"/>
      <c r="N1338" s="795"/>
      <c r="O1338" s="1017" t="str">
        <f>R1338</f>
        <v>incl. opslagen</v>
      </c>
      <c r="P1338" s="1017"/>
      <c r="Q1338" s="1023"/>
      <c r="R1338" s="1030" t="str">
        <f>Tabellen!$C$2</f>
        <v>incl. opslagen</v>
      </c>
      <c r="S1338" s="1024"/>
      <c r="T1338" s="1030" t="str">
        <f>Tabellen!$C$2</f>
        <v>incl. opslagen</v>
      </c>
    </row>
    <row r="1339" spans="1:71" ht="15.65" customHeight="1" outlineLevel="2" x14ac:dyDescent="0.25">
      <c r="B1339" s="659"/>
      <c r="D1339" s="659" t="s">
        <v>1433</v>
      </c>
      <c r="E1339" s="660">
        <v>1</v>
      </c>
      <c r="F1339" s="657" t="s">
        <v>846</v>
      </c>
      <c r="G1339" s="661">
        <v>1</v>
      </c>
      <c r="H1339" s="661">
        <f>E1339*G1339</f>
        <v>1</v>
      </c>
      <c r="J1339" s="891">
        <f>E1339*I1339</f>
        <v>0</v>
      </c>
      <c r="L1339" s="891">
        <f>E1339*K1339</f>
        <v>0</v>
      </c>
      <c r="M1339" s="891">
        <f>J1339+H1339*Tabellen!$K$2+L1339</f>
        <v>60</v>
      </c>
      <c r="N1339" s="795"/>
      <c r="O1339" s="1018">
        <f>R1339+T1339</f>
        <v>72.599999999999994</v>
      </c>
      <c r="P1339" s="1031"/>
      <c r="Q1339" s="1023" t="s">
        <v>1025</v>
      </c>
      <c r="R1339" s="1018">
        <f>H1339*Tabellen!$K$2*Tabellen!$F$2</f>
        <v>72.599999999999994</v>
      </c>
      <c r="S1339" s="1024" t="s">
        <v>1116</v>
      </c>
      <c r="T1339" s="1018">
        <f>J1339*Tabellen!$F$2</f>
        <v>0</v>
      </c>
      <c r="U1339" s="1018">
        <f>R1339*Tabellen!$G$2</f>
        <v>6.5339999999999989</v>
      </c>
      <c r="V1339" s="1018">
        <f>T1339*Tabellen!$H$2</f>
        <v>0</v>
      </c>
      <c r="W1339" s="1018">
        <f>U1339+V1339</f>
        <v>6.5339999999999989</v>
      </c>
      <c r="X1339" s="1018">
        <f>O1339+W1339</f>
        <v>79.133999999999986</v>
      </c>
    </row>
    <row r="1340" spans="1:71" ht="15.65" customHeight="1" outlineLevel="2" x14ac:dyDescent="0.25">
      <c r="B1340" s="659"/>
      <c r="D1340" s="659" t="s">
        <v>1527</v>
      </c>
      <c r="E1340" s="660">
        <f>E1337</f>
        <v>55.5</v>
      </c>
      <c r="F1340" s="657" t="s">
        <v>74</v>
      </c>
      <c r="G1340" s="661">
        <v>0.15</v>
      </c>
      <c r="H1340" s="661">
        <f>E1340*G1340</f>
        <v>8.3249999999999993</v>
      </c>
      <c r="I1340" s="891">
        <v>7.25</v>
      </c>
      <c r="J1340" s="891">
        <f>E1340*I1340</f>
        <v>402.375</v>
      </c>
      <c r="L1340" s="891">
        <f>E1340*K1340</f>
        <v>0</v>
      </c>
      <c r="M1340" s="891">
        <f>J1340+H1340*Tabellen!$K$2+L1340</f>
        <v>901.875</v>
      </c>
      <c r="N1340" s="795"/>
      <c r="O1340" s="1018">
        <f>R1340+T1340</f>
        <v>1091.2687499999997</v>
      </c>
      <c r="P1340" s="1031"/>
      <c r="Q1340" s="1023" t="s">
        <v>1025</v>
      </c>
      <c r="R1340" s="1018">
        <f>H1340*Tabellen!$K$2*Tabellen!$F$2</f>
        <v>604.39499999999987</v>
      </c>
      <c r="S1340" s="1024" t="s">
        <v>1116</v>
      </c>
      <c r="T1340" s="1018">
        <f>J1340*Tabellen!$F$2</f>
        <v>486.87374999999997</v>
      </c>
      <c r="U1340" s="1018">
        <f>R1340*Tabellen!$G$2</f>
        <v>54.395549999999986</v>
      </c>
      <c r="V1340" s="1018">
        <f>T1340*Tabellen!$H$2</f>
        <v>102.24348749999999</v>
      </c>
      <c r="W1340" s="1018">
        <f>U1340+V1340</f>
        <v>156.63903749999997</v>
      </c>
      <c r="X1340" s="1018">
        <f>O1340+W1340</f>
        <v>1247.9077874999998</v>
      </c>
    </row>
    <row r="1341" spans="1:71" ht="15.65" customHeight="1" outlineLevel="2" x14ac:dyDescent="0.25">
      <c r="B1341" s="659"/>
      <c r="D1341" s="659" t="s">
        <v>1434</v>
      </c>
      <c r="E1341" s="660">
        <v>1</v>
      </c>
      <c r="F1341" s="657" t="s">
        <v>846</v>
      </c>
      <c r="G1341" s="661">
        <v>0.5</v>
      </c>
      <c r="H1341" s="661">
        <f>E1341*G1341</f>
        <v>0.5</v>
      </c>
      <c r="J1341" s="891">
        <f>E1341*I1341</f>
        <v>0</v>
      </c>
      <c r="L1341" s="891">
        <f>E1341*K1341</f>
        <v>0</v>
      </c>
      <c r="M1341" s="891">
        <f>J1341+H1341*Tabellen!$K$2+L1341</f>
        <v>30</v>
      </c>
      <c r="N1341" s="795"/>
      <c r="O1341" s="1018">
        <f>R1341+T1341</f>
        <v>36.299999999999997</v>
      </c>
      <c r="P1341" s="1031"/>
      <c r="Q1341" s="1023" t="s">
        <v>1025</v>
      </c>
      <c r="R1341" s="1018">
        <f>H1341*Tabellen!$K$2*Tabellen!$F$2</f>
        <v>36.299999999999997</v>
      </c>
      <c r="S1341" s="1024" t="s">
        <v>1116</v>
      </c>
      <c r="T1341" s="1018">
        <f>J1341*Tabellen!$F$2</f>
        <v>0</v>
      </c>
      <c r="U1341" s="1018">
        <f>R1341*Tabellen!$G$2</f>
        <v>3.2669999999999995</v>
      </c>
      <c r="V1341" s="1018">
        <f>T1341*Tabellen!$H$2</f>
        <v>0</v>
      </c>
      <c r="W1341" s="1018">
        <f>U1341+V1341</f>
        <v>3.2669999999999995</v>
      </c>
      <c r="X1341" s="1018">
        <f>O1341+W1341</f>
        <v>39.566999999999993</v>
      </c>
    </row>
    <row r="1342" spans="1:71" ht="15.65" customHeight="1" outlineLevel="2" x14ac:dyDescent="0.25">
      <c r="B1342" s="659"/>
      <c r="D1342" s="682"/>
      <c r="E1342" s="660"/>
      <c r="G1342" s="661">
        <v>0</v>
      </c>
      <c r="H1342" s="661">
        <f>E1342*G1342</f>
        <v>0</v>
      </c>
      <c r="J1342" s="891">
        <f>E1342*I1342</f>
        <v>0</v>
      </c>
      <c r="L1342" s="891">
        <f>E1342*K1342</f>
        <v>0</v>
      </c>
      <c r="M1342" s="891">
        <f>J1342+H1342*Tabellen!$K$2+L1342</f>
        <v>0</v>
      </c>
      <c r="N1342" s="795"/>
      <c r="O1342" s="1018">
        <f>R1342+T1342</f>
        <v>0</v>
      </c>
      <c r="P1342" s="1031"/>
      <c r="Q1342" s="1023" t="s">
        <v>1025</v>
      </c>
      <c r="R1342" s="1018">
        <f>H1342*Tabellen!$K$2*Tabellen!$F$2</f>
        <v>0</v>
      </c>
      <c r="S1342" s="1024" t="s">
        <v>1116</v>
      </c>
      <c r="T1342" s="1018">
        <f>J1342*Tabellen!$F$2</f>
        <v>0</v>
      </c>
      <c r="U1342" s="1018">
        <f>R1342*Tabellen!$G$2</f>
        <v>0</v>
      </c>
      <c r="V1342" s="1018">
        <f>T1342*Tabellen!$H$2</f>
        <v>0</v>
      </c>
      <c r="W1342" s="1018">
        <f>U1342+V1342</f>
        <v>0</v>
      </c>
      <c r="X1342" s="1018">
        <f>O1342+W1342</f>
        <v>0</v>
      </c>
    </row>
    <row r="1343" spans="1:71" ht="9" customHeight="1" outlineLevel="1" x14ac:dyDescent="0.25">
      <c r="B1343" s="663"/>
      <c r="D1343" s="664"/>
      <c r="E1343" s="666"/>
      <c r="F1343" s="664"/>
      <c r="G1343" s="665"/>
      <c r="H1343" s="665"/>
      <c r="I1343" s="892"/>
      <c r="J1343" s="892"/>
      <c r="K1343" s="892"/>
      <c r="L1343" s="892"/>
      <c r="M1343" s="892"/>
      <c r="N1343" s="786"/>
      <c r="O1343" s="1021"/>
      <c r="P1343" s="1021"/>
      <c r="Q1343" s="1021"/>
      <c r="R1343" s="1022"/>
      <c r="S1343" s="1022"/>
      <c r="T1343" s="1022"/>
      <c r="U1343" s="1022"/>
      <c r="V1343" s="1022"/>
      <c r="W1343" s="1022"/>
      <c r="X1343" s="1022"/>
      <c r="Y1343" s="1021"/>
      <c r="Z1343" s="965"/>
      <c r="AA1343" s="966"/>
      <c r="AG1343" s="963"/>
      <c r="AH1343" s="963"/>
    </row>
    <row r="1344" spans="1:71" s="912" customFormat="1" ht="15.65" customHeight="1" outlineLevel="1" x14ac:dyDescent="0.25">
      <c r="B1344" s="650" t="s">
        <v>1259</v>
      </c>
      <c r="C1344" s="937"/>
      <c r="D1344" s="651" t="s">
        <v>1648</v>
      </c>
      <c r="E1344" s="658">
        <v>55.5</v>
      </c>
      <c r="F1344" s="651" t="s">
        <v>74</v>
      </c>
      <c r="G1344" s="652"/>
      <c r="H1344" s="652">
        <f>SUM(H1345:H1351)/E1344</f>
        <v>0.47702702702702704</v>
      </c>
      <c r="I1344" s="890"/>
      <c r="J1344" s="890">
        <f>SUM(J1345:J1351)/E1344</f>
        <v>23.82</v>
      </c>
      <c r="K1344" s="890"/>
      <c r="L1344" s="890">
        <f>SUM(L1345:L1351)/E1344</f>
        <v>0</v>
      </c>
      <c r="M1344" s="890">
        <f>SUM(M1345:M1351)/E1344</f>
        <v>52.441621621621614</v>
      </c>
      <c r="N1344" s="937"/>
      <c r="O1344" s="1015">
        <f>SUM(O1345:O1351)/E1344</f>
        <v>63.454362162162163</v>
      </c>
      <c r="P1344" s="1014" t="str">
        <f>B1344</f>
        <v>V3-2-C1</v>
      </c>
      <c r="Q1344" s="1014"/>
      <c r="R1344" s="1015"/>
      <c r="S1344" s="1015"/>
      <c r="T1344" s="1015"/>
      <c r="U1344" s="1028"/>
      <c r="V1344" s="1015"/>
      <c r="W1344" s="1015"/>
      <c r="X1344" s="1015">
        <f>SUM(X1345:X1351)/E1344</f>
        <v>72.623918756756751</v>
      </c>
      <c r="Y1344" s="1016"/>
      <c r="Z1344" s="960"/>
      <c r="AA1344" s="960"/>
      <c r="AB1344" s="960"/>
      <c r="AC1344" s="960"/>
      <c r="AD1344" s="960"/>
      <c r="AE1344" s="960"/>
      <c r="AF1344" s="960"/>
      <c r="AG1344" s="960"/>
      <c r="AH1344" s="960"/>
      <c r="AI1344" s="960"/>
      <c r="AJ1344" s="960"/>
      <c r="AK1344" s="960"/>
      <c r="AL1344" s="960"/>
      <c r="AM1344" s="960"/>
      <c r="AN1344" s="960"/>
      <c r="AO1344" s="960"/>
      <c r="AP1344" s="960"/>
      <c r="AQ1344" s="960"/>
      <c r="AR1344" s="960"/>
      <c r="AS1344" s="960"/>
      <c r="AT1344" s="960"/>
      <c r="AU1344" s="960"/>
      <c r="AV1344" s="960"/>
      <c r="AW1344" s="960"/>
      <c r="AX1344" s="960"/>
      <c r="AY1344" s="960"/>
      <c r="AZ1344" s="960"/>
      <c r="BA1344" s="960"/>
      <c r="BB1344" s="960"/>
      <c r="BC1344" s="960"/>
      <c r="BD1344" s="960"/>
      <c r="BE1344" s="960"/>
      <c r="BF1344" s="960"/>
      <c r="BG1344" s="960"/>
      <c r="BH1344" s="960"/>
      <c r="BI1344" s="960"/>
      <c r="BJ1344" s="960"/>
      <c r="BK1344" s="960"/>
      <c r="BL1344" s="960"/>
      <c r="BM1344" s="960"/>
      <c r="BN1344" s="960"/>
      <c r="BO1344" s="960"/>
      <c r="BP1344" s="960"/>
      <c r="BQ1344" s="960"/>
      <c r="BR1344" s="960"/>
      <c r="BS1344" s="960"/>
    </row>
    <row r="1345" spans="1:71" ht="15.65" customHeight="1" outlineLevel="2" x14ac:dyDescent="0.25">
      <c r="B1345" s="659"/>
      <c r="C1345" s="791"/>
      <c r="D1345" s="668" t="s">
        <v>278</v>
      </c>
      <c r="E1345" s="687"/>
      <c r="F1345" s="669"/>
      <c r="G1345" s="670"/>
      <c r="H1345" s="670"/>
      <c r="I1345" s="897"/>
      <c r="J1345" s="897"/>
      <c r="K1345" s="897"/>
      <c r="N1345" s="798"/>
      <c r="O1345" s="1017" t="str">
        <f>R1345</f>
        <v>incl. opslagen</v>
      </c>
      <c r="P1345" s="1017"/>
      <c r="Q1345" s="1023"/>
      <c r="R1345" s="1030" t="str">
        <f>Tabellen!$C$2</f>
        <v>incl. opslagen</v>
      </c>
      <c r="S1345" s="1024"/>
      <c r="T1345" s="1030" t="str">
        <f>Tabellen!$C$2</f>
        <v>incl. opslagen</v>
      </c>
      <c r="Y1345" s="1034"/>
    </row>
    <row r="1346" spans="1:71" s="656" customFormat="1" ht="15.65" customHeight="1" outlineLevel="2" x14ac:dyDescent="0.25">
      <c r="A1346" s="934"/>
      <c r="B1346" s="662"/>
      <c r="C1346" s="791"/>
      <c r="D1346" s="659" t="s">
        <v>1433</v>
      </c>
      <c r="E1346" s="660" t="s">
        <v>1197</v>
      </c>
      <c r="F1346" s="657" t="s">
        <v>846</v>
      </c>
      <c r="G1346" s="661">
        <v>1</v>
      </c>
      <c r="H1346" s="661">
        <f t="shared" ref="H1346:H1351" si="326">E1346*G1346</f>
        <v>1</v>
      </c>
      <c r="I1346" s="891">
        <v>0</v>
      </c>
      <c r="J1346" s="891">
        <f t="shared" ref="J1346:J1351" si="327">E1346*I1346</f>
        <v>0</v>
      </c>
      <c r="K1346" s="891"/>
      <c r="L1346" s="891">
        <f t="shared" ref="L1346:L1351" si="328">E1346*K1346</f>
        <v>0</v>
      </c>
      <c r="M1346" s="891">
        <f>J1346+H1346*Tabellen!$K$2+L1346</f>
        <v>60</v>
      </c>
      <c r="N1346" s="796"/>
      <c r="O1346" s="1018">
        <f t="shared" ref="O1346:O1351" si="329">R1346+T1346</f>
        <v>72.599999999999994</v>
      </c>
      <c r="P1346" s="1031"/>
      <c r="Q1346" s="1023" t="s">
        <v>1025</v>
      </c>
      <c r="R1346" s="1018">
        <f>H1346*Tabellen!$K$2*Tabellen!$F$2</f>
        <v>72.599999999999994</v>
      </c>
      <c r="S1346" s="1024" t="s">
        <v>1116</v>
      </c>
      <c r="T1346" s="1018">
        <f>J1346*Tabellen!$F$2</f>
        <v>0</v>
      </c>
      <c r="U1346" s="1018">
        <f>R1346*Tabellen!$G$2</f>
        <v>6.5339999999999989</v>
      </c>
      <c r="V1346" s="1018">
        <f>T1346*Tabellen!$H$2</f>
        <v>0</v>
      </c>
      <c r="W1346" s="1018">
        <f t="shared" ref="W1346:W1351" si="330">U1346+V1346</f>
        <v>6.5339999999999989</v>
      </c>
      <c r="X1346" s="1018">
        <f t="shared" ref="X1346:X1351" si="331">O1346+W1346</f>
        <v>79.133999999999986</v>
      </c>
      <c r="Y1346" s="1019"/>
      <c r="Z1346" s="967"/>
      <c r="AA1346" s="967"/>
      <c r="AB1346" s="967"/>
      <c r="AC1346" s="967"/>
      <c r="AD1346" s="967"/>
      <c r="AE1346" s="967"/>
      <c r="AF1346" s="967"/>
      <c r="AG1346" s="967"/>
      <c r="AH1346" s="967"/>
      <c r="AI1346" s="967"/>
      <c r="AJ1346" s="967"/>
      <c r="AK1346" s="967"/>
      <c r="AL1346" s="967"/>
      <c r="AM1346" s="967"/>
      <c r="AN1346" s="967"/>
      <c r="AO1346" s="967"/>
      <c r="AP1346" s="967"/>
      <c r="AQ1346" s="967"/>
      <c r="AR1346" s="967"/>
      <c r="AS1346" s="967"/>
      <c r="AT1346" s="967"/>
      <c r="AU1346" s="967"/>
      <c r="AV1346" s="967"/>
      <c r="AW1346" s="967"/>
      <c r="AX1346" s="967"/>
      <c r="AY1346" s="967"/>
      <c r="AZ1346" s="967"/>
      <c r="BA1346" s="967"/>
      <c r="BB1346" s="967"/>
      <c r="BC1346" s="967"/>
      <c r="BD1346" s="967"/>
      <c r="BE1346" s="967"/>
      <c r="BF1346" s="967"/>
      <c r="BG1346" s="967"/>
      <c r="BH1346" s="967"/>
      <c r="BI1346" s="967"/>
      <c r="BJ1346" s="967"/>
      <c r="BK1346" s="967"/>
      <c r="BL1346" s="967"/>
      <c r="BM1346" s="967"/>
      <c r="BN1346" s="967"/>
      <c r="BO1346" s="967"/>
      <c r="BP1346" s="967"/>
      <c r="BQ1346" s="967"/>
      <c r="BR1346" s="967"/>
      <c r="BS1346" s="967"/>
    </row>
    <row r="1347" spans="1:71" s="656" customFormat="1" ht="15.65" customHeight="1" outlineLevel="2" x14ac:dyDescent="0.25">
      <c r="A1347" s="934"/>
      <c r="B1347" s="662"/>
      <c r="C1347" s="791"/>
      <c r="D1347" s="659" t="s">
        <v>1528</v>
      </c>
      <c r="E1347" s="660">
        <f>E1344</f>
        <v>55.5</v>
      </c>
      <c r="F1347" s="657" t="s">
        <v>74</v>
      </c>
      <c r="G1347" s="661">
        <v>0.05</v>
      </c>
      <c r="H1347" s="661">
        <f t="shared" si="326"/>
        <v>2.7750000000000004</v>
      </c>
      <c r="I1347" s="891">
        <v>0.72</v>
      </c>
      <c r="J1347" s="891">
        <f t="shared" si="327"/>
        <v>39.96</v>
      </c>
      <c r="K1347" s="891"/>
      <c r="L1347" s="891">
        <f t="shared" si="328"/>
        <v>0</v>
      </c>
      <c r="M1347" s="891">
        <f>J1347+H1347*Tabellen!$K$2+L1347</f>
        <v>206.46000000000004</v>
      </c>
      <c r="N1347" s="796"/>
      <c r="O1347" s="1018">
        <f t="shared" si="329"/>
        <v>249.81660000000002</v>
      </c>
      <c r="P1347" s="1031"/>
      <c r="Q1347" s="1023" t="s">
        <v>1025</v>
      </c>
      <c r="R1347" s="1018">
        <f>H1347*Tabellen!$K$2*Tabellen!$F$2</f>
        <v>201.46500000000003</v>
      </c>
      <c r="S1347" s="1024" t="s">
        <v>1116</v>
      </c>
      <c r="T1347" s="1018">
        <f>J1347*Tabellen!$F$2</f>
        <v>48.351599999999998</v>
      </c>
      <c r="U1347" s="1018">
        <f>R1347*Tabellen!$G$2</f>
        <v>18.131850000000004</v>
      </c>
      <c r="V1347" s="1018">
        <f>T1347*Tabellen!$H$2</f>
        <v>10.153835999999998</v>
      </c>
      <c r="W1347" s="1018">
        <f t="shared" si="330"/>
        <v>28.285686000000002</v>
      </c>
      <c r="X1347" s="1018">
        <f t="shared" si="331"/>
        <v>278.10228600000005</v>
      </c>
      <c r="Y1347" s="1019"/>
      <c r="Z1347" s="967"/>
      <c r="AA1347" s="967"/>
      <c r="AB1347" s="967"/>
      <c r="AC1347" s="967"/>
      <c r="AD1347" s="967"/>
      <c r="AE1347" s="967"/>
      <c r="AF1347" s="967"/>
      <c r="AG1347" s="967"/>
      <c r="AH1347" s="967"/>
      <c r="AI1347" s="967"/>
      <c r="AJ1347" s="967"/>
      <c r="AK1347" s="967"/>
      <c r="AL1347" s="967"/>
      <c r="AM1347" s="967"/>
      <c r="AN1347" s="967"/>
      <c r="AO1347" s="967"/>
      <c r="AP1347" s="967"/>
      <c r="AQ1347" s="967"/>
      <c r="AR1347" s="967"/>
      <c r="AS1347" s="967"/>
      <c r="AT1347" s="967"/>
      <c r="AU1347" s="967"/>
      <c r="AV1347" s="967"/>
      <c r="AW1347" s="967"/>
      <c r="AX1347" s="967"/>
      <c r="AY1347" s="967"/>
      <c r="AZ1347" s="967"/>
      <c r="BA1347" s="967"/>
      <c r="BB1347" s="967"/>
      <c r="BC1347" s="967"/>
      <c r="BD1347" s="967"/>
      <c r="BE1347" s="967"/>
      <c r="BF1347" s="967"/>
      <c r="BG1347" s="967"/>
      <c r="BH1347" s="967"/>
      <c r="BI1347" s="967"/>
      <c r="BJ1347" s="967"/>
      <c r="BK1347" s="967"/>
      <c r="BL1347" s="967"/>
      <c r="BM1347" s="967"/>
      <c r="BN1347" s="967"/>
      <c r="BO1347" s="967"/>
      <c r="BP1347" s="967"/>
      <c r="BQ1347" s="967"/>
      <c r="BR1347" s="967"/>
      <c r="BS1347" s="967"/>
    </row>
    <row r="1348" spans="1:71" s="656" customFormat="1" ht="15.65" customHeight="1" outlineLevel="2" x14ac:dyDescent="0.25">
      <c r="A1348" s="934"/>
      <c r="B1348" s="662"/>
      <c r="C1348" s="791"/>
      <c r="D1348" s="659" t="s">
        <v>1529</v>
      </c>
      <c r="E1348" s="660">
        <f>E1344</f>
        <v>55.5</v>
      </c>
      <c r="F1348" s="657" t="s">
        <v>74</v>
      </c>
      <c r="G1348" s="661">
        <v>0.15</v>
      </c>
      <c r="H1348" s="661">
        <f t="shared" si="326"/>
        <v>8.3249999999999993</v>
      </c>
      <c r="I1348" s="891">
        <v>8.6300000000000008</v>
      </c>
      <c r="J1348" s="891">
        <f t="shared" si="327"/>
        <v>478.96500000000003</v>
      </c>
      <c r="K1348" s="891"/>
      <c r="L1348" s="891">
        <f t="shared" si="328"/>
        <v>0</v>
      </c>
      <c r="M1348" s="891">
        <f>J1348+H1348*Tabellen!$K$2+L1348</f>
        <v>978.46499999999992</v>
      </c>
      <c r="N1348" s="796"/>
      <c r="O1348" s="1018">
        <f t="shared" si="329"/>
        <v>1183.94265</v>
      </c>
      <c r="P1348" s="1031"/>
      <c r="Q1348" s="1023" t="s">
        <v>1025</v>
      </c>
      <c r="R1348" s="1018">
        <f>H1348*Tabellen!$K$2*Tabellen!$F$2</f>
        <v>604.39499999999987</v>
      </c>
      <c r="S1348" s="1024" t="s">
        <v>1116</v>
      </c>
      <c r="T1348" s="1018">
        <f>J1348*Tabellen!$F$2</f>
        <v>579.54764999999998</v>
      </c>
      <c r="U1348" s="1018">
        <f>R1348*Tabellen!$G$2</f>
        <v>54.395549999999986</v>
      </c>
      <c r="V1348" s="1018">
        <f>T1348*Tabellen!$H$2</f>
        <v>121.7050065</v>
      </c>
      <c r="W1348" s="1018">
        <f t="shared" si="330"/>
        <v>176.10055649999998</v>
      </c>
      <c r="X1348" s="1018">
        <f t="shared" si="331"/>
        <v>1360.0432065</v>
      </c>
      <c r="Y1348" s="1019"/>
      <c r="Z1348" s="967"/>
      <c r="AA1348" s="967"/>
      <c r="AB1348" s="967"/>
      <c r="AC1348" s="967"/>
      <c r="AD1348" s="967"/>
      <c r="AE1348" s="967"/>
      <c r="AF1348" s="967"/>
      <c r="AG1348" s="967"/>
      <c r="AH1348" s="967"/>
      <c r="AI1348" s="967"/>
      <c r="AJ1348" s="967"/>
      <c r="AK1348" s="967"/>
      <c r="AL1348" s="967"/>
      <c r="AM1348" s="967"/>
      <c r="AN1348" s="967"/>
      <c r="AO1348" s="967"/>
      <c r="AP1348" s="967"/>
      <c r="AQ1348" s="967"/>
      <c r="AR1348" s="967"/>
      <c r="AS1348" s="967"/>
      <c r="AT1348" s="967"/>
      <c r="AU1348" s="967"/>
      <c r="AV1348" s="967"/>
      <c r="AW1348" s="967"/>
      <c r="AX1348" s="967"/>
      <c r="AY1348" s="967"/>
      <c r="AZ1348" s="967"/>
      <c r="BA1348" s="967"/>
      <c r="BB1348" s="967"/>
      <c r="BC1348" s="967"/>
      <c r="BD1348" s="967"/>
      <c r="BE1348" s="967"/>
      <c r="BF1348" s="967"/>
      <c r="BG1348" s="967"/>
      <c r="BH1348" s="967"/>
      <c r="BI1348" s="967"/>
      <c r="BJ1348" s="967"/>
      <c r="BK1348" s="967"/>
      <c r="BL1348" s="967"/>
      <c r="BM1348" s="967"/>
      <c r="BN1348" s="967"/>
      <c r="BO1348" s="967"/>
      <c r="BP1348" s="967"/>
      <c r="BQ1348" s="967"/>
      <c r="BR1348" s="967"/>
      <c r="BS1348" s="967"/>
    </row>
    <row r="1349" spans="1:71" s="656" customFormat="1" ht="15.65" customHeight="1" outlineLevel="2" x14ac:dyDescent="0.25">
      <c r="A1349" s="934"/>
      <c r="B1349" s="662"/>
      <c r="C1349" s="791"/>
      <c r="D1349" s="659" t="s">
        <v>1530</v>
      </c>
      <c r="E1349" s="660">
        <f>E1344</f>
        <v>55.5</v>
      </c>
      <c r="F1349" s="657" t="s">
        <v>74</v>
      </c>
      <c r="G1349" s="661">
        <v>0.25</v>
      </c>
      <c r="H1349" s="661">
        <f t="shared" si="326"/>
        <v>13.875</v>
      </c>
      <c r="I1349" s="891">
        <v>13.82</v>
      </c>
      <c r="J1349" s="891">
        <f t="shared" si="327"/>
        <v>767.01</v>
      </c>
      <c r="K1349" s="891"/>
      <c r="L1349" s="891">
        <f t="shared" si="328"/>
        <v>0</v>
      </c>
      <c r="M1349" s="891">
        <f>J1349+H1349*Tabellen!$K$2+L1349</f>
        <v>1599.51</v>
      </c>
      <c r="N1349" s="796"/>
      <c r="O1349" s="1018">
        <f t="shared" si="329"/>
        <v>1935.4070999999999</v>
      </c>
      <c r="P1349" s="1031"/>
      <c r="Q1349" s="1023" t="s">
        <v>1025</v>
      </c>
      <c r="R1349" s="1018">
        <f>H1349*Tabellen!$K$2*Tabellen!$F$2</f>
        <v>1007.3249999999999</v>
      </c>
      <c r="S1349" s="1024" t="s">
        <v>1116</v>
      </c>
      <c r="T1349" s="1018">
        <f>J1349*Tabellen!$F$2</f>
        <v>928.08209999999997</v>
      </c>
      <c r="U1349" s="1018">
        <f>R1349*Tabellen!$G$2</f>
        <v>90.659249999999986</v>
      </c>
      <c r="V1349" s="1018">
        <f>T1349*Tabellen!$H$2</f>
        <v>194.89724099999998</v>
      </c>
      <c r="W1349" s="1018">
        <f t="shared" si="330"/>
        <v>285.55649099999994</v>
      </c>
      <c r="X1349" s="1018">
        <f t="shared" si="331"/>
        <v>2220.9635909999997</v>
      </c>
      <c r="Y1349" s="1019"/>
      <c r="Z1349" s="967"/>
      <c r="AA1349" s="967"/>
      <c r="AB1349" s="967"/>
      <c r="AC1349" s="967"/>
      <c r="AD1349" s="967"/>
      <c r="AE1349" s="967"/>
      <c r="AF1349" s="967"/>
      <c r="AG1349" s="967"/>
      <c r="AH1349" s="967"/>
      <c r="AI1349" s="967"/>
      <c r="AJ1349" s="967"/>
      <c r="AK1349" s="967"/>
      <c r="AL1349" s="967"/>
      <c r="AM1349" s="967"/>
      <c r="AN1349" s="967"/>
      <c r="AO1349" s="967"/>
      <c r="AP1349" s="967"/>
      <c r="AQ1349" s="967"/>
      <c r="AR1349" s="967"/>
      <c r="AS1349" s="967"/>
      <c r="AT1349" s="967"/>
      <c r="AU1349" s="967"/>
      <c r="AV1349" s="967"/>
      <c r="AW1349" s="967"/>
      <c r="AX1349" s="967"/>
      <c r="AY1349" s="967"/>
      <c r="AZ1349" s="967"/>
      <c r="BA1349" s="967"/>
      <c r="BB1349" s="967"/>
      <c r="BC1349" s="967"/>
      <c r="BD1349" s="967"/>
      <c r="BE1349" s="967"/>
      <c r="BF1349" s="967"/>
      <c r="BG1349" s="967"/>
      <c r="BH1349" s="967"/>
      <c r="BI1349" s="967"/>
      <c r="BJ1349" s="967"/>
      <c r="BK1349" s="967"/>
      <c r="BL1349" s="967"/>
      <c r="BM1349" s="967"/>
      <c r="BN1349" s="967"/>
      <c r="BO1349" s="967"/>
      <c r="BP1349" s="967"/>
      <c r="BQ1349" s="967"/>
      <c r="BR1349" s="967"/>
      <c r="BS1349" s="967"/>
    </row>
    <row r="1350" spans="1:71" s="656" customFormat="1" ht="15.65" customHeight="1" outlineLevel="2" x14ac:dyDescent="0.25">
      <c r="A1350" s="934"/>
      <c r="B1350" s="662"/>
      <c r="C1350" s="791"/>
      <c r="D1350" s="659" t="s">
        <v>1531</v>
      </c>
      <c r="E1350" s="660">
        <f>E1344</f>
        <v>55.5</v>
      </c>
      <c r="F1350" s="657" t="s">
        <v>74</v>
      </c>
      <c r="G1350" s="661">
        <v>0</v>
      </c>
      <c r="H1350" s="661">
        <f t="shared" si="326"/>
        <v>0</v>
      </c>
      <c r="I1350" s="891">
        <v>0.65</v>
      </c>
      <c r="J1350" s="891">
        <f t="shared" si="327"/>
        <v>36.075000000000003</v>
      </c>
      <c r="K1350" s="891"/>
      <c r="L1350" s="891">
        <f t="shared" si="328"/>
        <v>0</v>
      </c>
      <c r="M1350" s="891">
        <f>J1350+H1350*Tabellen!$K$2+L1350</f>
        <v>36.075000000000003</v>
      </c>
      <c r="N1350" s="796"/>
      <c r="O1350" s="1018">
        <f t="shared" si="329"/>
        <v>43.650750000000002</v>
      </c>
      <c r="P1350" s="1031"/>
      <c r="Q1350" s="1023" t="s">
        <v>1025</v>
      </c>
      <c r="R1350" s="1018">
        <f>H1350*Tabellen!$K$2*Tabellen!$F$2</f>
        <v>0</v>
      </c>
      <c r="S1350" s="1024" t="s">
        <v>1116</v>
      </c>
      <c r="T1350" s="1018">
        <f>J1350*Tabellen!$F$2</f>
        <v>43.650750000000002</v>
      </c>
      <c r="U1350" s="1018">
        <f>R1350*Tabellen!$G$2</f>
        <v>0</v>
      </c>
      <c r="V1350" s="1018">
        <f>T1350*Tabellen!$H$2</f>
        <v>9.1666574999999995</v>
      </c>
      <c r="W1350" s="1018">
        <f t="shared" si="330"/>
        <v>9.1666574999999995</v>
      </c>
      <c r="X1350" s="1018">
        <f t="shared" si="331"/>
        <v>52.817407500000002</v>
      </c>
      <c r="Y1350" s="1019"/>
      <c r="Z1350" s="967"/>
      <c r="AA1350" s="967"/>
      <c r="AB1350" s="967"/>
      <c r="AC1350" s="967"/>
      <c r="AD1350" s="967"/>
      <c r="AE1350" s="967"/>
      <c r="AF1350" s="967"/>
      <c r="AG1350" s="967"/>
      <c r="AH1350" s="967"/>
      <c r="AI1350" s="967"/>
      <c r="AJ1350" s="967"/>
      <c r="AK1350" s="967"/>
      <c r="AL1350" s="967"/>
      <c r="AM1350" s="967"/>
      <c r="AN1350" s="967"/>
      <c r="AO1350" s="967"/>
      <c r="AP1350" s="967"/>
      <c r="AQ1350" s="967"/>
      <c r="AR1350" s="967"/>
      <c r="AS1350" s="967"/>
      <c r="AT1350" s="967"/>
      <c r="AU1350" s="967"/>
      <c r="AV1350" s="967"/>
      <c r="AW1350" s="967"/>
      <c r="AX1350" s="967"/>
      <c r="AY1350" s="967"/>
      <c r="AZ1350" s="967"/>
      <c r="BA1350" s="967"/>
      <c r="BB1350" s="967"/>
      <c r="BC1350" s="967"/>
      <c r="BD1350" s="967"/>
      <c r="BE1350" s="967"/>
      <c r="BF1350" s="967"/>
      <c r="BG1350" s="967"/>
      <c r="BH1350" s="967"/>
      <c r="BI1350" s="967"/>
      <c r="BJ1350" s="967"/>
      <c r="BK1350" s="967"/>
      <c r="BL1350" s="967"/>
      <c r="BM1350" s="967"/>
      <c r="BN1350" s="967"/>
      <c r="BO1350" s="967"/>
      <c r="BP1350" s="967"/>
      <c r="BQ1350" s="967"/>
      <c r="BR1350" s="967"/>
      <c r="BS1350" s="967"/>
    </row>
    <row r="1351" spans="1:71" s="656" customFormat="1" ht="15.65" customHeight="1" outlineLevel="2" x14ac:dyDescent="0.25">
      <c r="A1351" s="934"/>
      <c r="B1351" s="662"/>
      <c r="C1351" s="791"/>
      <c r="D1351" s="659" t="s">
        <v>1434</v>
      </c>
      <c r="E1351" s="660" t="s">
        <v>1197</v>
      </c>
      <c r="F1351" s="657" t="s">
        <v>846</v>
      </c>
      <c r="G1351" s="661">
        <v>0.5</v>
      </c>
      <c r="H1351" s="661">
        <f t="shared" si="326"/>
        <v>0.5</v>
      </c>
      <c r="I1351" s="891"/>
      <c r="J1351" s="891">
        <f t="shared" si="327"/>
        <v>0</v>
      </c>
      <c r="K1351" s="891"/>
      <c r="L1351" s="891">
        <f t="shared" si="328"/>
        <v>0</v>
      </c>
      <c r="M1351" s="891">
        <f>J1351+H1351*Tabellen!$K$2+L1351</f>
        <v>30</v>
      </c>
      <c r="N1351" s="796"/>
      <c r="O1351" s="1018">
        <f t="shared" si="329"/>
        <v>36.299999999999997</v>
      </c>
      <c r="P1351" s="1031"/>
      <c r="Q1351" s="1023" t="s">
        <v>1025</v>
      </c>
      <c r="R1351" s="1018">
        <f>H1351*Tabellen!$K$2*Tabellen!$F$2</f>
        <v>36.299999999999997</v>
      </c>
      <c r="S1351" s="1024" t="s">
        <v>1116</v>
      </c>
      <c r="T1351" s="1018">
        <f>J1351*Tabellen!$F$2</f>
        <v>0</v>
      </c>
      <c r="U1351" s="1018">
        <f>R1351*Tabellen!$G$2</f>
        <v>3.2669999999999995</v>
      </c>
      <c r="V1351" s="1018">
        <f>T1351*Tabellen!$H$2</f>
        <v>0</v>
      </c>
      <c r="W1351" s="1018">
        <f t="shared" si="330"/>
        <v>3.2669999999999995</v>
      </c>
      <c r="X1351" s="1018">
        <f t="shared" si="331"/>
        <v>39.566999999999993</v>
      </c>
      <c r="Y1351" s="1019"/>
      <c r="Z1351" s="967"/>
      <c r="AA1351" s="967"/>
      <c r="AB1351" s="967"/>
      <c r="AC1351" s="967"/>
      <c r="AD1351" s="967"/>
      <c r="AE1351" s="967"/>
      <c r="AF1351" s="967"/>
      <c r="AG1351" s="967"/>
      <c r="AH1351" s="967"/>
      <c r="AI1351" s="967"/>
      <c r="AJ1351" s="967"/>
      <c r="AK1351" s="967"/>
      <c r="AL1351" s="967"/>
      <c r="AM1351" s="967"/>
      <c r="AN1351" s="967"/>
      <c r="AO1351" s="967"/>
      <c r="AP1351" s="967"/>
      <c r="AQ1351" s="967"/>
      <c r="AR1351" s="967"/>
      <c r="AS1351" s="967"/>
      <c r="AT1351" s="967"/>
      <c r="AU1351" s="967"/>
      <c r="AV1351" s="967"/>
      <c r="AW1351" s="967"/>
      <c r="AX1351" s="967"/>
      <c r="AY1351" s="967"/>
      <c r="AZ1351" s="967"/>
      <c r="BA1351" s="967"/>
      <c r="BB1351" s="967"/>
      <c r="BC1351" s="967"/>
      <c r="BD1351" s="967"/>
      <c r="BE1351" s="967"/>
      <c r="BF1351" s="967"/>
      <c r="BG1351" s="967"/>
      <c r="BH1351" s="967"/>
      <c r="BI1351" s="967"/>
      <c r="BJ1351" s="967"/>
      <c r="BK1351" s="967"/>
      <c r="BL1351" s="967"/>
      <c r="BM1351" s="967"/>
      <c r="BN1351" s="967"/>
      <c r="BO1351" s="967"/>
      <c r="BP1351" s="967"/>
      <c r="BQ1351" s="967"/>
      <c r="BR1351" s="967"/>
      <c r="BS1351" s="967"/>
    </row>
    <row r="1352" spans="1:71" ht="15.65" customHeight="1" outlineLevel="2" x14ac:dyDescent="0.25">
      <c r="B1352" s="659"/>
      <c r="D1352" s="682"/>
      <c r="E1352" s="660"/>
      <c r="G1352" s="661"/>
      <c r="H1352" s="661"/>
      <c r="N1352" s="795"/>
      <c r="O1352" s="1017"/>
      <c r="P1352" s="1017"/>
      <c r="Q1352" s="1017"/>
    </row>
    <row r="1353" spans="1:71" ht="9" customHeight="1" outlineLevel="1" thickBot="1" x14ac:dyDescent="0.3">
      <c r="B1353" s="663"/>
      <c r="D1353" s="664"/>
      <c r="E1353" s="666"/>
      <c r="F1353" s="664"/>
      <c r="G1353" s="665"/>
      <c r="H1353" s="665"/>
      <c r="I1353" s="892"/>
      <c r="J1353" s="892"/>
      <c r="K1353" s="892"/>
      <c r="L1353" s="892"/>
      <c r="M1353" s="892"/>
      <c r="N1353" s="786"/>
      <c r="O1353" s="1021"/>
      <c r="P1353" s="1021"/>
      <c r="Q1353" s="1021"/>
      <c r="R1353" s="1022"/>
      <c r="S1353" s="1022"/>
      <c r="T1353" s="1022"/>
      <c r="U1353" s="1022"/>
      <c r="V1353" s="1022"/>
      <c r="W1353" s="1022"/>
      <c r="X1353" s="1022"/>
      <c r="Y1353" s="1021"/>
      <c r="Z1353" s="965"/>
      <c r="AA1353" s="966"/>
      <c r="AG1353" s="963"/>
      <c r="AH1353" s="963"/>
    </row>
    <row r="1354" spans="1:71" s="763" customFormat="1" ht="15.65" customHeight="1" thickTop="1" thickBot="1" x14ac:dyDescent="0.3">
      <c r="A1354" s="932"/>
      <c r="B1354" s="752" t="s">
        <v>185</v>
      </c>
      <c r="C1354" s="928"/>
      <c r="D1354" s="743" t="s">
        <v>109</v>
      </c>
      <c r="E1354" s="753"/>
      <c r="F1354" s="754"/>
      <c r="G1354" s="755"/>
      <c r="H1354" s="756"/>
      <c r="I1354" s="888"/>
      <c r="J1354" s="888"/>
      <c r="K1354" s="888"/>
      <c r="L1354" s="888"/>
      <c r="M1354" s="888"/>
      <c r="N1354" s="788"/>
      <c r="O1354" s="1008"/>
      <c r="P1354" s="1008"/>
      <c r="Q1354" s="1008"/>
      <c r="R1354" s="1009"/>
      <c r="S1354" s="1009"/>
      <c r="T1354" s="1009"/>
      <c r="U1354" s="1009"/>
      <c r="V1354" s="1009"/>
      <c r="W1354" s="1009"/>
      <c r="X1354" s="1009"/>
      <c r="Y1354" s="1009"/>
      <c r="Z1354" s="960"/>
      <c r="AA1354" s="960"/>
      <c r="AB1354" s="960"/>
      <c r="AC1354" s="960"/>
      <c r="AD1354" s="960"/>
      <c r="AE1354" s="960"/>
      <c r="AF1354" s="960"/>
      <c r="AG1354" s="960"/>
      <c r="AH1354" s="960"/>
      <c r="AI1354" s="960"/>
      <c r="AJ1354" s="960"/>
      <c r="AK1354" s="960"/>
      <c r="AL1354" s="960"/>
      <c r="AM1354" s="960"/>
      <c r="AN1354" s="960"/>
      <c r="AO1354" s="960"/>
      <c r="AP1354" s="960"/>
      <c r="AQ1354" s="960"/>
      <c r="AR1354" s="960"/>
      <c r="AS1354" s="960"/>
      <c r="AT1354" s="960"/>
      <c r="AU1354" s="960"/>
      <c r="AV1354" s="960"/>
      <c r="AW1354" s="960"/>
      <c r="AX1354" s="960"/>
      <c r="AY1354" s="960"/>
      <c r="AZ1354" s="960"/>
      <c r="BA1354" s="960"/>
      <c r="BB1354" s="960"/>
      <c r="BC1354" s="960"/>
      <c r="BD1354" s="960"/>
      <c r="BE1354" s="960"/>
      <c r="BF1354" s="960"/>
      <c r="BG1354" s="960"/>
      <c r="BH1354" s="960"/>
      <c r="BI1354" s="960"/>
      <c r="BJ1354" s="960"/>
      <c r="BK1354" s="960"/>
      <c r="BL1354" s="960"/>
      <c r="BM1354" s="960"/>
      <c r="BN1354" s="960"/>
      <c r="BO1354" s="960"/>
      <c r="BP1354" s="960"/>
      <c r="BQ1354" s="960"/>
      <c r="BR1354" s="960"/>
      <c r="BS1354" s="960"/>
    </row>
    <row r="1355" spans="1:71" s="913" customFormat="1" ht="15.65" customHeight="1" outlineLevel="1" thickTop="1" x14ac:dyDescent="0.25">
      <c r="B1355" s="759" t="s">
        <v>923</v>
      </c>
      <c r="C1355" s="938"/>
      <c r="D1355" s="760" t="s">
        <v>1649</v>
      </c>
      <c r="E1355" s="761">
        <v>1</v>
      </c>
      <c r="F1355" s="760" t="s">
        <v>74</v>
      </c>
      <c r="G1355" s="762"/>
      <c r="H1355" s="762">
        <f>SUM(H1356:H1363)</f>
        <v>0</v>
      </c>
      <c r="I1355" s="907"/>
      <c r="J1355" s="907">
        <f>SUM(J1356:J1363)</f>
        <v>0</v>
      </c>
      <c r="K1355" s="907"/>
      <c r="L1355" s="907">
        <f>SUM(L1356:L1363)</f>
        <v>107.1</v>
      </c>
      <c r="M1355" s="907">
        <f>SUM(M1356:M1363)</f>
        <v>107.1</v>
      </c>
      <c r="N1355" s="938"/>
      <c r="O1355" s="1035">
        <f>SUM(O1356:O1363)</f>
        <v>107.1</v>
      </c>
      <c r="P1355" s="1036" t="str">
        <f>B1355</f>
        <v>V4-1-A1</v>
      </c>
      <c r="Q1355" s="1036"/>
      <c r="R1355" s="1037"/>
      <c r="S1355" s="1037"/>
      <c r="T1355" s="1037"/>
      <c r="U1355" s="1037"/>
      <c r="V1355" s="1037"/>
      <c r="W1355" s="1037"/>
      <c r="X1355" s="1037">
        <f>SUM(X1356:X1363)</f>
        <v>126.37799999999999</v>
      </c>
      <c r="Y1355" s="1038"/>
      <c r="Z1355" s="960"/>
      <c r="AA1355" s="960"/>
      <c r="AB1355" s="960"/>
      <c r="AC1355" s="960"/>
      <c r="AD1355" s="960"/>
      <c r="AE1355" s="960"/>
      <c r="AF1355" s="960"/>
      <c r="AG1355" s="960"/>
      <c r="AH1355" s="960"/>
      <c r="AI1355" s="960"/>
      <c r="AJ1355" s="960"/>
      <c r="AK1355" s="960"/>
      <c r="AL1355" s="960"/>
      <c r="AM1355" s="960"/>
      <c r="AN1355" s="960"/>
      <c r="AO1355" s="960"/>
      <c r="AP1355" s="960"/>
      <c r="AQ1355" s="960"/>
      <c r="AR1355" s="960"/>
      <c r="AS1355" s="960"/>
      <c r="AT1355" s="960"/>
      <c r="AU1355" s="960"/>
      <c r="AV1355" s="960"/>
      <c r="AW1355" s="960"/>
      <c r="AX1355" s="960"/>
      <c r="AY1355" s="960"/>
      <c r="AZ1355" s="960"/>
      <c r="BA1355" s="960"/>
      <c r="BB1355" s="960"/>
      <c r="BC1355" s="960"/>
      <c r="BD1355" s="960"/>
      <c r="BE1355" s="960"/>
      <c r="BF1355" s="960"/>
      <c r="BG1355" s="960"/>
      <c r="BH1355" s="960"/>
      <c r="BI1355" s="960"/>
      <c r="BJ1355" s="960"/>
      <c r="BK1355" s="960"/>
      <c r="BL1355" s="960"/>
      <c r="BM1355" s="960"/>
      <c r="BN1355" s="960"/>
      <c r="BO1355" s="960"/>
      <c r="BP1355" s="960"/>
      <c r="BQ1355" s="960"/>
      <c r="BR1355" s="960"/>
      <c r="BS1355" s="960"/>
    </row>
    <row r="1356" spans="1:71" ht="15.65" customHeight="1" outlineLevel="2" x14ac:dyDescent="0.25">
      <c r="B1356" s="659"/>
      <c r="D1356" s="668" t="s">
        <v>858</v>
      </c>
      <c r="E1356" s="660"/>
      <c r="G1356" s="661"/>
      <c r="H1356" s="661"/>
      <c r="I1356" s="897"/>
      <c r="J1356" s="897"/>
      <c r="K1356" s="897"/>
      <c r="N1356" s="795"/>
      <c r="O1356" s="1017"/>
      <c r="P1356" s="1017"/>
      <c r="Q1356" s="1017"/>
    </row>
    <row r="1357" spans="1:71" ht="15.65" customHeight="1" outlineLevel="2" x14ac:dyDescent="0.25">
      <c r="B1357" s="659"/>
      <c r="D1357" s="659" t="str">
        <f>D1355</f>
        <v>Dakisolatie gespoten isolatieschuim dik 100mm Rc 3.50 m².K/W &lt; 45 m²</v>
      </c>
      <c r="E1357" s="682">
        <v>1</v>
      </c>
      <c r="F1357" s="682" t="s">
        <v>74</v>
      </c>
      <c r="G1357" s="682"/>
      <c r="H1357" s="682">
        <f>E1357*G1357</f>
        <v>0</v>
      </c>
      <c r="I1357" s="898"/>
      <c r="J1357" s="898">
        <f>E1357*I1357</f>
        <v>0</v>
      </c>
      <c r="K1357" s="898">
        <v>48</v>
      </c>
      <c r="L1357" s="898">
        <f>E1357*K1357</f>
        <v>48</v>
      </c>
      <c r="M1357" s="898">
        <f>J1357+H1357*Tabellen!$K$2+L1357</f>
        <v>48</v>
      </c>
      <c r="N1357" s="795"/>
      <c r="O1357" s="1017">
        <f t="shared" ref="O1357:O1362" si="332">M1357</f>
        <v>48</v>
      </c>
      <c r="P1357" s="1017"/>
      <c r="Q1357" s="1020" t="s">
        <v>992</v>
      </c>
      <c r="R1357" s="1040">
        <f>_xlfn.XLOOKUP(Q1357,Tabellen!$B$9:$B$21,Tabellen!$C$9:$C$21,"controleren")</f>
        <v>0.25</v>
      </c>
      <c r="S1357" s="1018">
        <f t="shared" ref="S1357:S1362" si="333">O1357*R1357</f>
        <v>12</v>
      </c>
      <c r="T1357" s="1018">
        <f t="shared" ref="T1357:T1362" si="334">O1357-S1357</f>
        <v>36</v>
      </c>
      <c r="U1357" s="1018">
        <f>S1357*Tabellen!$G$2</f>
        <v>1.08</v>
      </c>
      <c r="V1357" s="1018">
        <f>T1357*Tabellen!$H$2</f>
        <v>7.56</v>
      </c>
      <c r="W1357" s="1018">
        <f t="shared" ref="W1357:W1362" si="335">U1357+V1357</f>
        <v>8.64</v>
      </c>
      <c r="X1357" s="1018">
        <f t="shared" ref="X1357:X1362" si="336">O1357+W1357</f>
        <v>56.64</v>
      </c>
    </row>
    <row r="1358" spans="1:71" ht="15.65" customHeight="1" outlineLevel="2" x14ac:dyDescent="0.25">
      <c r="B1358" s="659"/>
      <c r="D1358" s="659"/>
      <c r="E1358" s="682"/>
      <c r="F1358" s="682"/>
      <c r="G1358" s="677"/>
      <c r="H1358" s="682"/>
      <c r="I1358" s="898"/>
      <c r="J1358" s="898"/>
      <c r="K1358" s="898"/>
      <c r="L1358" s="898"/>
      <c r="M1358" s="898"/>
      <c r="N1358" s="795"/>
      <c r="O1358" s="1017">
        <f t="shared" si="332"/>
        <v>0</v>
      </c>
      <c r="P1358" s="1017"/>
      <c r="Q1358" s="1020" t="s">
        <v>992</v>
      </c>
      <c r="R1358" s="1040">
        <f>_xlfn.XLOOKUP(Q1358,Tabellen!$B$9:$B$21,Tabellen!$C$9:$C$21,"controleren")</f>
        <v>0.25</v>
      </c>
      <c r="S1358" s="1018">
        <f t="shared" si="333"/>
        <v>0</v>
      </c>
      <c r="T1358" s="1018">
        <f t="shared" si="334"/>
        <v>0</v>
      </c>
      <c r="U1358" s="1018">
        <f>S1358*Tabellen!$G$2</f>
        <v>0</v>
      </c>
      <c r="V1358" s="1018">
        <f>T1358*Tabellen!$H$2</f>
        <v>0</v>
      </c>
      <c r="W1358" s="1018">
        <f t="shared" si="335"/>
        <v>0</v>
      </c>
      <c r="X1358" s="1018">
        <f t="shared" si="336"/>
        <v>0</v>
      </c>
    </row>
    <row r="1359" spans="1:71" ht="15.65" customHeight="1" outlineLevel="2" x14ac:dyDescent="0.25">
      <c r="B1359" s="737"/>
      <c r="D1359" s="659" t="s">
        <v>1113</v>
      </c>
      <c r="E1359" s="682">
        <v>1</v>
      </c>
      <c r="F1359" s="682" t="s">
        <v>74</v>
      </c>
      <c r="G1359" s="677"/>
      <c r="H1359" s="682">
        <f>E1359*G1359</f>
        <v>0</v>
      </c>
      <c r="I1359" s="898"/>
      <c r="J1359" s="898">
        <f>E1359*I1359</f>
        <v>0</v>
      </c>
      <c r="K1359" s="898">
        <v>8</v>
      </c>
      <c r="L1359" s="898">
        <f>E1359*K1359</f>
        <v>8</v>
      </c>
      <c r="M1359" s="898">
        <f>J1359+H1359*Tabellen!$K$2+L1359</f>
        <v>8</v>
      </c>
      <c r="N1359" s="795"/>
      <c r="O1359" s="1017">
        <f t="shared" si="332"/>
        <v>8</v>
      </c>
      <c r="P1359" s="1017"/>
      <c r="Q1359" s="1020" t="s">
        <v>992</v>
      </c>
      <c r="R1359" s="1040">
        <f>_xlfn.XLOOKUP(Q1359,Tabellen!$B$9:$B$21,Tabellen!$C$9:$C$21,"controleren")</f>
        <v>0.25</v>
      </c>
      <c r="S1359" s="1018">
        <f t="shared" si="333"/>
        <v>2</v>
      </c>
      <c r="T1359" s="1018">
        <f t="shared" si="334"/>
        <v>6</v>
      </c>
      <c r="U1359" s="1018">
        <f>S1359*Tabellen!$G$2</f>
        <v>0.18</v>
      </c>
      <c r="V1359" s="1018">
        <f>T1359*Tabellen!$H$2</f>
        <v>1.26</v>
      </c>
      <c r="W1359" s="1018">
        <f t="shared" si="335"/>
        <v>1.44</v>
      </c>
      <c r="X1359" s="1018">
        <f t="shared" si="336"/>
        <v>9.44</v>
      </c>
    </row>
    <row r="1360" spans="1:71" ht="15.65" customHeight="1" outlineLevel="2" x14ac:dyDescent="0.25">
      <c r="B1360" s="737"/>
      <c r="D1360" s="659"/>
      <c r="E1360" s="682"/>
      <c r="F1360" s="682"/>
      <c r="G1360" s="677"/>
      <c r="H1360" s="682"/>
      <c r="I1360" s="910"/>
      <c r="J1360" s="898"/>
      <c r="K1360" s="898"/>
      <c r="L1360" s="898"/>
      <c r="M1360" s="898"/>
      <c r="N1360" s="795"/>
      <c r="O1360" s="1017"/>
      <c r="P1360" s="1017"/>
      <c r="Q1360" s="1020"/>
      <c r="R1360" s="1040"/>
    </row>
    <row r="1361" spans="2:71" ht="15.65" customHeight="1" outlineLevel="2" x14ac:dyDescent="0.25">
      <c r="B1361" s="737"/>
      <c r="D1361" s="659" t="s">
        <v>871</v>
      </c>
      <c r="E1361" s="682">
        <v>1</v>
      </c>
      <c r="F1361" s="682" t="s">
        <v>74</v>
      </c>
      <c r="G1361" s="677"/>
      <c r="H1361" s="682">
        <f>E1361*G1361</f>
        <v>0</v>
      </c>
      <c r="I1361" s="898"/>
      <c r="J1361" s="898">
        <f>E1361*I1361</f>
        <v>0</v>
      </c>
      <c r="K1361" s="898">
        <v>22.2</v>
      </c>
      <c r="L1361" s="898">
        <f>E1361*K1361</f>
        <v>22.2</v>
      </c>
      <c r="M1361" s="898">
        <f>J1361+H1361*Tabellen!$K$2+L1361</f>
        <v>22.2</v>
      </c>
      <c r="N1361" s="795"/>
      <c r="O1361" s="1017">
        <f t="shared" si="332"/>
        <v>22.2</v>
      </c>
      <c r="P1361" s="1017"/>
      <c r="Q1361" s="1020" t="s">
        <v>992</v>
      </c>
      <c r="R1361" s="1040">
        <f>_xlfn.XLOOKUP(Q1361,Tabellen!$B$9:$B$21,Tabellen!$C$9:$C$21,"controleren")</f>
        <v>0.25</v>
      </c>
      <c r="S1361" s="1018">
        <f t="shared" si="333"/>
        <v>5.55</v>
      </c>
      <c r="T1361" s="1018">
        <f t="shared" si="334"/>
        <v>16.649999999999999</v>
      </c>
      <c r="U1361" s="1018">
        <f>S1361*Tabellen!$G$2</f>
        <v>0.49949999999999994</v>
      </c>
      <c r="V1361" s="1018">
        <f>T1361*Tabellen!$H$2</f>
        <v>3.4964999999999997</v>
      </c>
      <c r="W1361" s="1018">
        <f t="shared" si="335"/>
        <v>3.9959999999999996</v>
      </c>
      <c r="X1361" s="1018">
        <f t="shared" si="336"/>
        <v>26.195999999999998</v>
      </c>
    </row>
    <row r="1362" spans="2:71" ht="15.65" customHeight="1" outlineLevel="2" x14ac:dyDescent="0.25">
      <c r="B1362" s="737"/>
      <c r="D1362" s="659" t="s">
        <v>1112</v>
      </c>
      <c r="E1362" s="682">
        <v>1</v>
      </c>
      <c r="F1362" s="682" t="s">
        <v>74</v>
      </c>
      <c r="G1362" s="677"/>
      <c r="H1362" s="682">
        <f>E1362*G1362</f>
        <v>0</v>
      </c>
      <c r="I1362" s="898"/>
      <c r="J1362" s="898">
        <f>E1362*I1362</f>
        <v>0</v>
      </c>
      <c r="K1362" s="898">
        <v>28.9</v>
      </c>
      <c r="L1362" s="898">
        <f>E1362*K1362</f>
        <v>28.9</v>
      </c>
      <c r="M1362" s="898">
        <f>J1362+H1362*Tabellen!$K$2+L1362</f>
        <v>28.9</v>
      </c>
      <c r="N1362" s="795"/>
      <c r="O1362" s="1017">
        <f t="shared" si="332"/>
        <v>28.9</v>
      </c>
      <c r="P1362" s="1017"/>
      <c r="Q1362" s="1020" t="s">
        <v>992</v>
      </c>
      <c r="R1362" s="1040">
        <f>_xlfn.XLOOKUP(Q1362,Tabellen!$B$9:$B$21,Tabellen!$C$9:$C$21,"controleren")</f>
        <v>0.25</v>
      </c>
      <c r="S1362" s="1018">
        <f t="shared" si="333"/>
        <v>7.2249999999999996</v>
      </c>
      <c r="T1362" s="1018">
        <f t="shared" si="334"/>
        <v>21.674999999999997</v>
      </c>
      <c r="U1362" s="1018">
        <f>S1362*Tabellen!$G$2</f>
        <v>0.65024999999999999</v>
      </c>
      <c r="V1362" s="1018">
        <f>T1362*Tabellen!$H$2</f>
        <v>4.5517499999999993</v>
      </c>
      <c r="W1362" s="1018">
        <f t="shared" si="335"/>
        <v>5.2019999999999991</v>
      </c>
      <c r="X1362" s="1018">
        <f t="shared" si="336"/>
        <v>34.101999999999997</v>
      </c>
    </row>
    <row r="1363" spans="2:71" ht="15.65" customHeight="1" outlineLevel="2" x14ac:dyDescent="0.25">
      <c r="B1363" s="659"/>
      <c r="D1363" s="682"/>
      <c r="E1363" s="660"/>
      <c r="G1363" s="661"/>
      <c r="H1363" s="661">
        <f>E1363*G1363</f>
        <v>0</v>
      </c>
      <c r="J1363" s="891">
        <f>E1363*I1363</f>
        <v>0</v>
      </c>
      <c r="L1363" s="891">
        <f>E1363*K1363</f>
        <v>0</v>
      </c>
      <c r="M1363" s="891">
        <f>J1363+H1363*Tabellen!$K$2+L1363</f>
        <v>0</v>
      </c>
      <c r="N1363" s="795"/>
      <c r="O1363" s="1017"/>
      <c r="P1363" s="1017"/>
      <c r="Q1363" s="1017"/>
    </row>
    <row r="1364" spans="2:71" ht="9" customHeight="1" outlineLevel="1" x14ac:dyDescent="0.25">
      <c r="B1364" s="663"/>
      <c r="D1364" s="664"/>
      <c r="E1364" s="666"/>
      <c r="F1364" s="664"/>
      <c r="G1364" s="665"/>
      <c r="H1364" s="665"/>
      <c r="I1364" s="892"/>
      <c r="J1364" s="892"/>
      <c r="K1364" s="892"/>
      <c r="L1364" s="892"/>
      <c r="M1364" s="892"/>
      <c r="N1364" s="786"/>
      <c r="O1364" s="1021"/>
      <c r="P1364" s="1021"/>
      <c r="Q1364" s="1021"/>
      <c r="R1364" s="1022"/>
      <c r="S1364" s="1022"/>
      <c r="T1364" s="1022"/>
      <c r="U1364" s="1022"/>
      <c r="V1364" s="1022"/>
      <c r="W1364" s="1022"/>
      <c r="X1364" s="1022"/>
      <c r="Y1364" s="1021"/>
      <c r="Z1364" s="965"/>
      <c r="AA1364" s="966"/>
      <c r="AG1364" s="963"/>
      <c r="AH1364" s="963"/>
    </row>
    <row r="1365" spans="2:71" s="912" customFormat="1" ht="15.65" customHeight="1" outlineLevel="1" x14ac:dyDescent="0.25">
      <c r="B1365" s="650" t="s">
        <v>924</v>
      </c>
      <c r="C1365" s="937"/>
      <c r="D1365" s="651" t="s">
        <v>1645</v>
      </c>
      <c r="E1365" s="658">
        <v>1</v>
      </c>
      <c r="F1365" s="651" t="s">
        <v>74</v>
      </c>
      <c r="G1365" s="652"/>
      <c r="H1365" s="652">
        <f>SUM(H1366:H1373)</f>
        <v>0</v>
      </c>
      <c r="I1365" s="890"/>
      <c r="J1365" s="890">
        <f>SUM(J1366:J1373)</f>
        <v>0</v>
      </c>
      <c r="K1365" s="890"/>
      <c r="L1365" s="890">
        <f>SUM(L1366:L1373)</f>
        <v>97.1</v>
      </c>
      <c r="M1365" s="890">
        <f>SUM(M1366:M1373)</f>
        <v>97.1</v>
      </c>
      <c r="N1365" s="937"/>
      <c r="O1365" s="1013">
        <f>SUM(O1366:O1373)</f>
        <v>97.1</v>
      </c>
      <c r="P1365" s="1014" t="str">
        <f>B1365</f>
        <v>V4-1-A2</v>
      </c>
      <c r="Q1365" s="1014"/>
      <c r="R1365" s="1015"/>
      <c r="S1365" s="1015"/>
      <c r="T1365" s="1015"/>
      <c r="U1365" s="1015"/>
      <c r="V1365" s="1015"/>
      <c r="W1365" s="1015"/>
      <c r="X1365" s="1015">
        <f>SUM(X1366:X1373)</f>
        <v>114.578</v>
      </c>
      <c r="Y1365" s="1016"/>
      <c r="Z1365" s="960"/>
      <c r="AA1365" s="960"/>
      <c r="AB1365" s="960"/>
      <c r="AC1365" s="960"/>
      <c r="AD1365" s="960"/>
      <c r="AE1365" s="960"/>
      <c r="AF1365" s="960"/>
      <c r="AG1365" s="960"/>
      <c r="AH1365" s="960"/>
      <c r="AI1365" s="960"/>
      <c r="AJ1365" s="960"/>
      <c r="AK1365" s="960"/>
      <c r="AL1365" s="960"/>
      <c r="AM1365" s="960"/>
      <c r="AN1365" s="960"/>
      <c r="AO1365" s="960"/>
      <c r="AP1365" s="960"/>
      <c r="AQ1365" s="960"/>
      <c r="AR1365" s="960"/>
      <c r="AS1365" s="960"/>
      <c r="AT1365" s="960"/>
      <c r="AU1365" s="960"/>
      <c r="AV1365" s="960"/>
      <c r="AW1365" s="960"/>
      <c r="AX1365" s="960"/>
      <c r="AY1365" s="960"/>
      <c r="AZ1365" s="960"/>
      <c r="BA1365" s="960"/>
      <c r="BB1365" s="960"/>
      <c r="BC1365" s="960"/>
      <c r="BD1365" s="960"/>
      <c r="BE1365" s="960"/>
      <c r="BF1365" s="960"/>
      <c r="BG1365" s="960"/>
      <c r="BH1365" s="960"/>
      <c r="BI1365" s="960"/>
      <c r="BJ1365" s="960"/>
      <c r="BK1365" s="960"/>
      <c r="BL1365" s="960"/>
      <c r="BM1365" s="960"/>
      <c r="BN1365" s="960"/>
      <c r="BO1365" s="960"/>
      <c r="BP1365" s="960"/>
      <c r="BQ1365" s="960"/>
      <c r="BR1365" s="960"/>
      <c r="BS1365" s="960"/>
    </row>
    <row r="1366" spans="2:71" ht="15.65" customHeight="1" outlineLevel="2" x14ac:dyDescent="0.25">
      <c r="B1366" s="659"/>
      <c r="D1366" s="668" t="s">
        <v>858</v>
      </c>
      <c r="E1366" s="660"/>
      <c r="G1366" s="661"/>
      <c r="H1366" s="661"/>
      <c r="I1366" s="897"/>
      <c r="J1366" s="897"/>
      <c r="K1366" s="897"/>
      <c r="N1366" s="795"/>
      <c r="O1366" s="1017"/>
      <c r="P1366" s="1017"/>
      <c r="Q1366" s="1017"/>
    </row>
    <row r="1367" spans="2:71" ht="15.65" customHeight="1" outlineLevel="2" x14ac:dyDescent="0.25">
      <c r="B1367" s="659"/>
      <c r="D1367" s="659" t="str">
        <f>D1365</f>
        <v>Dakisolatie gespoten isolatieschuim dik 100mm Rc 3.50 m².K/W   45- 120 m²</v>
      </c>
      <c r="E1367" s="682">
        <v>1</v>
      </c>
      <c r="F1367" s="682" t="s">
        <v>74</v>
      </c>
      <c r="G1367" s="682"/>
      <c r="H1367" s="682">
        <f>E1367*G1367</f>
        <v>0</v>
      </c>
      <c r="I1367" s="898"/>
      <c r="J1367" s="898">
        <f>E1367*I1367</f>
        <v>0</v>
      </c>
      <c r="K1367" s="898">
        <v>38</v>
      </c>
      <c r="L1367" s="898">
        <f>E1367*K1367</f>
        <v>38</v>
      </c>
      <c r="M1367" s="898">
        <f>J1367+H1367*Tabellen!$K$2+L1367</f>
        <v>38</v>
      </c>
      <c r="N1367" s="795"/>
      <c r="O1367" s="1017">
        <f t="shared" ref="O1367:O1372" si="337">M1367</f>
        <v>38</v>
      </c>
      <c r="P1367" s="1017"/>
      <c r="Q1367" s="1020" t="s">
        <v>992</v>
      </c>
      <c r="R1367" s="1040">
        <f>_xlfn.XLOOKUP(Q1367,Tabellen!$B$9:$B$21,Tabellen!$C$9:$C$21,"controleren")</f>
        <v>0.25</v>
      </c>
      <c r="S1367" s="1018">
        <f t="shared" ref="S1367:S1372" si="338">O1367*R1367</f>
        <v>9.5</v>
      </c>
      <c r="T1367" s="1018">
        <f t="shared" ref="T1367:T1372" si="339">O1367-S1367</f>
        <v>28.5</v>
      </c>
      <c r="U1367" s="1018">
        <f>S1367*Tabellen!$G$2</f>
        <v>0.85499999999999998</v>
      </c>
      <c r="V1367" s="1018">
        <f>T1367*Tabellen!$H$2</f>
        <v>5.9849999999999994</v>
      </c>
      <c r="W1367" s="1018">
        <f t="shared" ref="W1367:W1372" si="340">U1367+V1367</f>
        <v>6.84</v>
      </c>
      <c r="X1367" s="1018">
        <f t="shared" ref="X1367:X1372" si="341">O1367+W1367</f>
        <v>44.84</v>
      </c>
    </row>
    <row r="1368" spans="2:71" ht="15.65" customHeight="1" outlineLevel="2" x14ac:dyDescent="0.25">
      <c r="B1368" s="659"/>
      <c r="D1368" s="659"/>
      <c r="E1368" s="682"/>
      <c r="F1368" s="682"/>
      <c r="G1368" s="677"/>
      <c r="H1368" s="682"/>
      <c r="I1368" s="898"/>
      <c r="J1368" s="898"/>
      <c r="K1368" s="898"/>
      <c r="L1368" s="898"/>
      <c r="M1368" s="898"/>
      <c r="N1368" s="795"/>
      <c r="O1368" s="1017">
        <f t="shared" si="337"/>
        <v>0</v>
      </c>
      <c r="P1368" s="1017"/>
      <c r="Q1368" s="1020" t="s">
        <v>992</v>
      </c>
      <c r="R1368" s="1040">
        <f>_xlfn.XLOOKUP(Q1368,Tabellen!$B$9:$B$21,Tabellen!$C$9:$C$21,"controleren")</f>
        <v>0.25</v>
      </c>
      <c r="S1368" s="1018">
        <f t="shared" si="338"/>
        <v>0</v>
      </c>
      <c r="T1368" s="1018">
        <f t="shared" si="339"/>
        <v>0</v>
      </c>
      <c r="U1368" s="1018">
        <f>S1368*Tabellen!$G$2</f>
        <v>0</v>
      </c>
      <c r="V1368" s="1018">
        <f>T1368*Tabellen!$H$2</f>
        <v>0</v>
      </c>
      <c r="W1368" s="1018">
        <f t="shared" si="340"/>
        <v>0</v>
      </c>
      <c r="X1368" s="1018">
        <f t="shared" si="341"/>
        <v>0</v>
      </c>
    </row>
    <row r="1369" spans="2:71" ht="15.65" customHeight="1" outlineLevel="2" x14ac:dyDescent="0.25">
      <c r="B1369" s="737"/>
      <c r="D1369" s="659" t="s">
        <v>1113</v>
      </c>
      <c r="E1369" s="682">
        <v>1</v>
      </c>
      <c r="F1369" s="682" t="s">
        <v>74</v>
      </c>
      <c r="G1369" s="677"/>
      <c r="H1369" s="682">
        <f>E1369*G1369</f>
        <v>0</v>
      </c>
      <c r="I1369" s="898"/>
      <c r="J1369" s="898">
        <f>E1369*I1369</f>
        <v>0</v>
      </c>
      <c r="K1369" s="898">
        <v>8</v>
      </c>
      <c r="L1369" s="898">
        <f>E1369*K1369</f>
        <v>8</v>
      </c>
      <c r="M1369" s="898">
        <f>J1369+H1369*Tabellen!$K$2+L1369</f>
        <v>8</v>
      </c>
      <c r="N1369" s="795"/>
      <c r="O1369" s="1017">
        <f t="shared" si="337"/>
        <v>8</v>
      </c>
      <c r="P1369" s="1017"/>
      <c r="Q1369" s="1020" t="s">
        <v>992</v>
      </c>
      <c r="R1369" s="1040">
        <f>_xlfn.XLOOKUP(Q1369,Tabellen!$B$9:$B$21,Tabellen!$C$9:$C$21,"controleren")</f>
        <v>0.25</v>
      </c>
      <c r="S1369" s="1018">
        <f t="shared" si="338"/>
        <v>2</v>
      </c>
      <c r="T1369" s="1018">
        <f t="shared" si="339"/>
        <v>6</v>
      </c>
      <c r="U1369" s="1018">
        <f>S1369*Tabellen!$G$2</f>
        <v>0.18</v>
      </c>
      <c r="V1369" s="1018">
        <f>T1369*Tabellen!$H$2</f>
        <v>1.26</v>
      </c>
      <c r="W1369" s="1018">
        <f t="shared" si="340"/>
        <v>1.44</v>
      </c>
      <c r="X1369" s="1018">
        <f t="shared" si="341"/>
        <v>9.44</v>
      </c>
    </row>
    <row r="1370" spans="2:71" ht="15.65" customHeight="1" outlineLevel="2" x14ac:dyDescent="0.25">
      <c r="B1370" s="737"/>
      <c r="D1370" s="659"/>
      <c r="E1370" s="682"/>
      <c r="F1370" s="682"/>
      <c r="G1370" s="677"/>
      <c r="H1370" s="682"/>
      <c r="I1370" s="910"/>
      <c r="J1370" s="898"/>
      <c r="K1370" s="898"/>
      <c r="L1370" s="898"/>
      <c r="M1370" s="898"/>
      <c r="N1370" s="795"/>
      <c r="O1370" s="1017"/>
      <c r="P1370" s="1017"/>
      <c r="Q1370" s="1020"/>
      <c r="R1370" s="1040"/>
    </row>
    <row r="1371" spans="2:71" ht="15.65" customHeight="1" outlineLevel="2" x14ac:dyDescent="0.25">
      <c r="B1371" s="737"/>
      <c r="D1371" s="659" t="s">
        <v>871</v>
      </c>
      <c r="E1371" s="682">
        <v>1</v>
      </c>
      <c r="F1371" s="682" t="s">
        <v>74</v>
      </c>
      <c r="G1371" s="677"/>
      <c r="H1371" s="682">
        <f>E1371*G1371</f>
        <v>0</v>
      </c>
      <c r="I1371" s="898"/>
      <c r="J1371" s="898">
        <f>E1371*I1371</f>
        <v>0</v>
      </c>
      <c r="K1371" s="898">
        <v>22.2</v>
      </c>
      <c r="L1371" s="898">
        <f>E1371*K1371</f>
        <v>22.2</v>
      </c>
      <c r="M1371" s="898">
        <f>J1371+H1371*Tabellen!$K$2+L1371</f>
        <v>22.2</v>
      </c>
      <c r="N1371" s="795"/>
      <c r="O1371" s="1017">
        <f t="shared" si="337"/>
        <v>22.2</v>
      </c>
      <c r="P1371" s="1017"/>
      <c r="Q1371" s="1020" t="s">
        <v>992</v>
      </c>
      <c r="R1371" s="1040">
        <f>_xlfn.XLOOKUP(Q1371,Tabellen!$B$9:$B$21,Tabellen!$C$9:$C$21,"controleren")</f>
        <v>0.25</v>
      </c>
      <c r="S1371" s="1018">
        <f t="shared" si="338"/>
        <v>5.55</v>
      </c>
      <c r="T1371" s="1018">
        <f t="shared" si="339"/>
        <v>16.649999999999999</v>
      </c>
      <c r="U1371" s="1018">
        <f>S1371*Tabellen!$G$2</f>
        <v>0.49949999999999994</v>
      </c>
      <c r="V1371" s="1018">
        <f>T1371*Tabellen!$H$2</f>
        <v>3.4964999999999997</v>
      </c>
      <c r="W1371" s="1018">
        <f t="shared" si="340"/>
        <v>3.9959999999999996</v>
      </c>
      <c r="X1371" s="1018">
        <f t="shared" si="341"/>
        <v>26.195999999999998</v>
      </c>
    </row>
    <row r="1372" spans="2:71" ht="15.65" customHeight="1" outlineLevel="2" x14ac:dyDescent="0.25">
      <c r="B1372" s="737"/>
      <c r="D1372" s="659" t="s">
        <v>1112</v>
      </c>
      <c r="E1372" s="682">
        <v>1</v>
      </c>
      <c r="F1372" s="682" t="s">
        <v>74</v>
      </c>
      <c r="G1372" s="677"/>
      <c r="H1372" s="682">
        <f>E1372*G1372</f>
        <v>0</v>
      </c>
      <c r="I1372" s="898"/>
      <c r="J1372" s="898">
        <f>E1372*I1372</f>
        <v>0</v>
      </c>
      <c r="K1372" s="898">
        <v>28.9</v>
      </c>
      <c r="L1372" s="898">
        <f>E1372*K1372</f>
        <v>28.9</v>
      </c>
      <c r="M1372" s="898">
        <f>J1372+H1372*Tabellen!$K$2+L1372</f>
        <v>28.9</v>
      </c>
      <c r="N1372" s="795"/>
      <c r="O1372" s="1017">
        <f t="shared" si="337"/>
        <v>28.9</v>
      </c>
      <c r="P1372" s="1017"/>
      <c r="Q1372" s="1020" t="s">
        <v>992</v>
      </c>
      <c r="R1372" s="1040">
        <f>_xlfn.XLOOKUP(Q1372,Tabellen!$B$9:$B$21,Tabellen!$C$9:$C$21,"controleren")</f>
        <v>0.25</v>
      </c>
      <c r="S1372" s="1018">
        <f t="shared" si="338"/>
        <v>7.2249999999999996</v>
      </c>
      <c r="T1372" s="1018">
        <f t="shared" si="339"/>
        <v>21.674999999999997</v>
      </c>
      <c r="U1372" s="1018">
        <f>S1372*Tabellen!$G$2</f>
        <v>0.65024999999999999</v>
      </c>
      <c r="V1372" s="1018">
        <f>T1372*Tabellen!$H$2</f>
        <v>4.5517499999999993</v>
      </c>
      <c r="W1372" s="1018">
        <f t="shared" si="340"/>
        <v>5.2019999999999991</v>
      </c>
      <c r="X1372" s="1018">
        <f t="shared" si="341"/>
        <v>34.101999999999997</v>
      </c>
    </row>
    <row r="1373" spans="2:71" ht="15.65" customHeight="1" outlineLevel="2" x14ac:dyDescent="0.25">
      <c r="B1373" s="659"/>
      <c r="D1373" s="682"/>
      <c r="E1373" s="660"/>
      <c r="G1373" s="661">
        <v>0</v>
      </c>
      <c r="H1373" s="661">
        <f>E1373*G1373</f>
        <v>0</v>
      </c>
      <c r="I1373" s="891">
        <v>0</v>
      </c>
      <c r="J1373" s="891">
        <f>E1373*I1373</f>
        <v>0</v>
      </c>
      <c r="L1373" s="891">
        <f>E1373*K1373</f>
        <v>0</v>
      </c>
      <c r="M1373" s="891">
        <f>J1373+H1373*Tabellen!$K$2+L1373</f>
        <v>0</v>
      </c>
      <c r="N1373" s="795"/>
      <c r="O1373" s="1017"/>
      <c r="P1373" s="1017"/>
      <c r="Q1373" s="1017"/>
    </row>
    <row r="1374" spans="2:71" ht="9" customHeight="1" outlineLevel="1" x14ac:dyDescent="0.25">
      <c r="B1374" s="663"/>
      <c r="D1374" s="664"/>
      <c r="E1374" s="666"/>
      <c r="F1374" s="664"/>
      <c r="G1374" s="665"/>
      <c r="H1374" s="665"/>
      <c r="I1374" s="892"/>
      <c r="J1374" s="892"/>
      <c r="K1374" s="892"/>
      <c r="L1374" s="892"/>
      <c r="M1374" s="892"/>
      <c r="N1374" s="786"/>
      <c r="O1374" s="1021"/>
      <c r="P1374" s="1021"/>
      <c r="Q1374" s="1021"/>
      <c r="R1374" s="1022"/>
      <c r="S1374" s="1022"/>
      <c r="T1374" s="1022"/>
      <c r="U1374" s="1022"/>
      <c r="V1374" s="1022"/>
      <c r="W1374" s="1022"/>
      <c r="X1374" s="1022"/>
      <c r="Y1374" s="1021"/>
      <c r="Z1374" s="965"/>
      <c r="AA1374" s="966"/>
      <c r="AG1374" s="963"/>
      <c r="AH1374" s="963"/>
    </row>
    <row r="1375" spans="2:71" s="912" customFormat="1" ht="15.65" customHeight="1" outlineLevel="1" x14ac:dyDescent="0.25">
      <c r="B1375" s="650" t="s">
        <v>925</v>
      </c>
      <c r="C1375" s="937"/>
      <c r="D1375" s="651" t="s">
        <v>1650</v>
      </c>
      <c r="E1375" s="658">
        <v>1</v>
      </c>
      <c r="F1375" s="651" t="s">
        <v>74</v>
      </c>
      <c r="G1375" s="652"/>
      <c r="H1375" s="652">
        <f>SUM(H1376:H1383)</f>
        <v>0</v>
      </c>
      <c r="I1375" s="890"/>
      <c r="J1375" s="890">
        <f>SUM(J1376:J1383)</f>
        <v>0</v>
      </c>
      <c r="K1375" s="890"/>
      <c r="L1375" s="890">
        <f>SUM(L1376:L1383)</f>
        <v>87.1</v>
      </c>
      <c r="M1375" s="890">
        <f>SUM(M1376:M1383)</f>
        <v>87.1</v>
      </c>
      <c r="N1375" s="937"/>
      <c r="O1375" s="1013">
        <f>SUM(O1376:O1383)</f>
        <v>87.1</v>
      </c>
      <c r="P1375" s="1014" t="str">
        <f>B1375</f>
        <v>V4-1-A3</v>
      </c>
      <c r="Q1375" s="1014"/>
      <c r="R1375" s="1015"/>
      <c r="S1375" s="1015"/>
      <c r="T1375" s="1015"/>
      <c r="U1375" s="1015"/>
      <c r="V1375" s="1015"/>
      <c r="W1375" s="1015"/>
      <c r="X1375" s="1015">
        <f>SUM(X1376:X1383)</f>
        <v>102.77799999999999</v>
      </c>
      <c r="Y1375" s="1016"/>
      <c r="Z1375" s="960"/>
      <c r="AA1375" s="960"/>
      <c r="AB1375" s="960"/>
      <c r="AC1375" s="960"/>
      <c r="AD1375" s="960"/>
      <c r="AE1375" s="960"/>
      <c r="AF1375" s="960"/>
      <c r="AG1375" s="960"/>
      <c r="AH1375" s="960"/>
      <c r="AI1375" s="960"/>
      <c r="AJ1375" s="960"/>
      <c r="AK1375" s="960"/>
      <c r="AL1375" s="960"/>
      <c r="AM1375" s="960"/>
      <c r="AN1375" s="960"/>
      <c r="AO1375" s="960"/>
      <c r="AP1375" s="960"/>
      <c r="AQ1375" s="960"/>
      <c r="AR1375" s="960"/>
      <c r="AS1375" s="960"/>
      <c r="AT1375" s="960"/>
      <c r="AU1375" s="960"/>
      <c r="AV1375" s="960"/>
      <c r="AW1375" s="960"/>
      <c r="AX1375" s="960"/>
      <c r="AY1375" s="960"/>
      <c r="AZ1375" s="960"/>
      <c r="BA1375" s="960"/>
      <c r="BB1375" s="960"/>
      <c r="BC1375" s="960"/>
      <c r="BD1375" s="960"/>
      <c r="BE1375" s="960"/>
      <c r="BF1375" s="960"/>
      <c r="BG1375" s="960"/>
      <c r="BH1375" s="960"/>
      <c r="BI1375" s="960"/>
      <c r="BJ1375" s="960"/>
      <c r="BK1375" s="960"/>
      <c r="BL1375" s="960"/>
      <c r="BM1375" s="960"/>
      <c r="BN1375" s="960"/>
      <c r="BO1375" s="960"/>
      <c r="BP1375" s="960"/>
      <c r="BQ1375" s="960"/>
      <c r="BR1375" s="960"/>
      <c r="BS1375" s="960"/>
    </row>
    <row r="1376" spans="2:71" ht="15.65" customHeight="1" outlineLevel="2" x14ac:dyDescent="0.25">
      <c r="B1376" s="659"/>
      <c r="D1376" s="668" t="s">
        <v>858</v>
      </c>
      <c r="E1376" s="660"/>
      <c r="G1376" s="661"/>
      <c r="H1376" s="661"/>
      <c r="I1376" s="897"/>
      <c r="J1376" s="897"/>
      <c r="K1376" s="897"/>
      <c r="N1376" s="795"/>
      <c r="O1376" s="1017"/>
      <c r="P1376" s="1017"/>
      <c r="Q1376" s="1017"/>
    </row>
    <row r="1377" spans="2:71" ht="15.65" customHeight="1" outlineLevel="2" x14ac:dyDescent="0.25">
      <c r="B1377" s="659"/>
      <c r="D1377" s="659" t="str">
        <f>D1375</f>
        <v>Dakisolatie gespoten isolatieschuim dik 100mm Rc 3.50 m².K/W  &gt; 120 m²</v>
      </c>
      <c r="E1377" s="682">
        <v>1</v>
      </c>
      <c r="F1377" s="682" t="s">
        <v>74</v>
      </c>
      <c r="G1377" s="682"/>
      <c r="H1377" s="682">
        <f>E1377*G1377</f>
        <v>0</v>
      </c>
      <c r="I1377" s="898"/>
      <c r="J1377" s="898">
        <f>E1377*I1377</f>
        <v>0</v>
      </c>
      <c r="K1377" s="898">
        <v>28</v>
      </c>
      <c r="L1377" s="898">
        <f>E1377*K1377</f>
        <v>28</v>
      </c>
      <c r="M1377" s="898">
        <f>J1377+H1377*Tabellen!$K$2+L1377</f>
        <v>28</v>
      </c>
      <c r="N1377" s="795"/>
      <c r="O1377" s="1017">
        <f t="shared" ref="O1377:O1382" si="342">M1377</f>
        <v>28</v>
      </c>
      <c r="P1377" s="1017"/>
      <c r="Q1377" s="1020" t="s">
        <v>992</v>
      </c>
      <c r="R1377" s="1040">
        <f>_xlfn.XLOOKUP(Q1377,Tabellen!$B$9:$B$21,Tabellen!$C$9:$C$21,"controleren")</f>
        <v>0.25</v>
      </c>
      <c r="S1377" s="1018">
        <f t="shared" ref="S1377:S1382" si="343">O1377*R1377</f>
        <v>7</v>
      </c>
      <c r="T1377" s="1018">
        <f t="shared" ref="T1377:T1382" si="344">O1377-S1377</f>
        <v>21</v>
      </c>
      <c r="U1377" s="1018">
        <f>S1377*Tabellen!$G$2</f>
        <v>0.63</v>
      </c>
      <c r="V1377" s="1018">
        <f>T1377*Tabellen!$H$2</f>
        <v>4.41</v>
      </c>
      <c r="W1377" s="1018">
        <f t="shared" ref="W1377:W1382" si="345">U1377+V1377</f>
        <v>5.04</v>
      </c>
      <c r="X1377" s="1018">
        <f t="shared" ref="X1377:X1382" si="346">O1377+W1377</f>
        <v>33.04</v>
      </c>
    </row>
    <row r="1378" spans="2:71" ht="15.65" customHeight="1" outlineLevel="2" x14ac:dyDescent="0.25">
      <c r="B1378" s="659"/>
      <c r="D1378" s="659"/>
      <c r="E1378" s="682"/>
      <c r="F1378" s="682"/>
      <c r="G1378" s="677"/>
      <c r="H1378" s="682"/>
      <c r="I1378" s="898"/>
      <c r="J1378" s="898"/>
      <c r="K1378" s="898"/>
      <c r="L1378" s="898"/>
      <c r="M1378" s="898"/>
      <c r="N1378" s="795"/>
      <c r="O1378" s="1017">
        <f t="shared" si="342"/>
        <v>0</v>
      </c>
      <c r="P1378" s="1017"/>
      <c r="Q1378" s="1020" t="s">
        <v>992</v>
      </c>
      <c r="R1378" s="1040">
        <f>_xlfn.XLOOKUP(Q1378,Tabellen!$B$9:$B$21,Tabellen!$C$9:$C$21,"controleren")</f>
        <v>0.25</v>
      </c>
      <c r="S1378" s="1018">
        <f t="shared" si="343"/>
        <v>0</v>
      </c>
      <c r="T1378" s="1018">
        <f t="shared" si="344"/>
        <v>0</v>
      </c>
      <c r="U1378" s="1018">
        <f>S1378*Tabellen!$G$2</f>
        <v>0</v>
      </c>
      <c r="V1378" s="1018">
        <f>T1378*Tabellen!$H$2</f>
        <v>0</v>
      </c>
      <c r="W1378" s="1018">
        <f t="shared" si="345"/>
        <v>0</v>
      </c>
      <c r="X1378" s="1018">
        <f t="shared" si="346"/>
        <v>0</v>
      </c>
    </row>
    <row r="1379" spans="2:71" ht="15.65" customHeight="1" outlineLevel="2" x14ac:dyDescent="0.25">
      <c r="B1379" s="737"/>
      <c r="D1379" s="659" t="s">
        <v>1113</v>
      </c>
      <c r="E1379" s="682">
        <v>1</v>
      </c>
      <c r="F1379" s="682" t="s">
        <v>74</v>
      </c>
      <c r="G1379" s="677"/>
      <c r="H1379" s="682">
        <f>E1379*G1379</f>
        <v>0</v>
      </c>
      <c r="I1379" s="898"/>
      <c r="J1379" s="898">
        <f>E1379*I1379</f>
        <v>0</v>
      </c>
      <c r="K1379" s="898">
        <v>8</v>
      </c>
      <c r="L1379" s="898">
        <f>E1379*K1379</f>
        <v>8</v>
      </c>
      <c r="M1379" s="898">
        <f>J1379+H1379*Tabellen!$K$2+L1379</f>
        <v>8</v>
      </c>
      <c r="N1379" s="795"/>
      <c r="O1379" s="1017">
        <f t="shared" si="342"/>
        <v>8</v>
      </c>
      <c r="P1379" s="1017"/>
      <c r="Q1379" s="1020" t="s">
        <v>992</v>
      </c>
      <c r="R1379" s="1040">
        <f>_xlfn.XLOOKUP(Q1379,Tabellen!$B$9:$B$21,Tabellen!$C$9:$C$21,"controleren")</f>
        <v>0.25</v>
      </c>
      <c r="S1379" s="1018">
        <f t="shared" si="343"/>
        <v>2</v>
      </c>
      <c r="T1379" s="1018">
        <f t="shared" si="344"/>
        <v>6</v>
      </c>
      <c r="U1379" s="1018">
        <f>S1379*Tabellen!$G$2</f>
        <v>0.18</v>
      </c>
      <c r="V1379" s="1018">
        <f>T1379*Tabellen!$H$2</f>
        <v>1.26</v>
      </c>
      <c r="W1379" s="1018">
        <f t="shared" si="345"/>
        <v>1.44</v>
      </c>
      <c r="X1379" s="1018">
        <f t="shared" si="346"/>
        <v>9.44</v>
      </c>
    </row>
    <row r="1380" spans="2:71" ht="15.65" customHeight="1" outlineLevel="2" x14ac:dyDescent="0.25">
      <c r="B1380" s="737"/>
      <c r="D1380" s="659"/>
      <c r="E1380" s="682"/>
      <c r="F1380" s="682"/>
      <c r="G1380" s="677"/>
      <c r="H1380" s="682"/>
      <c r="I1380" s="910"/>
      <c r="J1380" s="898"/>
      <c r="K1380" s="898"/>
      <c r="L1380" s="898"/>
      <c r="M1380" s="898"/>
      <c r="N1380" s="795"/>
      <c r="O1380" s="1017"/>
      <c r="P1380" s="1017"/>
      <c r="Q1380" s="1020"/>
      <c r="R1380" s="1040"/>
    </row>
    <row r="1381" spans="2:71" ht="15.65" customHeight="1" outlineLevel="2" x14ac:dyDescent="0.25">
      <c r="B1381" s="737"/>
      <c r="D1381" s="659" t="s">
        <v>871</v>
      </c>
      <c r="E1381" s="682">
        <v>1</v>
      </c>
      <c r="F1381" s="682" t="s">
        <v>74</v>
      </c>
      <c r="G1381" s="677"/>
      <c r="H1381" s="682">
        <f>E1381*G1381</f>
        <v>0</v>
      </c>
      <c r="I1381" s="898"/>
      <c r="J1381" s="898">
        <f>E1381*I1381</f>
        <v>0</v>
      </c>
      <c r="K1381" s="898">
        <v>22.2</v>
      </c>
      <c r="L1381" s="898">
        <f>E1381*K1381</f>
        <v>22.2</v>
      </c>
      <c r="M1381" s="898">
        <f>J1381+H1381*Tabellen!$K$2+L1381</f>
        <v>22.2</v>
      </c>
      <c r="N1381" s="795"/>
      <c r="O1381" s="1017">
        <f t="shared" si="342"/>
        <v>22.2</v>
      </c>
      <c r="P1381" s="1017"/>
      <c r="Q1381" s="1020" t="s">
        <v>992</v>
      </c>
      <c r="R1381" s="1040">
        <f>_xlfn.XLOOKUP(Q1381,Tabellen!$B$9:$B$21,Tabellen!$C$9:$C$21,"controleren")</f>
        <v>0.25</v>
      </c>
      <c r="S1381" s="1018">
        <f t="shared" si="343"/>
        <v>5.55</v>
      </c>
      <c r="T1381" s="1018">
        <f t="shared" si="344"/>
        <v>16.649999999999999</v>
      </c>
      <c r="U1381" s="1018">
        <f>S1381*Tabellen!$G$2</f>
        <v>0.49949999999999994</v>
      </c>
      <c r="V1381" s="1018">
        <f>T1381*Tabellen!$H$2</f>
        <v>3.4964999999999997</v>
      </c>
      <c r="W1381" s="1018">
        <f t="shared" si="345"/>
        <v>3.9959999999999996</v>
      </c>
      <c r="X1381" s="1018">
        <f t="shared" si="346"/>
        <v>26.195999999999998</v>
      </c>
    </row>
    <row r="1382" spans="2:71" ht="15.65" customHeight="1" outlineLevel="2" x14ac:dyDescent="0.25">
      <c r="B1382" s="737"/>
      <c r="D1382" s="659" t="s">
        <v>1112</v>
      </c>
      <c r="E1382" s="682">
        <v>1</v>
      </c>
      <c r="F1382" s="682" t="s">
        <v>74</v>
      </c>
      <c r="G1382" s="677"/>
      <c r="H1382" s="682">
        <f>E1382*G1382</f>
        <v>0</v>
      </c>
      <c r="I1382" s="898"/>
      <c r="J1382" s="898">
        <f>E1382*I1382</f>
        <v>0</v>
      </c>
      <c r="K1382" s="898">
        <v>28.9</v>
      </c>
      <c r="L1382" s="898">
        <f>E1382*K1382</f>
        <v>28.9</v>
      </c>
      <c r="M1382" s="898">
        <f>J1382+H1382*Tabellen!$K$2+L1382</f>
        <v>28.9</v>
      </c>
      <c r="N1382" s="795"/>
      <c r="O1382" s="1017">
        <f t="shared" si="342"/>
        <v>28.9</v>
      </c>
      <c r="P1382" s="1017"/>
      <c r="Q1382" s="1020" t="s">
        <v>992</v>
      </c>
      <c r="R1382" s="1040">
        <f>_xlfn.XLOOKUP(Q1382,Tabellen!$B$9:$B$21,Tabellen!$C$9:$C$21,"controleren")</f>
        <v>0.25</v>
      </c>
      <c r="S1382" s="1018">
        <f t="shared" si="343"/>
        <v>7.2249999999999996</v>
      </c>
      <c r="T1382" s="1018">
        <f t="shared" si="344"/>
        <v>21.674999999999997</v>
      </c>
      <c r="U1382" s="1018">
        <f>S1382*Tabellen!$G$2</f>
        <v>0.65024999999999999</v>
      </c>
      <c r="V1382" s="1018">
        <f>T1382*Tabellen!$H$2</f>
        <v>4.5517499999999993</v>
      </c>
      <c r="W1382" s="1018">
        <f t="shared" si="345"/>
        <v>5.2019999999999991</v>
      </c>
      <c r="X1382" s="1018">
        <f t="shared" si="346"/>
        <v>34.101999999999997</v>
      </c>
    </row>
    <row r="1383" spans="2:71" ht="15.65" customHeight="1" outlineLevel="2" x14ac:dyDescent="0.25">
      <c r="B1383" s="659"/>
      <c r="D1383" s="682"/>
      <c r="E1383" s="660"/>
      <c r="G1383" s="661">
        <v>0</v>
      </c>
      <c r="H1383" s="661">
        <f>E1383*G1383</f>
        <v>0</v>
      </c>
      <c r="I1383" s="891">
        <v>0</v>
      </c>
      <c r="J1383" s="891">
        <f>E1383*I1383</f>
        <v>0</v>
      </c>
      <c r="L1383" s="891">
        <f>E1383*K1383</f>
        <v>0</v>
      </c>
      <c r="M1383" s="891">
        <f>J1383+H1383*Tabellen!$K$2+L1383</f>
        <v>0</v>
      </c>
      <c r="N1383" s="795"/>
      <c r="O1383" s="1017"/>
      <c r="P1383" s="1017"/>
      <c r="Q1383" s="1017"/>
    </row>
    <row r="1384" spans="2:71" ht="9" customHeight="1" outlineLevel="1" x14ac:dyDescent="0.25">
      <c r="B1384" s="663"/>
      <c r="D1384" s="664"/>
      <c r="E1384" s="666"/>
      <c r="F1384" s="664"/>
      <c r="G1384" s="665"/>
      <c r="H1384" s="665"/>
      <c r="I1384" s="892"/>
      <c r="J1384" s="892"/>
      <c r="K1384" s="892"/>
      <c r="L1384" s="892"/>
      <c r="M1384" s="892"/>
      <c r="N1384" s="786"/>
      <c r="O1384" s="1021"/>
      <c r="P1384" s="1021"/>
      <c r="Q1384" s="1021"/>
      <c r="R1384" s="1022"/>
      <c r="S1384" s="1022"/>
      <c r="T1384" s="1022"/>
      <c r="U1384" s="1022"/>
      <c r="V1384" s="1022"/>
      <c r="W1384" s="1022"/>
      <c r="X1384" s="1022"/>
      <c r="Y1384" s="1021"/>
      <c r="Z1384" s="965"/>
      <c r="AA1384" s="966"/>
      <c r="AG1384" s="963"/>
      <c r="AH1384" s="963"/>
    </row>
    <row r="1385" spans="2:71" s="912" customFormat="1" ht="15.65" customHeight="1" outlineLevel="1" x14ac:dyDescent="0.25">
      <c r="B1385" s="650" t="s">
        <v>926</v>
      </c>
      <c r="C1385" s="937"/>
      <c r="D1385" s="651" t="s">
        <v>1359</v>
      </c>
      <c r="E1385" s="658">
        <v>1</v>
      </c>
      <c r="F1385" s="651" t="s">
        <v>74</v>
      </c>
      <c r="G1385" s="652"/>
      <c r="H1385" s="652">
        <f>SUM(H1386:H1389)</f>
        <v>0</v>
      </c>
      <c r="I1385" s="890"/>
      <c r="J1385" s="890">
        <f>SUM(J1386:J1389)</f>
        <v>0</v>
      </c>
      <c r="K1385" s="890"/>
      <c r="L1385" s="890">
        <f>SUM(L1386:L1389)</f>
        <v>0.25</v>
      </c>
      <c r="M1385" s="890">
        <f>SUM(M1386:M1389)</f>
        <v>0.25</v>
      </c>
      <c r="N1385" s="937"/>
      <c r="O1385" s="1013">
        <f>SUM(O1386:O1389)</f>
        <v>0.25</v>
      </c>
      <c r="P1385" s="1014" t="str">
        <f>B1385</f>
        <v>V4-1-A4</v>
      </c>
      <c r="Q1385" s="1014"/>
      <c r="R1385" s="1015"/>
      <c r="S1385" s="1015"/>
      <c r="T1385" s="1015"/>
      <c r="U1385" s="1015"/>
      <c r="V1385" s="1015"/>
      <c r="W1385" s="1015"/>
      <c r="X1385" s="1015">
        <f>SUM(X1386:X1389)</f>
        <v>0.29499999999999998</v>
      </c>
      <c r="Y1385" s="1016"/>
      <c r="Z1385" s="960"/>
      <c r="AA1385" s="960"/>
      <c r="AB1385" s="960"/>
      <c r="AC1385" s="960"/>
      <c r="AD1385" s="960"/>
      <c r="AE1385" s="960"/>
      <c r="AF1385" s="960"/>
      <c r="AG1385" s="960"/>
      <c r="AH1385" s="960"/>
      <c r="AI1385" s="960"/>
      <c r="AJ1385" s="960"/>
      <c r="AK1385" s="960"/>
      <c r="AL1385" s="960"/>
      <c r="AM1385" s="960"/>
      <c r="AN1385" s="960"/>
      <c r="AO1385" s="960"/>
      <c r="AP1385" s="960"/>
      <c r="AQ1385" s="960"/>
      <c r="AR1385" s="960"/>
      <c r="AS1385" s="960"/>
      <c r="AT1385" s="960"/>
      <c r="AU1385" s="960"/>
      <c r="AV1385" s="960"/>
      <c r="AW1385" s="960"/>
      <c r="AX1385" s="960"/>
      <c r="AY1385" s="960"/>
      <c r="AZ1385" s="960"/>
      <c r="BA1385" s="960"/>
      <c r="BB1385" s="960"/>
      <c r="BC1385" s="960"/>
      <c r="BD1385" s="960"/>
      <c r="BE1385" s="960"/>
      <c r="BF1385" s="960"/>
      <c r="BG1385" s="960"/>
      <c r="BH1385" s="960"/>
      <c r="BI1385" s="960"/>
      <c r="BJ1385" s="960"/>
      <c r="BK1385" s="960"/>
      <c r="BL1385" s="960"/>
      <c r="BM1385" s="960"/>
      <c r="BN1385" s="960"/>
      <c r="BO1385" s="960"/>
      <c r="BP1385" s="960"/>
      <c r="BQ1385" s="960"/>
      <c r="BR1385" s="960"/>
      <c r="BS1385" s="960"/>
    </row>
    <row r="1386" spans="2:71" ht="15.65" customHeight="1" outlineLevel="2" x14ac:dyDescent="0.25">
      <c r="B1386" s="659"/>
      <c r="D1386" s="668" t="s">
        <v>858</v>
      </c>
      <c r="E1386" s="660"/>
      <c r="G1386" s="661"/>
      <c r="H1386" s="661"/>
      <c r="I1386" s="897"/>
      <c r="J1386" s="897"/>
      <c r="K1386" s="897"/>
      <c r="N1386" s="795"/>
      <c r="O1386" s="1017"/>
      <c r="P1386" s="1017"/>
      <c r="Q1386" s="1017"/>
    </row>
    <row r="1387" spans="2:71" ht="15.65" customHeight="1" outlineLevel="2" x14ac:dyDescent="0.25">
      <c r="B1387" s="694"/>
      <c r="D1387" s="668" t="s">
        <v>1111</v>
      </c>
      <c r="E1387" s="695"/>
      <c r="F1387" s="693"/>
      <c r="G1387" s="696"/>
      <c r="H1387" s="696"/>
      <c r="I1387" s="911"/>
      <c r="J1387" s="911"/>
      <c r="K1387" s="911"/>
      <c r="L1387" s="911"/>
      <c r="M1387" s="911"/>
      <c r="O1387" s="1041"/>
      <c r="P1387" s="1042"/>
      <c r="Q1387" s="1042"/>
      <c r="R1387" s="1043"/>
      <c r="S1387" s="1043"/>
      <c r="T1387" s="1043"/>
      <c r="U1387" s="1043"/>
      <c r="V1387" s="1043"/>
      <c r="W1387" s="1043"/>
      <c r="X1387" s="1043"/>
    </row>
    <row r="1388" spans="2:71" ht="15.65" customHeight="1" outlineLevel="2" x14ac:dyDescent="0.25">
      <c r="B1388" s="659"/>
      <c r="D1388" s="659" t="str">
        <f>D1385</f>
        <v>╚ PUR meer-/minderprijs per mm</v>
      </c>
      <c r="E1388" s="682">
        <v>1</v>
      </c>
      <c r="F1388" s="682" t="s">
        <v>74</v>
      </c>
      <c r="G1388" s="682"/>
      <c r="H1388" s="682">
        <f>E1388*G1388</f>
        <v>0</v>
      </c>
      <c r="I1388" s="898"/>
      <c r="J1388" s="898">
        <f>E1388*I1388</f>
        <v>0</v>
      </c>
      <c r="K1388" s="898">
        <v>0.25</v>
      </c>
      <c r="L1388" s="898">
        <f>E1388*K1388</f>
        <v>0.25</v>
      </c>
      <c r="M1388" s="898">
        <f>J1388+H1388*Tabellen!$K$2+L1388</f>
        <v>0.25</v>
      </c>
      <c r="N1388" s="795"/>
      <c r="O1388" s="1017">
        <f>M1388</f>
        <v>0.25</v>
      </c>
      <c r="P1388" s="1017"/>
      <c r="Q1388" s="1020" t="s">
        <v>992</v>
      </c>
      <c r="R1388" s="1040">
        <f>_xlfn.XLOOKUP(Q1388,Tabellen!$B$9:$B$21,Tabellen!$C$9:$C$21,"controleren")</f>
        <v>0.25</v>
      </c>
      <c r="S1388" s="1018">
        <f>O1388*R1388</f>
        <v>6.25E-2</v>
      </c>
      <c r="T1388" s="1018">
        <f>O1388-S1388</f>
        <v>0.1875</v>
      </c>
      <c r="U1388" s="1018">
        <f>S1388*Tabellen!$G$2</f>
        <v>5.6249999999999998E-3</v>
      </c>
      <c r="V1388" s="1018">
        <f>T1388*Tabellen!$H$2</f>
        <v>3.9375E-2</v>
      </c>
      <c r="W1388" s="1018">
        <f>U1388+V1388</f>
        <v>4.4999999999999998E-2</v>
      </c>
      <c r="X1388" s="1018">
        <f>O1388+W1388</f>
        <v>0.29499999999999998</v>
      </c>
    </row>
    <row r="1389" spans="2:71" ht="15.65" customHeight="1" outlineLevel="2" x14ac:dyDescent="0.25">
      <c r="B1389" s="659"/>
      <c r="D1389" s="693"/>
      <c r="E1389" s="660"/>
      <c r="G1389" s="661">
        <v>0</v>
      </c>
      <c r="H1389" s="661">
        <f>E1389*G1389</f>
        <v>0</v>
      </c>
      <c r="I1389" s="891">
        <v>0</v>
      </c>
      <c r="J1389" s="891">
        <f>E1389*I1389</f>
        <v>0</v>
      </c>
      <c r="L1389" s="891">
        <f>E1389*K1389</f>
        <v>0</v>
      </c>
      <c r="M1389" s="891">
        <f>J1389+H1389*Tabellen!$K$2+L1389</f>
        <v>0</v>
      </c>
      <c r="N1389" s="795"/>
      <c r="O1389" s="1017"/>
      <c r="P1389" s="1017"/>
      <c r="Q1389" s="1017"/>
    </row>
    <row r="1390" spans="2:71" ht="9" customHeight="1" outlineLevel="1" x14ac:dyDescent="0.25">
      <c r="B1390" s="663"/>
      <c r="D1390" s="664"/>
      <c r="E1390" s="666"/>
      <c r="F1390" s="664"/>
      <c r="G1390" s="665"/>
      <c r="H1390" s="665"/>
      <c r="I1390" s="892"/>
      <c r="J1390" s="892"/>
      <c r="K1390" s="892"/>
      <c r="L1390" s="892"/>
      <c r="M1390" s="892"/>
      <c r="N1390" s="786"/>
      <c r="O1390" s="1021"/>
      <c r="P1390" s="1021"/>
      <c r="Q1390" s="1021"/>
      <c r="R1390" s="1022"/>
      <c r="S1390" s="1022"/>
      <c r="T1390" s="1022"/>
      <c r="U1390" s="1022"/>
      <c r="V1390" s="1022"/>
      <c r="W1390" s="1022"/>
      <c r="X1390" s="1022"/>
      <c r="Y1390" s="1021"/>
      <c r="Z1390" s="965"/>
      <c r="AA1390" s="966"/>
      <c r="AG1390" s="963"/>
      <c r="AH1390" s="963"/>
    </row>
    <row r="1391" spans="2:71" s="912" customFormat="1" ht="15.65" customHeight="1" outlineLevel="1" x14ac:dyDescent="0.25">
      <c r="B1391" s="650" t="s">
        <v>927</v>
      </c>
      <c r="C1391" s="937"/>
      <c r="D1391" s="651" t="s">
        <v>1651</v>
      </c>
      <c r="E1391" s="658">
        <v>1</v>
      </c>
      <c r="F1391" s="651" t="s">
        <v>74</v>
      </c>
      <c r="G1391" s="652"/>
      <c r="H1391" s="652">
        <f>SUM(H1392:H1398)</f>
        <v>0</v>
      </c>
      <c r="I1391" s="890"/>
      <c r="J1391" s="890">
        <f>SUM(J1392:J1398)</f>
        <v>0</v>
      </c>
      <c r="K1391" s="890"/>
      <c r="L1391" s="890">
        <f>SUM(L1392:L1398)</f>
        <v>121.1</v>
      </c>
      <c r="M1391" s="890">
        <f>SUM(M1392:M1398)</f>
        <v>121.1</v>
      </c>
      <c r="N1391" s="937"/>
      <c r="O1391" s="1013">
        <f>SUM(O1392:O1398)</f>
        <v>121.1</v>
      </c>
      <c r="P1391" s="1014" t="str">
        <f>B1391</f>
        <v>V4-1-B1</v>
      </c>
      <c r="Q1391" s="1014"/>
      <c r="R1391" s="1015"/>
      <c r="S1391" s="1015"/>
      <c r="T1391" s="1015"/>
      <c r="U1391" s="1015"/>
      <c r="V1391" s="1015"/>
      <c r="W1391" s="1015"/>
      <c r="X1391" s="1015">
        <f>SUM(X1392:X1398)</f>
        <v>142.898</v>
      </c>
      <c r="Y1391" s="1016"/>
      <c r="Z1391" s="960"/>
      <c r="AA1391" s="960"/>
      <c r="AB1391" s="960"/>
      <c r="AC1391" s="960"/>
      <c r="AD1391" s="960"/>
      <c r="AE1391" s="960"/>
      <c r="AF1391" s="960"/>
      <c r="AG1391" s="960"/>
      <c r="AH1391" s="960"/>
      <c r="AI1391" s="960"/>
      <c r="AJ1391" s="960"/>
      <c r="AK1391" s="960"/>
      <c r="AL1391" s="960"/>
      <c r="AM1391" s="960"/>
      <c r="AN1391" s="960"/>
      <c r="AO1391" s="960"/>
      <c r="AP1391" s="960"/>
      <c r="AQ1391" s="960"/>
      <c r="AR1391" s="960"/>
      <c r="AS1391" s="960"/>
      <c r="AT1391" s="960"/>
      <c r="AU1391" s="960"/>
      <c r="AV1391" s="960"/>
      <c r="AW1391" s="960"/>
      <c r="AX1391" s="960"/>
      <c r="AY1391" s="960"/>
      <c r="AZ1391" s="960"/>
      <c r="BA1391" s="960"/>
      <c r="BB1391" s="960"/>
      <c r="BC1391" s="960"/>
      <c r="BD1391" s="960"/>
      <c r="BE1391" s="960"/>
      <c r="BF1391" s="960"/>
      <c r="BG1391" s="960"/>
      <c r="BH1391" s="960"/>
      <c r="BI1391" s="960"/>
      <c r="BJ1391" s="960"/>
      <c r="BK1391" s="960"/>
      <c r="BL1391" s="960"/>
      <c r="BM1391" s="960"/>
      <c r="BN1391" s="960"/>
      <c r="BO1391" s="960"/>
      <c r="BP1391" s="960"/>
      <c r="BQ1391" s="960"/>
      <c r="BR1391" s="960"/>
      <c r="BS1391" s="960"/>
    </row>
    <row r="1392" spans="2:71" ht="15.65" customHeight="1" outlineLevel="2" x14ac:dyDescent="0.25">
      <c r="B1392" s="659"/>
      <c r="D1392" s="668" t="s">
        <v>142</v>
      </c>
      <c r="E1392" s="660"/>
      <c r="G1392" s="661"/>
      <c r="H1392" s="661"/>
      <c r="I1392" s="897"/>
      <c r="J1392" s="897"/>
      <c r="K1392" s="897"/>
      <c r="N1392" s="795"/>
      <c r="O1392" s="1017"/>
      <c r="P1392" s="1017"/>
      <c r="Q1392" s="1017"/>
    </row>
    <row r="1393" spans="2:71" ht="15.65" customHeight="1" outlineLevel="2" x14ac:dyDescent="0.25">
      <c r="B1393" s="659"/>
      <c r="D1393" s="659" t="str">
        <f>D1391</f>
        <v>Dakisolatie glaswol deken dik 130mm Rc 3.50 m².K/W  &lt; 45 m²</v>
      </c>
      <c r="E1393" s="682">
        <v>1</v>
      </c>
      <c r="F1393" s="682" t="s">
        <v>74</v>
      </c>
      <c r="G1393" s="682"/>
      <c r="H1393" s="682">
        <f>E1393*G1393</f>
        <v>0</v>
      </c>
      <c r="I1393" s="898"/>
      <c r="J1393" s="898">
        <f>E1393*I1393</f>
        <v>0</v>
      </c>
      <c r="K1393" s="898">
        <v>55</v>
      </c>
      <c r="L1393" s="898">
        <f>E1393*K1393</f>
        <v>55</v>
      </c>
      <c r="M1393" s="898">
        <f>J1393+H1393*Tabellen!$K$2+L1393</f>
        <v>55</v>
      </c>
      <c r="N1393" s="795"/>
      <c r="O1393" s="1017">
        <f>M1393</f>
        <v>55</v>
      </c>
      <c r="P1393" s="1017"/>
      <c r="Q1393" s="1020" t="s">
        <v>992</v>
      </c>
      <c r="R1393" s="1040">
        <f>_xlfn.XLOOKUP(Q1393,Tabellen!$B$9:$B$21,Tabellen!$C$9:$C$21,"controleren")</f>
        <v>0.25</v>
      </c>
      <c r="S1393" s="1018">
        <f>O1393*R1393</f>
        <v>13.75</v>
      </c>
      <c r="T1393" s="1018">
        <f>O1393-S1393</f>
        <v>41.25</v>
      </c>
      <c r="U1393" s="1018">
        <f>S1393*Tabellen!$G$2</f>
        <v>1.2375</v>
      </c>
      <c r="V1393" s="1018">
        <f>T1393*Tabellen!$H$2</f>
        <v>8.6624999999999996</v>
      </c>
      <c r="W1393" s="1018">
        <f>U1393+V1393</f>
        <v>9.9</v>
      </c>
      <c r="X1393" s="1018">
        <f>O1393+W1393</f>
        <v>64.900000000000006</v>
      </c>
    </row>
    <row r="1394" spans="2:71" ht="15.65" customHeight="1" outlineLevel="2" x14ac:dyDescent="0.25">
      <c r="B1394" s="659"/>
      <c r="D1394" s="659"/>
      <c r="E1394" s="682"/>
      <c r="F1394" s="682"/>
      <c r="G1394" s="677"/>
      <c r="H1394" s="682"/>
      <c r="I1394" s="898"/>
      <c r="J1394" s="898"/>
      <c r="K1394" s="898"/>
      <c r="L1394" s="898"/>
      <c r="M1394" s="898"/>
      <c r="N1394" s="795"/>
      <c r="O1394" s="1017"/>
      <c r="P1394" s="1017"/>
      <c r="Q1394" s="1020" t="s">
        <v>992</v>
      </c>
      <c r="R1394" s="1040">
        <f>_xlfn.XLOOKUP(Q1394,Tabellen!$B$9:$B$21,Tabellen!$C$9:$C$21,"controleren")</f>
        <v>0.25</v>
      </c>
      <c r="S1394" s="1018">
        <f>O1394*R1394</f>
        <v>0</v>
      </c>
      <c r="T1394" s="1018">
        <f>O1394-S1394</f>
        <v>0</v>
      </c>
      <c r="U1394" s="1018">
        <f>S1394*Tabellen!$G$2</f>
        <v>0</v>
      </c>
      <c r="V1394" s="1018">
        <f>T1394*Tabellen!$H$2</f>
        <v>0</v>
      </c>
      <c r="W1394" s="1018">
        <f>U1394+V1394</f>
        <v>0</v>
      </c>
      <c r="X1394" s="1018">
        <f>O1394+W1394</f>
        <v>0</v>
      </c>
    </row>
    <row r="1395" spans="2:71" ht="15.65" customHeight="1" outlineLevel="2" x14ac:dyDescent="0.25">
      <c r="B1395" s="737"/>
      <c r="D1395" s="659" t="s">
        <v>869</v>
      </c>
      <c r="E1395" s="682">
        <v>1</v>
      </c>
      <c r="F1395" s="682" t="s">
        <v>74</v>
      </c>
      <c r="G1395" s="677"/>
      <c r="H1395" s="682">
        <f>E1395*G1395</f>
        <v>0</v>
      </c>
      <c r="I1395" s="910"/>
      <c r="J1395" s="898">
        <f>E1395*I1395</f>
        <v>0</v>
      </c>
      <c r="K1395" s="898">
        <v>15</v>
      </c>
      <c r="L1395" s="898">
        <f>E1395*K1395</f>
        <v>15</v>
      </c>
      <c r="M1395" s="898">
        <f>J1395+H1395*Tabellen!$K$2+L1395</f>
        <v>15</v>
      </c>
      <c r="N1395" s="795"/>
      <c r="O1395" s="1017">
        <f>M1395</f>
        <v>15</v>
      </c>
      <c r="P1395" s="1017"/>
      <c r="Q1395" s="1020" t="s">
        <v>992</v>
      </c>
      <c r="R1395" s="1040">
        <f>_xlfn.XLOOKUP(Q1395,Tabellen!$B$9:$B$21,Tabellen!$C$9:$C$21,"controleren")</f>
        <v>0.25</v>
      </c>
      <c r="S1395" s="1018">
        <f>O1395*R1395</f>
        <v>3.75</v>
      </c>
      <c r="T1395" s="1018">
        <f>O1395-S1395</f>
        <v>11.25</v>
      </c>
      <c r="U1395" s="1018">
        <f>S1395*Tabellen!$G$2</f>
        <v>0.33749999999999997</v>
      </c>
      <c r="V1395" s="1018">
        <f>T1395*Tabellen!$H$2</f>
        <v>2.3624999999999998</v>
      </c>
      <c r="W1395" s="1018">
        <f>U1395+V1395</f>
        <v>2.6999999999999997</v>
      </c>
      <c r="X1395" s="1018">
        <f>O1395+W1395</f>
        <v>17.7</v>
      </c>
    </row>
    <row r="1396" spans="2:71" ht="15.65" customHeight="1" outlineLevel="2" x14ac:dyDescent="0.25">
      <c r="B1396" s="737"/>
      <c r="D1396" s="659" t="s">
        <v>871</v>
      </c>
      <c r="E1396" s="682">
        <v>1</v>
      </c>
      <c r="F1396" s="682" t="s">
        <v>74</v>
      </c>
      <c r="G1396" s="677"/>
      <c r="H1396" s="682">
        <f>E1396*G1396</f>
        <v>0</v>
      </c>
      <c r="I1396" s="898"/>
      <c r="J1396" s="898">
        <f>E1396*I1396</f>
        <v>0</v>
      </c>
      <c r="K1396" s="898">
        <v>22.2</v>
      </c>
      <c r="L1396" s="898">
        <f>E1396*K1396</f>
        <v>22.2</v>
      </c>
      <c r="M1396" s="898">
        <f>J1396+H1396*Tabellen!$K$2+L1396</f>
        <v>22.2</v>
      </c>
      <c r="N1396" s="795"/>
      <c r="O1396" s="1017">
        <f>M1396</f>
        <v>22.2</v>
      </c>
      <c r="P1396" s="1017"/>
      <c r="Q1396" s="1020" t="s">
        <v>992</v>
      </c>
      <c r="R1396" s="1040">
        <f>_xlfn.XLOOKUP(Q1396,Tabellen!$B$9:$B$21,Tabellen!$C$9:$C$21,"controleren")</f>
        <v>0.25</v>
      </c>
      <c r="S1396" s="1018">
        <f>O1396*R1396</f>
        <v>5.55</v>
      </c>
      <c r="T1396" s="1018">
        <f>O1396-S1396</f>
        <v>16.649999999999999</v>
      </c>
      <c r="U1396" s="1018">
        <f>S1396*Tabellen!$G$2</f>
        <v>0.49949999999999994</v>
      </c>
      <c r="V1396" s="1018">
        <f>T1396*Tabellen!$H$2</f>
        <v>3.4964999999999997</v>
      </c>
      <c r="W1396" s="1018">
        <f>U1396+V1396</f>
        <v>3.9959999999999996</v>
      </c>
      <c r="X1396" s="1018">
        <f>O1396+W1396</f>
        <v>26.195999999999998</v>
      </c>
    </row>
    <row r="1397" spans="2:71" ht="15.65" customHeight="1" outlineLevel="2" x14ac:dyDescent="0.25">
      <c r="B1397" s="737"/>
      <c r="D1397" s="659" t="s">
        <v>1112</v>
      </c>
      <c r="E1397" s="682">
        <v>1</v>
      </c>
      <c r="F1397" s="682" t="s">
        <v>74</v>
      </c>
      <c r="G1397" s="677"/>
      <c r="H1397" s="682">
        <f>E1397*G1397</f>
        <v>0</v>
      </c>
      <c r="I1397" s="898"/>
      <c r="J1397" s="898">
        <f>E1397*I1397</f>
        <v>0</v>
      </c>
      <c r="K1397" s="898">
        <v>28.9</v>
      </c>
      <c r="L1397" s="898">
        <f>E1397*K1397</f>
        <v>28.9</v>
      </c>
      <c r="M1397" s="898">
        <f>J1397+H1397*Tabellen!$K$2+L1397</f>
        <v>28.9</v>
      </c>
      <c r="N1397" s="795"/>
      <c r="O1397" s="1017">
        <f>M1397</f>
        <v>28.9</v>
      </c>
      <c r="P1397" s="1017"/>
      <c r="Q1397" s="1020" t="s">
        <v>992</v>
      </c>
      <c r="R1397" s="1040">
        <f>_xlfn.XLOOKUP(Q1397,Tabellen!$B$9:$B$21,Tabellen!$C$9:$C$21,"controleren")</f>
        <v>0.25</v>
      </c>
      <c r="S1397" s="1018">
        <f>O1397*R1397</f>
        <v>7.2249999999999996</v>
      </c>
      <c r="T1397" s="1018">
        <f>O1397-S1397</f>
        <v>21.674999999999997</v>
      </c>
      <c r="U1397" s="1018">
        <f>S1397*Tabellen!$G$2</f>
        <v>0.65024999999999999</v>
      </c>
      <c r="V1397" s="1018">
        <f>T1397*Tabellen!$H$2</f>
        <v>4.5517499999999993</v>
      </c>
      <c r="W1397" s="1018">
        <f>U1397+V1397</f>
        <v>5.2019999999999991</v>
      </c>
      <c r="X1397" s="1018">
        <f>O1397+W1397</f>
        <v>34.101999999999997</v>
      </c>
    </row>
    <row r="1398" spans="2:71" ht="15.65" customHeight="1" outlineLevel="2" x14ac:dyDescent="0.25">
      <c r="B1398" s="659"/>
      <c r="D1398" s="682"/>
      <c r="E1398" s="660"/>
      <c r="G1398" s="661">
        <v>0</v>
      </c>
      <c r="H1398" s="661">
        <f>E1398*G1398</f>
        <v>0</v>
      </c>
      <c r="I1398" s="891">
        <v>0</v>
      </c>
      <c r="J1398" s="891">
        <f>E1398*I1398</f>
        <v>0</v>
      </c>
      <c r="L1398" s="891">
        <f>E1398*K1398</f>
        <v>0</v>
      </c>
      <c r="M1398" s="891">
        <f>J1398+H1398*Tabellen!$K$2+L1398</f>
        <v>0</v>
      </c>
      <c r="N1398" s="795"/>
      <c r="O1398" s="1017"/>
      <c r="P1398" s="1017"/>
      <c r="Q1398" s="1017"/>
    </row>
    <row r="1399" spans="2:71" ht="9" customHeight="1" outlineLevel="1" x14ac:dyDescent="0.25">
      <c r="B1399" s="663"/>
      <c r="D1399" s="664"/>
      <c r="E1399" s="666"/>
      <c r="F1399" s="664"/>
      <c r="G1399" s="665"/>
      <c r="H1399" s="665"/>
      <c r="I1399" s="892"/>
      <c r="J1399" s="892"/>
      <c r="K1399" s="892"/>
      <c r="L1399" s="892"/>
      <c r="M1399" s="892"/>
      <c r="N1399" s="786"/>
      <c r="O1399" s="1021"/>
      <c r="P1399" s="1021"/>
      <c r="Q1399" s="1021"/>
      <c r="R1399" s="1022"/>
      <c r="S1399" s="1022"/>
      <c r="T1399" s="1022"/>
      <c r="U1399" s="1022"/>
      <c r="V1399" s="1022"/>
      <c r="W1399" s="1022"/>
      <c r="X1399" s="1022"/>
      <c r="Y1399" s="1021"/>
      <c r="Z1399" s="965"/>
      <c r="AA1399" s="966"/>
      <c r="AG1399" s="963"/>
      <c r="AH1399" s="963"/>
    </row>
    <row r="1400" spans="2:71" s="912" customFormat="1" ht="15.65" customHeight="1" outlineLevel="1" x14ac:dyDescent="0.25">
      <c r="B1400" s="650" t="s">
        <v>928</v>
      </c>
      <c r="C1400" s="937"/>
      <c r="D1400" s="651" t="s">
        <v>1652</v>
      </c>
      <c r="E1400" s="658">
        <v>1</v>
      </c>
      <c r="F1400" s="651" t="s">
        <v>74</v>
      </c>
      <c r="G1400" s="652"/>
      <c r="H1400" s="652">
        <f>SUM(H1401:H1407)</f>
        <v>0</v>
      </c>
      <c r="I1400" s="890"/>
      <c r="J1400" s="890">
        <f>SUM(J1401:J1407)</f>
        <v>0</v>
      </c>
      <c r="K1400" s="890"/>
      <c r="L1400" s="890">
        <f>SUM(L1401:L1407)</f>
        <v>111.1</v>
      </c>
      <c r="M1400" s="890">
        <f>SUM(M1401:M1407)</f>
        <v>111.1</v>
      </c>
      <c r="N1400" s="937"/>
      <c r="O1400" s="1013">
        <f>SUM(O1401:O1407)</f>
        <v>111.1</v>
      </c>
      <c r="P1400" s="1014" t="str">
        <f>B1400</f>
        <v>V4-1-B2</v>
      </c>
      <c r="Q1400" s="1014"/>
      <c r="R1400" s="1015"/>
      <c r="S1400" s="1015"/>
      <c r="T1400" s="1015"/>
      <c r="U1400" s="1015"/>
      <c r="V1400" s="1015"/>
      <c r="W1400" s="1015"/>
      <c r="X1400" s="1015">
        <f>SUM(X1401:X1407)</f>
        <v>131.09799999999998</v>
      </c>
      <c r="Y1400" s="1016"/>
      <c r="Z1400" s="960"/>
      <c r="AA1400" s="960"/>
      <c r="AB1400" s="960"/>
      <c r="AC1400" s="960"/>
      <c r="AD1400" s="960"/>
      <c r="AE1400" s="960"/>
      <c r="AF1400" s="960"/>
      <c r="AG1400" s="960"/>
      <c r="AH1400" s="960"/>
      <c r="AI1400" s="960"/>
      <c r="AJ1400" s="960"/>
      <c r="AK1400" s="960"/>
      <c r="AL1400" s="960"/>
      <c r="AM1400" s="960"/>
      <c r="AN1400" s="960"/>
      <c r="AO1400" s="960"/>
      <c r="AP1400" s="960"/>
      <c r="AQ1400" s="960"/>
      <c r="AR1400" s="960"/>
      <c r="AS1400" s="960"/>
      <c r="AT1400" s="960"/>
      <c r="AU1400" s="960"/>
      <c r="AV1400" s="960"/>
      <c r="AW1400" s="960"/>
      <c r="AX1400" s="960"/>
      <c r="AY1400" s="960"/>
      <c r="AZ1400" s="960"/>
      <c r="BA1400" s="960"/>
      <c r="BB1400" s="960"/>
      <c r="BC1400" s="960"/>
      <c r="BD1400" s="960"/>
      <c r="BE1400" s="960"/>
      <c r="BF1400" s="960"/>
      <c r="BG1400" s="960"/>
      <c r="BH1400" s="960"/>
      <c r="BI1400" s="960"/>
      <c r="BJ1400" s="960"/>
      <c r="BK1400" s="960"/>
      <c r="BL1400" s="960"/>
      <c r="BM1400" s="960"/>
      <c r="BN1400" s="960"/>
      <c r="BO1400" s="960"/>
      <c r="BP1400" s="960"/>
      <c r="BQ1400" s="960"/>
      <c r="BR1400" s="960"/>
      <c r="BS1400" s="960"/>
    </row>
    <row r="1401" spans="2:71" ht="15.65" customHeight="1" outlineLevel="2" x14ac:dyDescent="0.25">
      <c r="B1401" s="659"/>
      <c r="D1401" s="668" t="s">
        <v>142</v>
      </c>
      <c r="E1401" s="660"/>
      <c r="G1401" s="661"/>
      <c r="H1401" s="661"/>
      <c r="I1401" s="897"/>
      <c r="J1401" s="897"/>
      <c r="K1401" s="897"/>
      <c r="N1401" s="795"/>
      <c r="O1401" s="1017"/>
      <c r="P1401" s="1017"/>
      <c r="Q1401" s="1017"/>
    </row>
    <row r="1402" spans="2:71" ht="15.65" customHeight="1" outlineLevel="2" x14ac:dyDescent="0.25">
      <c r="B1402" s="659"/>
      <c r="D1402" s="659" t="str">
        <f>D1400</f>
        <v>Dakisolatie glaswol deken dik 130mm  Rc 3.50 m².K/W  45- 120 m²</v>
      </c>
      <c r="E1402" s="682">
        <v>1</v>
      </c>
      <c r="F1402" s="682" t="s">
        <v>74</v>
      </c>
      <c r="G1402" s="682"/>
      <c r="H1402" s="682">
        <f>E1402*G1402</f>
        <v>0</v>
      </c>
      <c r="I1402" s="898"/>
      <c r="J1402" s="898">
        <f>E1402*I1402</f>
        <v>0</v>
      </c>
      <c r="K1402" s="898">
        <v>45</v>
      </c>
      <c r="L1402" s="898">
        <f>E1402*K1402</f>
        <v>45</v>
      </c>
      <c r="M1402" s="898">
        <f>J1402+H1402*Tabellen!$K$2+L1402</f>
        <v>45</v>
      </c>
      <c r="N1402" s="795"/>
      <c r="O1402" s="1017">
        <f>M1402</f>
        <v>45</v>
      </c>
      <c r="P1402" s="1017"/>
      <c r="Q1402" s="1020" t="s">
        <v>992</v>
      </c>
      <c r="R1402" s="1040">
        <f>_xlfn.XLOOKUP(Q1402,Tabellen!$B$9:$B$21,Tabellen!$C$9:$C$21,"controleren")</f>
        <v>0.25</v>
      </c>
      <c r="S1402" s="1018">
        <f>O1402*R1402</f>
        <v>11.25</v>
      </c>
      <c r="T1402" s="1018">
        <f>O1402-S1402</f>
        <v>33.75</v>
      </c>
      <c r="U1402" s="1018">
        <f>S1402*Tabellen!$G$2</f>
        <v>1.0125</v>
      </c>
      <c r="V1402" s="1018">
        <f>T1402*Tabellen!$H$2</f>
        <v>7.0874999999999995</v>
      </c>
      <c r="W1402" s="1018">
        <f>U1402+V1402</f>
        <v>8.1</v>
      </c>
      <c r="X1402" s="1018">
        <f>O1402+W1402</f>
        <v>53.1</v>
      </c>
    </row>
    <row r="1403" spans="2:71" ht="15.65" customHeight="1" outlineLevel="2" x14ac:dyDescent="0.25">
      <c r="B1403" s="659"/>
      <c r="D1403" s="659"/>
      <c r="E1403" s="682"/>
      <c r="F1403" s="682"/>
      <c r="G1403" s="677"/>
      <c r="H1403" s="682"/>
      <c r="I1403" s="898"/>
      <c r="J1403" s="898"/>
      <c r="K1403" s="898"/>
      <c r="L1403" s="898"/>
      <c r="M1403" s="898"/>
      <c r="N1403" s="795"/>
      <c r="O1403" s="1017"/>
      <c r="P1403" s="1017"/>
      <c r="Q1403" s="1020" t="s">
        <v>992</v>
      </c>
      <c r="R1403" s="1040">
        <f>_xlfn.XLOOKUP(Q1403,Tabellen!$B$9:$B$21,Tabellen!$C$9:$C$21,"controleren")</f>
        <v>0.25</v>
      </c>
      <c r="S1403" s="1018">
        <f>O1403*R1403</f>
        <v>0</v>
      </c>
      <c r="T1403" s="1018">
        <f>O1403-S1403</f>
        <v>0</v>
      </c>
      <c r="U1403" s="1018">
        <f>S1403*Tabellen!$G$2</f>
        <v>0</v>
      </c>
      <c r="V1403" s="1018">
        <f>T1403*Tabellen!$H$2</f>
        <v>0</v>
      </c>
      <c r="W1403" s="1018">
        <f>U1403+V1403</f>
        <v>0</v>
      </c>
      <c r="X1403" s="1018">
        <f>O1403+W1403</f>
        <v>0</v>
      </c>
    </row>
    <row r="1404" spans="2:71" ht="15.65" customHeight="1" outlineLevel="2" x14ac:dyDescent="0.25">
      <c r="B1404" s="737"/>
      <c r="D1404" s="659" t="s">
        <v>869</v>
      </c>
      <c r="E1404" s="682">
        <v>1</v>
      </c>
      <c r="F1404" s="682" t="s">
        <v>74</v>
      </c>
      <c r="G1404" s="677"/>
      <c r="H1404" s="682">
        <f>E1404*G1404</f>
        <v>0</v>
      </c>
      <c r="I1404" s="910"/>
      <c r="J1404" s="898">
        <f>E1404*I1404</f>
        <v>0</v>
      </c>
      <c r="K1404" s="898">
        <v>15</v>
      </c>
      <c r="L1404" s="898">
        <f>E1404*K1404</f>
        <v>15</v>
      </c>
      <c r="M1404" s="898">
        <f>J1404+H1404*Tabellen!$K$2+L1404</f>
        <v>15</v>
      </c>
      <c r="N1404" s="795"/>
      <c r="O1404" s="1017">
        <f>M1404</f>
        <v>15</v>
      </c>
      <c r="P1404" s="1017"/>
      <c r="Q1404" s="1020" t="s">
        <v>992</v>
      </c>
      <c r="R1404" s="1040">
        <f>_xlfn.XLOOKUP(Q1404,Tabellen!$B$9:$B$21,Tabellen!$C$9:$C$21,"controleren")</f>
        <v>0.25</v>
      </c>
      <c r="S1404" s="1018">
        <f>O1404*R1404</f>
        <v>3.75</v>
      </c>
      <c r="T1404" s="1018">
        <f>O1404-S1404</f>
        <v>11.25</v>
      </c>
      <c r="U1404" s="1018">
        <f>S1404*Tabellen!$G$2</f>
        <v>0.33749999999999997</v>
      </c>
      <c r="V1404" s="1018">
        <f>T1404*Tabellen!$H$2</f>
        <v>2.3624999999999998</v>
      </c>
      <c r="W1404" s="1018">
        <f>U1404+V1404</f>
        <v>2.6999999999999997</v>
      </c>
      <c r="X1404" s="1018">
        <f>O1404+W1404</f>
        <v>17.7</v>
      </c>
    </row>
    <row r="1405" spans="2:71" ht="15.65" customHeight="1" outlineLevel="2" x14ac:dyDescent="0.25">
      <c r="B1405" s="737"/>
      <c r="D1405" s="659" t="s">
        <v>871</v>
      </c>
      <c r="E1405" s="682">
        <v>1</v>
      </c>
      <c r="F1405" s="682" t="s">
        <v>74</v>
      </c>
      <c r="G1405" s="677"/>
      <c r="H1405" s="682">
        <f>E1405*G1405</f>
        <v>0</v>
      </c>
      <c r="I1405" s="898"/>
      <c r="J1405" s="898">
        <f>E1405*I1405</f>
        <v>0</v>
      </c>
      <c r="K1405" s="898">
        <v>22.2</v>
      </c>
      <c r="L1405" s="898">
        <f>E1405*K1405</f>
        <v>22.2</v>
      </c>
      <c r="M1405" s="898">
        <f>J1405+H1405*Tabellen!$K$2+L1405</f>
        <v>22.2</v>
      </c>
      <c r="N1405" s="795"/>
      <c r="O1405" s="1017">
        <f>M1405</f>
        <v>22.2</v>
      </c>
      <c r="P1405" s="1017"/>
      <c r="Q1405" s="1020" t="s">
        <v>992</v>
      </c>
      <c r="R1405" s="1040">
        <f>_xlfn.XLOOKUP(Q1405,Tabellen!$B$9:$B$21,Tabellen!$C$9:$C$21,"controleren")</f>
        <v>0.25</v>
      </c>
      <c r="S1405" s="1018">
        <f>O1405*R1405</f>
        <v>5.55</v>
      </c>
      <c r="T1405" s="1018">
        <f>O1405-S1405</f>
        <v>16.649999999999999</v>
      </c>
      <c r="U1405" s="1018">
        <f>S1405*Tabellen!$G$2</f>
        <v>0.49949999999999994</v>
      </c>
      <c r="V1405" s="1018">
        <f>T1405*Tabellen!$H$2</f>
        <v>3.4964999999999997</v>
      </c>
      <c r="W1405" s="1018">
        <f>U1405+V1405</f>
        <v>3.9959999999999996</v>
      </c>
      <c r="X1405" s="1018">
        <f>O1405+W1405</f>
        <v>26.195999999999998</v>
      </c>
    </row>
    <row r="1406" spans="2:71" ht="15.65" customHeight="1" outlineLevel="2" x14ac:dyDescent="0.25">
      <c r="B1406" s="737"/>
      <c r="D1406" s="659" t="s">
        <v>1112</v>
      </c>
      <c r="E1406" s="682">
        <v>1</v>
      </c>
      <c r="F1406" s="682" t="s">
        <v>74</v>
      </c>
      <c r="G1406" s="677"/>
      <c r="H1406" s="682">
        <f>E1406*G1406</f>
        <v>0</v>
      </c>
      <c r="I1406" s="898"/>
      <c r="J1406" s="898">
        <f>E1406*I1406</f>
        <v>0</v>
      </c>
      <c r="K1406" s="898">
        <v>28.9</v>
      </c>
      <c r="L1406" s="898">
        <f>E1406*K1406</f>
        <v>28.9</v>
      </c>
      <c r="M1406" s="898">
        <f>J1406+H1406*Tabellen!$K$2+L1406</f>
        <v>28.9</v>
      </c>
      <c r="N1406" s="795"/>
      <c r="O1406" s="1017">
        <f>M1406</f>
        <v>28.9</v>
      </c>
      <c r="P1406" s="1017"/>
      <c r="Q1406" s="1020" t="s">
        <v>992</v>
      </c>
      <c r="R1406" s="1040">
        <f>_xlfn.XLOOKUP(Q1406,Tabellen!$B$9:$B$21,Tabellen!$C$9:$C$21,"controleren")</f>
        <v>0.25</v>
      </c>
      <c r="S1406" s="1018">
        <f>O1406*R1406</f>
        <v>7.2249999999999996</v>
      </c>
      <c r="T1406" s="1018">
        <f>O1406-S1406</f>
        <v>21.674999999999997</v>
      </c>
      <c r="U1406" s="1018">
        <f>S1406*Tabellen!$G$2</f>
        <v>0.65024999999999999</v>
      </c>
      <c r="V1406" s="1018">
        <f>T1406*Tabellen!$H$2</f>
        <v>4.5517499999999993</v>
      </c>
      <c r="W1406" s="1018">
        <f>U1406+V1406</f>
        <v>5.2019999999999991</v>
      </c>
      <c r="X1406" s="1018">
        <f>O1406+W1406</f>
        <v>34.101999999999997</v>
      </c>
    </row>
    <row r="1407" spans="2:71" ht="15.65" customHeight="1" outlineLevel="2" x14ac:dyDescent="0.25">
      <c r="B1407" s="659"/>
      <c r="D1407" s="682"/>
      <c r="E1407" s="660"/>
      <c r="G1407" s="661">
        <v>0</v>
      </c>
      <c r="H1407" s="661">
        <f>E1407*G1407</f>
        <v>0</v>
      </c>
      <c r="I1407" s="891">
        <v>0</v>
      </c>
      <c r="J1407" s="891">
        <f>E1407*I1407</f>
        <v>0</v>
      </c>
      <c r="L1407" s="891">
        <f>E1407*K1407</f>
        <v>0</v>
      </c>
      <c r="M1407" s="891">
        <f>J1407+H1407*Tabellen!$K$2+L1407</f>
        <v>0</v>
      </c>
      <c r="N1407" s="795"/>
      <c r="O1407" s="1017"/>
      <c r="P1407" s="1017"/>
      <c r="Q1407" s="1017"/>
    </row>
    <row r="1408" spans="2:71" ht="9" customHeight="1" outlineLevel="1" x14ac:dyDescent="0.25">
      <c r="B1408" s="663"/>
      <c r="D1408" s="664"/>
      <c r="E1408" s="666"/>
      <c r="F1408" s="664"/>
      <c r="G1408" s="665"/>
      <c r="H1408" s="665"/>
      <c r="I1408" s="892"/>
      <c r="J1408" s="892"/>
      <c r="K1408" s="892"/>
      <c r="L1408" s="892"/>
      <c r="M1408" s="892"/>
      <c r="N1408" s="786"/>
      <c r="O1408" s="1021"/>
      <c r="P1408" s="1021"/>
      <c r="Q1408" s="1021"/>
      <c r="R1408" s="1022"/>
      <c r="S1408" s="1022"/>
      <c r="T1408" s="1022"/>
      <c r="U1408" s="1022"/>
      <c r="V1408" s="1022"/>
      <c r="W1408" s="1022"/>
      <c r="X1408" s="1022"/>
      <c r="Y1408" s="1021"/>
      <c r="Z1408" s="965"/>
      <c r="AA1408" s="966"/>
      <c r="AG1408" s="963"/>
      <c r="AH1408" s="963"/>
    </row>
    <row r="1409" spans="2:71" s="912" customFormat="1" ht="15.65" customHeight="1" outlineLevel="1" x14ac:dyDescent="0.25">
      <c r="B1409" s="650" t="s">
        <v>929</v>
      </c>
      <c r="C1409" s="937"/>
      <c r="D1409" s="651" t="s">
        <v>1653</v>
      </c>
      <c r="E1409" s="658">
        <v>1</v>
      </c>
      <c r="F1409" s="651" t="s">
        <v>74</v>
      </c>
      <c r="G1409" s="652"/>
      <c r="H1409" s="652">
        <f>SUM(H1410:H1417)</f>
        <v>0</v>
      </c>
      <c r="I1409" s="890"/>
      <c r="J1409" s="890">
        <f>SUM(J1410:J1417)</f>
        <v>0</v>
      </c>
      <c r="K1409" s="890"/>
      <c r="L1409" s="890">
        <f>SUM(L1410:L1417)</f>
        <v>101.1</v>
      </c>
      <c r="M1409" s="890">
        <f>SUM(M1410:M1415)</f>
        <v>101.1</v>
      </c>
      <c r="N1409" s="937"/>
      <c r="O1409" s="1013">
        <f>SUM(O1410:O1416)</f>
        <v>101.1</v>
      </c>
      <c r="P1409" s="1014" t="str">
        <f>B1409</f>
        <v>V4-1-B3</v>
      </c>
      <c r="Q1409" s="1014"/>
      <c r="R1409" s="1015"/>
      <c r="S1409" s="1015"/>
      <c r="T1409" s="1015"/>
      <c r="U1409" s="1015"/>
      <c r="V1409" s="1015"/>
      <c r="W1409" s="1015"/>
      <c r="X1409" s="1015">
        <f>SUM(X1410:X1417)</f>
        <v>119.298</v>
      </c>
      <c r="Y1409" s="1016"/>
      <c r="Z1409" s="960"/>
      <c r="AA1409" s="960"/>
      <c r="AB1409" s="960"/>
      <c r="AC1409" s="960"/>
      <c r="AD1409" s="960"/>
      <c r="AE1409" s="960"/>
      <c r="AF1409" s="960"/>
      <c r="AG1409" s="960"/>
      <c r="AH1409" s="960"/>
      <c r="AI1409" s="960"/>
      <c r="AJ1409" s="960"/>
      <c r="AK1409" s="960"/>
      <c r="AL1409" s="960"/>
      <c r="AM1409" s="960"/>
      <c r="AN1409" s="960"/>
      <c r="AO1409" s="960"/>
      <c r="AP1409" s="960"/>
      <c r="AQ1409" s="960"/>
      <c r="AR1409" s="960"/>
      <c r="AS1409" s="960"/>
      <c r="AT1409" s="960"/>
      <c r="AU1409" s="960"/>
      <c r="AV1409" s="960"/>
      <c r="AW1409" s="960"/>
      <c r="AX1409" s="960"/>
      <c r="AY1409" s="960"/>
      <c r="AZ1409" s="960"/>
      <c r="BA1409" s="960"/>
      <c r="BB1409" s="960"/>
      <c r="BC1409" s="960"/>
      <c r="BD1409" s="960"/>
      <c r="BE1409" s="960"/>
      <c r="BF1409" s="960"/>
      <c r="BG1409" s="960"/>
      <c r="BH1409" s="960"/>
      <c r="BI1409" s="960"/>
      <c r="BJ1409" s="960"/>
      <c r="BK1409" s="960"/>
      <c r="BL1409" s="960"/>
      <c r="BM1409" s="960"/>
      <c r="BN1409" s="960"/>
      <c r="BO1409" s="960"/>
      <c r="BP1409" s="960"/>
      <c r="BQ1409" s="960"/>
      <c r="BR1409" s="960"/>
      <c r="BS1409" s="960"/>
    </row>
    <row r="1410" spans="2:71" ht="15.65" customHeight="1" outlineLevel="2" x14ac:dyDescent="0.25">
      <c r="B1410" s="659"/>
      <c r="D1410" s="668" t="s">
        <v>142</v>
      </c>
      <c r="E1410" s="660"/>
      <c r="G1410" s="661"/>
      <c r="H1410" s="661"/>
      <c r="I1410" s="897"/>
      <c r="J1410" s="897"/>
      <c r="K1410" s="897"/>
      <c r="N1410" s="795"/>
      <c r="O1410" s="1017"/>
      <c r="P1410" s="1017"/>
      <c r="Q1410" s="1017"/>
    </row>
    <row r="1411" spans="2:71" ht="15.65" customHeight="1" outlineLevel="2" x14ac:dyDescent="0.25">
      <c r="B1411" s="659"/>
      <c r="D1411" s="659" t="str">
        <f>D1409</f>
        <v>Dakisolatie glaswol deken dik 130mm  Rc 3.50 m².K/W  &gt; 120 m²</v>
      </c>
      <c r="E1411" s="682">
        <v>1</v>
      </c>
      <c r="F1411" s="682" t="s">
        <v>74</v>
      </c>
      <c r="G1411" s="682"/>
      <c r="H1411" s="682">
        <f>E1411*G1411</f>
        <v>0</v>
      </c>
      <c r="I1411" s="898"/>
      <c r="J1411" s="898">
        <f>E1411*I1411</f>
        <v>0</v>
      </c>
      <c r="K1411" s="898">
        <v>35</v>
      </c>
      <c r="L1411" s="898">
        <f>E1411*K1411</f>
        <v>35</v>
      </c>
      <c r="M1411" s="898">
        <f>J1411+H1411*Tabellen!$K$2+L1411</f>
        <v>35</v>
      </c>
      <c r="N1411" s="795"/>
      <c r="O1411" s="1017">
        <f>M1411</f>
        <v>35</v>
      </c>
      <c r="P1411" s="1017"/>
      <c r="Q1411" s="1020" t="s">
        <v>992</v>
      </c>
      <c r="R1411" s="1040">
        <f>_xlfn.XLOOKUP(Q1411,Tabellen!$B$9:$B$21,Tabellen!$C$9:$C$21,"controleren")</f>
        <v>0.25</v>
      </c>
      <c r="S1411" s="1018">
        <f>O1411*R1411</f>
        <v>8.75</v>
      </c>
      <c r="T1411" s="1018">
        <f>O1411-S1411</f>
        <v>26.25</v>
      </c>
      <c r="U1411" s="1018">
        <f>S1411*Tabellen!$G$2</f>
        <v>0.78749999999999998</v>
      </c>
      <c r="V1411" s="1018">
        <f>T1411*Tabellen!$H$2</f>
        <v>5.5125000000000002</v>
      </c>
      <c r="W1411" s="1018">
        <f>U1411+V1411</f>
        <v>6.3</v>
      </c>
      <c r="X1411" s="1018">
        <f>O1411+W1411</f>
        <v>41.3</v>
      </c>
    </row>
    <row r="1412" spans="2:71" ht="15.65" customHeight="1" outlineLevel="2" x14ac:dyDescent="0.25">
      <c r="B1412" s="659"/>
      <c r="D1412" s="659"/>
      <c r="E1412" s="682"/>
      <c r="F1412" s="682"/>
      <c r="G1412" s="677"/>
      <c r="H1412" s="682"/>
      <c r="I1412" s="898"/>
      <c r="J1412" s="898"/>
      <c r="K1412" s="898"/>
      <c r="L1412" s="898"/>
      <c r="M1412" s="898"/>
      <c r="N1412" s="795"/>
      <c r="O1412" s="1017"/>
      <c r="P1412" s="1017"/>
      <c r="Q1412" s="1020" t="s">
        <v>992</v>
      </c>
      <c r="R1412" s="1040">
        <f>_xlfn.XLOOKUP(Q1412,Tabellen!$B$9:$B$21,Tabellen!$C$9:$C$21,"controleren")</f>
        <v>0.25</v>
      </c>
      <c r="S1412" s="1018">
        <f>O1412*R1412</f>
        <v>0</v>
      </c>
      <c r="T1412" s="1018">
        <f>O1412-S1412</f>
        <v>0</v>
      </c>
      <c r="U1412" s="1018">
        <f>S1412*Tabellen!$G$2</f>
        <v>0</v>
      </c>
      <c r="V1412" s="1018">
        <f>T1412*Tabellen!$H$2</f>
        <v>0</v>
      </c>
      <c r="W1412" s="1018">
        <f>U1412+V1412</f>
        <v>0</v>
      </c>
      <c r="X1412" s="1018">
        <f>O1412+W1412</f>
        <v>0</v>
      </c>
    </row>
    <row r="1413" spans="2:71" ht="15.65" customHeight="1" outlineLevel="2" x14ac:dyDescent="0.25">
      <c r="B1413" s="737"/>
      <c r="D1413" s="659" t="s">
        <v>869</v>
      </c>
      <c r="E1413" s="682">
        <v>1</v>
      </c>
      <c r="F1413" s="682" t="s">
        <v>74</v>
      </c>
      <c r="G1413" s="677"/>
      <c r="H1413" s="682">
        <f>E1413*G1413</f>
        <v>0</v>
      </c>
      <c r="I1413" s="910"/>
      <c r="J1413" s="898">
        <f>E1413*I1413</f>
        <v>0</v>
      </c>
      <c r="K1413" s="898">
        <v>15</v>
      </c>
      <c r="L1413" s="898">
        <f>E1413*K1413</f>
        <v>15</v>
      </c>
      <c r="M1413" s="898">
        <f>J1413+H1413*Tabellen!$K$2+L1413</f>
        <v>15</v>
      </c>
      <c r="N1413" s="795"/>
      <c r="O1413" s="1017">
        <f>M1413</f>
        <v>15</v>
      </c>
      <c r="P1413" s="1017"/>
      <c r="Q1413" s="1020" t="s">
        <v>992</v>
      </c>
      <c r="R1413" s="1040">
        <f>_xlfn.XLOOKUP(Q1413,Tabellen!$B$9:$B$21,Tabellen!$C$9:$C$21,"controleren")</f>
        <v>0.25</v>
      </c>
      <c r="S1413" s="1018">
        <f>O1413*R1413</f>
        <v>3.75</v>
      </c>
      <c r="T1413" s="1018">
        <f>O1413-S1413</f>
        <v>11.25</v>
      </c>
      <c r="U1413" s="1018">
        <f>S1413*Tabellen!$G$2</f>
        <v>0.33749999999999997</v>
      </c>
      <c r="V1413" s="1018">
        <f>T1413*Tabellen!$H$2</f>
        <v>2.3624999999999998</v>
      </c>
      <c r="W1413" s="1018">
        <f>U1413+V1413</f>
        <v>2.6999999999999997</v>
      </c>
      <c r="X1413" s="1018">
        <f>O1413+W1413</f>
        <v>17.7</v>
      </c>
    </row>
    <row r="1414" spans="2:71" ht="15.65" customHeight="1" outlineLevel="2" x14ac:dyDescent="0.25">
      <c r="B1414" s="737"/>
      <c r="D1414" s="659" t="s">
        <v>871</v>
      </c>
      <c r="E1414" s="682">
        <v>1</v>
      </c>
      <c r="F1414" s="682" t="s">
        <v>74</v>
      </c>
      <c r="G1414" s="677"/>
      <c r="H1414" s="682">
        <f>E1414*G1414</f>
        <v>0</v>
      </c>
      <c r="I1414" s="898"/>
      <c r="J1414" s="898">
        <f>E1414*I1414</f>
        <v>0</v>
      </c>
      <c r="K1414" s="898">
        <v>22.2</v>
      </c>
      <c r="L1414" s="898">
        <f>E1414*K1414</f>
        <v>22.2</v>
      </c>
      <c r="M1414" s="898">
        <f>J1414+H1414*Tabellen!$K$2+L1414</f>
        <v>22.2</v>
      </c>
      <c r="N1414" s="795"/>
      <c r="O1414" s="1017">
        <f>M1414</f>
        <v>22.2</v>
      </c>
      <c r="P1414" s="1017"/>
      <c r="Q1414" s="1020" t="s">
        <v>992</v>
      </c>
      <c r="R1414" s="1040">
        <f>_xlfn.XLOOKUP(Q1414,Tabellen!$B$9:$B$21,Tabellen!$C$9:$C$21,"controleren")</f>
        <v>0.25</v>
      </c>
      <c r="S1414" s="1018">
        <f>O1414*R1414</f>
        <v>5.55</v>
      </c>
      <c r="T1414" s="1018">
        <f>O1414-S1414</f>
        <v>16.649999999999999</v>
      </c>
      <c r="U1414" s="1018">
        <f>S1414*Tabellen!$G$2</f>
        <v>0.49949999999999994</v>
      </c>
      <c r="V1414" s="1018">
        <f>T1414*Tabellen!$H$2</f>
        <v>3.4964999999999997</v>
      </c>
      <c r="W1414" s="1018">
        <f>U1414+V1414</f>
        <v>3.9959999999999996</v>
      </c>
      <c r="X1414" s="1018">
        <f>O1414+W1414</f>
        <v>26.195999999999998</v>
      </c>
    </row>
    <row r="1415" spans="2:71" ht="15.65" customHeight="1" outlineLevel="2" x14ac:dyDescent="0.25">
      <c r="B1415" s="737"/>
      <c r="D1415" s="659" t="s">
        <v>1112</v>
      </c>
      <c r="E1415" s="682">
        <v>1</v>
      </c>
      <c r="F1415" s="682" t="s">
        <v>74</v>
      </c>
      <c r="G1415" s="677"/>
      <c r="H1415" s="682">
        <f>E1415*G1415</f>
        <v>0</v>
      </c>
      <c r="I1415" s="898"/>
      <c r="J1415" s="898">
        <f>E1415*I1415</f>
        <v>0</v>
      </c>
      <c r="K1415" s="898">
        <v>28.9</v>
      </c>
      <c r="L1415" s="898">
        <f>E1415*K1415</f>
        <v>28.9</v>
      </c>
      <c r="M1415" s="898">
        <f>J1415+H1415*Tabellen!$K$2+L1415</f>
        <v>28.9</v>
      </c>
      <c r="N1415" s="795"/>
      <c r="O1415" s="1017">
        <f>M1415</f>
        <v>28.9</v>
      </c>
      <c r="P1415" s="1017"/>
      <c r="Q1415" s="1020" t="s">
        <v>992</v>
      </c>
      <c r="R1415" s="1040">
        <f>_xlfn.XLOOKUP(Q1415,Tabellen!$B$9:$B$21,Tabellen!$C$9:$C$21,"controleren")</f>
        <v>0.25</v>
      </c>
      <c r="S1415" s="1018">
        <f>O1415*R1415</f>
        <v>7.2249999999999996</v>
      </c>
      <c r="T1415" s="1018">
        <f>O1415-S1415</f>
        <v>21.674999999999997</v>
      </c>
      <c r="U1415" s="1018">
        <f>S1415*Tabellen!$G$2</f>
        <v>0.65024999999999999</v>
      </c>
      <c r="V1415" s="1018">
        <f>T1415*Tabellen!$H$2</f>
        <v>4.5517499999999993</v>
      </c>
      <c r="W1415" s="1018">
        <f>U1415+V1415</f>
        <v>5.2019999999999991</v>
      </c>
      <c r="X1415" s="1018">
        <f>O1415+W1415</f>
        <v>34.101999999999997</v>
      </c>
    </row>
    <row r="1416" spans="2:71" ht="15.65" customHeight="1" outlineLevel="2" x14ac:dyDescent="0.25">
      <c r="B1416" s="737"/>
      <c r="D1416" s="682"/>
      <c r="E1416" s="682"/>
      <c r="F1416" s="682"/>
      <c r="G1416" s="677"/>
      <c r="H1416" s="682"/>
      <c r="I1416" s="898"/>
      <c r="J1416" s="898"/>
      <c r="K1416" s="898"/>
      <c r="L1416" s="898"/>
      <c r="M1416" s="898"/>
      <c r="N1416" s="795"/>
      <c r="O1416" s="1017"/>
      <c r="P1416" s="1017"/>
      <c r="Q1416" s="1020"/>
    </row>
    <row r="1417" spans="2:71" ht="9" customHeight="1" outlineLevel="1" x14ac:dyDescent="0.25">
      <c r="B1417" s="663"/>
      <c r="D1417" s="664"/>
      <c r="E1417" s="666"/>
      <c r="F1417" s="664"/>
      <c r="G1417" s="665"/>
      <c r="H1417" s="665"/>
      <c r="I1417" s="892"/>
      <c r="J1417" s="892"/>
      <c r="K1417" s="892"/>
      <c r="L1417" s="892"/>
      <c r="M1417" s="892"/>
      <c r="N1417" s="786"/>
      <c r="O1417" s="1021"/>
      <c r="P1417" s="1021"/>
      <c r="Q1417" s="1021"/>
      <c r="R1417" s="1022"/>
      <c r="S1417" s="1022"/>
      <c r="T1417" s="1022"/>
      <c r="U1417" s="1022"/>
      <c r="V1417" s="1022"/>
      <c r="W1417" s="1022"/>
      <c r="X1417" s="1022"/>
      <c r="Y1417" s="1021"/>
      <c r="Z1417" s="965"/>
      <c r="AA1417" s="966"/>
      <c r="AG1417" s="963"/>
      <c r="AH1417" s="963"/>
    </row>
    <row r="1418" spans="2:71" s="912" customFormat="1" ht="15.65" customHeight="1" outlineLevel="1" x14ac:dyDescent="0.25">
      <c r="B1418" s="650" t="s">
        <v>930</v>
      </c>
      <c r="C1418" s="937"/>
      <c r="D1418" s="651" t="s">
        <v>1364</v>
      </c>
      <c r="E1418" s="658">
        <v>1</v>
      </c>
      <c r="F1418" s="651" t="s">
        <v>74</v>
      </c>
      <c r="G1418" s="652"/>
      <c r="H1418" s="652">
        <f>SUM(H1419:H1421)</f>
        <v>0</v>
      </c>
      <c r="I1418" s="890"/>
      <c r="J1418" s="890">
        <f>SUM(J1419:J1421)</f>
        <v>0</v>
      </c>
      <c r="K1418" s="890"/>
      <c r="L1418" s="890">
        <f>SUM(L1419:L1421)</f>
        <v>0.45</v>
      </c>
      <c r="M1418" s="890">
        <f>SUM(M1419:M1421)</f>
        <v>0.45</v>
      </c>
      <c r="N1418" s="937"/>
      <c r="O1418" s="1013">
        <f>SUM(O1419:O1421)</f>
        <v>0.45</v>
      </c>
      <c r="P1418" s="1014" t="str">
        <f>B1418</f>
        <v>V4-1-B4</v>
      </c>
      <c r="Q1418" s="1014"/>
      <c r="R1418" s="1015"/>
      <c r="S1418" s="1015"/>
      <c r="T1418" s="1015"/>
      <c r="U1418" s="1015"/>
      <c r="V1418" s="1015"/>
      <c r="W1418" s="1015"/>
      <c r="X1418" s="1015">
        <f>SUM(X1419:X1421)</f>
        <v>0.53100000000000003</v>
      </c>
      <c r="Y1418" s="1016"/>
      <c r="Z1418" s="960"/>
      <c r="AA1418" s="960"/>
      <c r="AB1418" s="960"/>
      <c r="AC1418" s="960"/>
      <c r="AD1418" s="960"/>
      <c r="AE1418" s="960"/>
      <c r="AF1418" s="960"/>
      <c r="AG1418" s="960"/>
      <c r="AH1418" s="960"/>
      <c r="AI1418" s="960"/>
      <c r="AJ1418" s="960"/>
      <c r="AK1418" s="960"/>
      <c r="AL1418" s="960"/>
      <c r="AM1418" s="960"/>
      <c r="AN1418" s="960"/>
      <c r="AO1418" s="960"/>
      <c r="AP1418" s="960"/>
      <c r="AQ1418" s="960"/>
      <c r="AR1418" s="960"/>
      <c r="AS1418" s="960"/>
      <c r="AT1418" s="960"/>
      <c r="AU1418" s="960"/>
      <c r="AV1418" s="960"/>
      <c r="AW1418" s="960"/>
      <c r="AX1418" s="960"/>
      <c r="AY1418" s="960"/>
      <c r="AZ1418" s="960"/>
      <c r="BA1418" s="960"/>
      <c r="BB1418" s="960"/>
      <c r="BC1418" s="960"/>
      <c r="BD1418" s="960"/>
      <c r="BE1418" s="960"/>
      <c r="BF1418" s="960"/>
      <c r="BG1418" s="960"/>
      <c r="BH1418" s="960"/>
      <c r="BI1418" s="960"/>
      <c r="BJ1418" s="960"/>
      <c r="BK1418" s="960"/>
      <c r="BL1418" s="960"/>
      <c r="BM1418" s="960"/>
      <c r="BN1418" s="960"/>
      <c r="BO1418" s="960"/>
      <c r="BP1418" s="960"/>
      <c r="BQ1418" s="960"/>
      <c r="BR1418" s="960"/>
      <c r="BS1418" s="960"/>
    </row>
    <row r="1419" spans="2:71" ht="15.65" customHeight="1" outlineLevel="2" x14ac:dyDescent="0.25">
      <c r="B1419" s="659"/>
      <c r="D1419" s="668" t="s">
        <v>142</v>
      </c>
      <c r="E1419" s="660"/>
      <c r="G1419" s="661"/>
      <c r="H1419" s="661"/>
      <c r="I1419" s="897"/>
      <c r="J1419" s="897"/>
      <c r="K1419" s="897"/>
      <c r="N1419" s="795"/>
      <c r="O1419" s="1017"/>
      <c r="P1419" s="1017"/>
      <c r="Q1419" s="1017"/>
    </row>
    <row r="1420" spans="2:71" ht="15.65" customHeight="1" outlineLevel="2" x14ac:dyDescent="0.25">
      <c r="B1420" s="659"/>
      <c r="D1420" s="659" t="str">
        <f>D1418</f>
        <v>╚ Glaswol meer-/minderprijs per mm</v>
      </c>
      <c r="E1420" s="682">
        <v>1</v>
      </c>
      <c r="F1420" s="682" t="s">
        <v>74</v>
      </c>
      <c r="G1420" s="682"/>
      <c r="H1420" s="682">
        <f>E1420*G1420</f>
        <v>0</v>
      </c>
      <c r="I1420" s="898"/>
      <c r="J1420" s="898">
        <f>E1420*I1420</f>
        <v>0</v>
      </c>
      <c r="K1420" s="898">
        <v>0.45</v>
      </c>
      <c r="L1420" s="898">
        <f>E1420*K1420</f>
        <v>0.45</v>
      </c>
      <c r="M1420" s="898">
        <f>J1420+H1420*Tabellen!$K$2+L1420</f>
        <v>0.45</v>
      </c>
      <c r="N1420" s="795"/>
      <c r="O1420" s="1017">
        <f>M1420</f>
        <v>0.45</v>
      </c>
      <c r="P1420" s="1017"/>
      <c r="Q1420" s="1020" t="s">
        <v>992</v>
      </c>
      <c r="R1420" s="1040">
        <f>_xlfn.XLOOKUP(Q1420,Tabellen!$B$9:$B$21,Tabellen!$C$9:$C$21,"controleren")</f>
        <v>0.25</v>
      </c>
      <c r="S1420" s="1018">
        <f>O1420*R1420</f>
        <v>0.1125</v>
      </c>
      <c r="T1420" s="1018">
        <f>O1420-S1420</f>
        <v>0.33750000000000002</v>
      </c>
      <c r="U1420" s="1018">
        <f>S1420*Tabellen!$G$2</f>
        <v>1.0125E-2</v>
      </c>
      <c r="V1420" s="1018">
        <f>T1420*Tabellen!$H$2</f>
        <v>7.0875000000000007E-2</v>
      </c>
      <c r="W1420" s="1018">
        <f>U1420+V1420</f>
        <v>8.1000000000000003E-2</v>
      </c>
      <c r="X1420" s="1018">
        <f>O1420+W1420</f>
        <v>0.53100000000000003</v>
      </c>
    </row>
    <row r="1421" spans="2:71" ht="15.65" customHeight="1" outlineLevel="2" x14ac:dyDescent="0.25">
      <c r="B1421" s="659"/>
      <c r="D1421" s="682"/>
      <c r="E1421" s="660"/>
      <c r="G1421" s="661"/>
      <c r="H1421" s="661"/>
      <c r="N1421" s="795"/>
      <c r="O1421" s="1017"/>
      <c r="P1421" s="1017"/>
      <c r="Q1421" s="1017"/>
    </row>
    <row r="1422" spans="2:71" ht="9" customHeight="1" outlineLevel="1" x14ac:dyDescent="0.25">
      <c r="B1422" s="663"/>
      <c r="D1422" s="664"/>
      <c r="E1422" s="666"/>
      <c r="F1422" s="664"/>
      <c r="G1422" s="665"/>
      <c r="H1422" s="665"/>
      <c r="I1422" s="892"/>
      <c r="J1422" s="892"/>
      <c r="K1422" s="892"/>
      <c r="L1422" s="892"/>
      <c r="M1422" s="892"/>
      <c r="N1422" s="786"/>
      <c r="O1422" s="1021"/>
      <c r="P1422" s="1021"/>
      <c r="Q1422" s="1021"/>
      <c r="R1422" s="1022"/>
      <c r="S1422" s="1022"/>
      <c r="T1422" s="1022"/>
      <c r="U1422" s="1022"/>
      <c r="V1422" s="1022"/>
      <c r="W1422" s="1022"/>
      <c r="X1422" s="1022"/>
      <c r="Y1422" s="1021"/>
      <c r="Z1422" s="965"/>
      <c r="AA1422" s="966"/>
      <c r="AG1422" s="963"/>
      <c r="AH1422" s="963"/>
    </row>
    <row r="1423" spans="2:71" s="912" customFormat="1" ht="15.65" customHeight="1" outlineLevel="1" x14ac:dyDescent="0.25">
      <c r="B1423" s="650" t="s">
        <v>931</v>
      </c>
      <c r="C1423" s="937"/>
      <c r="D1423" s="651" t="s">
        <v>1654</v>
      </c>
      <c r="E1423" s="658">
        <v>1</v>
      </c>
      <c r="F1423" s="651" t="s">
        <v>74</v>
      </c>
      <c r="G1423" s="652"/>
      <c r="H1423" s="652">
        <f>SUM(H1424:H1426)</f>
        <v>0</v>
      </c>
      <c r="I1423" s="890"/>
      <c r="J1423" s="890">
        <f>SUM(J1424:J1426)</f>
        <v>0</v>
      </c>
      <c r="K1423" s="890"/>
      <c r="L1423" s="890">
        <f>SUM(L1424:L1426)</f>
        <v>65</v>
      </c>
      <c r="M1423" s="890">
        <f>SUM(M1424:M1426)</f>
        <v>65</v>
      </c>
      <c r="N1423" s="937"/>
      <c r="O1423" s="1013">
        <f>SUM(O1424:O1426)</f>
        <v>65</v>
      </c>
      <c r="P1423" s="1014" t="str">
        <f>B1423</f>
        <v>V4-1-C1</v>
      </c>
      <c r="Q1423" s="1014"/>
      <c r="R1423" s="1015"/>
      <c r="S1423" s="1015"/>
      <c r="T1423" s="1015"/>
      <c r="U1423" s="1015"/>
      <c r="V1423" s="1015"/>
      <c r="W1423" s="1015"/>
      <c r="X1423" s="1015">
        <f>SUM(X1424:X1426)</f>
        <v>76.7</v>
      </c>
      <c r="Y1423" s="1016"/>
      <c r="Z1423" s="960"/>
      <c r="AA1423" s="960"/>
      <c r="AB1423" s="960"/>
      <c r="AC1423" s="960"/>
      <c r="AD1423" s="960"/>
      <c r="AE1423" s="960"/>
      <c r="AF1423" s="960"/>
      <c r="AG1423" s="960"/>
      <c r="AH1423" s="960"/>
      <c r="AI1423" s="960"/>
      <c r="AJ1423" s="960"/>
      <c r="AK1423" s="960"/>
      <c r="AL1423" s="960"/>
      <c r="AM1423" s="960"/>
      <c r="AN1423" s="960"/>
      <c r="AO1423" s="960"/>
      <c r="AP1423" s="960"/>
      <c r="AQ1423" s="960"/>
      <c r="AR1423" s="960"/>
      <c r="AS1423" s="960"/>
      <c r="AT1423" s="960"/>
      <c r="AU1423" s="960"/>
      <c r="AV1423" s="960"/>
      <c r="AW1423" s="960"/>
      <c r="AX1423" s="960"/>
      <c r="AY1423" s="960"/>
      <c r="AZ1423" s="960"/>
      <c r="BA1423" s="960"/>
      <c r="BB1423" s="960"/>
      <c r="BC1423" s="960"/>
      <c r="BD1423" s="960"/>
      <c r="BE1423" s="960"/>
      <c r="BF1423" s="960"/>
      <c r="BG1423" s="960"/>
      <c r="BH1423" s="960"/>
      <c r="BI1423" s="960"/>
      <c r="BJ1423" s="960"/>
      <c r="BK1423" s="960"/>
      <c r="BL1423" s="960"/>
      <c r="BM1423" s="960"/>
      <c r="BN1423" s="960"/>
      <c r="BO1423" s="960"/>
      <c r="BP1423" s="960"/>
      <c r="BQ1423" s="960"/>
      <c r="BR1423" s="960"/>
      <c r="BS1423" s="960"/>
    </row>
    <row r="1424" spans="2:71" ht="15.65" customHeight="1" outlineLevel="2" x14ac:dyDescent="0.25">
      <c r="B1424" s="659"/>
      <c r="D1424" s="668" t="s">
        <v>142</v>
      </c>
      <c r="E1424" s="660"/>
      <c r="G1424" s="661"/>
      <c r="H1424" s="661"/>
      <c r="I1424" s="897"/>
      <c r="J1424" s="897"/>
      <c r="K1424" s="897"/>
      <c r="N1424" s="795"/>
      <c r="O1424" s="1017"/>
      <c r="P1424" s="1017"/>
      <c r="Q1424" s="1017"/>
    </row>
    <row r="1425" spans="2:71" ht="15.65" customHeight="1" outlineLevel="2" x14ac:dyDescent="0.25">
      <c r="B1425" s="659"/>
      <c r="D1425" s="659" t="str">
        <f>D1423</f>
        <v>Dakisolatie glaswol ingeblazen dik 130mm Rc 3.50 m².K/W &lt; 45 m²</v>
      </c>
      <c r="E1425" s="682">
        <v>1</v>
      </c>
      <c r="F1425" s="682" t="s">
        <v>74</v>
      </c>
      <c r="G1425" s="682"/>
      <c r="H1425" s="682">
        <f>E1425*G1425</f>
        <v>0</v>
      </c>
      <c r="I1425" s="898"/>
      <c r="J1425" s="898">
        <f>E1425*I1425</f>
        <v>0</v>
      </c>
      <c r="K1425" s="898">
        <v>65</v>
      </c>
      <c r="L1425" s="898">
        <f>E1425*K1425</f>
        <v>65</v>
      </c>
      <c r="M1425" s="898">
        <f>J1425+H1425*Tabellen!$K$2+L1425</f>
        <v>65</v>
      </c>
      <c r="N1425" s="795"/>
      <c r="O1425" s="1017">
        <f>M1425</f>
        <v>65</v>
      </c>
      <c r="P1425" s="1017"/>
      <c r="Q1425" s="1020" t="s">
        <v>992</v>
      </c>
      <c r="R1425" s="1040">
        <f>_xlfn.XLOOKUP(Q1425,Tabellen!$B$9:$B$21,Tabellen!$C$9:$C$21,"controleren")</f>
        <v>0.25</v>
      </c>
      <c r="S1425" s="1018">
        <f>O1425*R1425</f>
        <v>16.25</v>
      </c>
      <c r="T1425" s="1018">
        <f>O1425-S1425</f>
        <v>48.75</v>
      </c>
      <c r="U1425" s="1018">
        <f>S1425*Tabellen!$G$2</f>
        <v>1.4624999999999999</v>
      </c>
      <c r="V1425" s="1018">
        <f>T1425*Tabellen!$H$2</f>
        <v>10.237499999999999</v>
      </c>
      <c r="W1425" s="1018">
        <f>U1425+V1425</f>
        <v>11.7</v>
      </c>
      <c r="X1425" s="1018">
        <f>O1425+W1425</f>
        <v>76.7</v>
      </c>
    </row>
    <row r="1426" spans="2:71" ht="15.65" customHeight="1" outlineLevel="2" x14ac:dyDescent="0.25">
      <c r="B1426" s="659"/>
      <c r="D1426" s="682"/>
      <c r="E1426" s="660"/>
      <c r="G1426" s="661"/>
      <c r="H1426" s="661"/>
      <c r="N1426" s="795"/>
      <c r="O1426" s="1017"/>
      <c r="P1426" s="1017"/>
      <c r="Q1426" s="1017"/>
    </row>
    <row r="1427" spans="2:71" ht="9" customHeight="1" outlineLevel="1" x14ac:dyDescent="0.25">
      <c r="B1427" s="663"/>
      <c r="D1427" s="664"/>
      <c r="E1427" s="666"/>
      <c r="F1427" s="664"/>
      <c r="G1427" s="665"/>
      <c r="H1427" s="665"/>
      <c r="I1427" s="892"/>
      <c r="J1427" s="892"/>
      <c r="K1427" s="892"/>
      <c r="L1427" s="892"/>
      <c r="M1427" s="892"/>
      <c r="N1427" s="786"/>
      <c r="O1427" s="1021"/>
      <c r="P1427" s="1021"/>
      <c r="Q1427" s="1021"/>
      <c r="R1427" s="1022"/>
      <c r="S1427" s="1022"/>
      <c r="T1427" s="1022"/>
      <c r="U1427" s="1022"/>
      <c r="V1427" s="1022"/>
      <c r="W1427" s="1022"/>
      <c r="X1427" s="1022"/>
      <c r="Y1427" s="1021"/>
      <c r="Z1427" s="965"/>
      <c r="AA1427" s="966"/>
      <c r="AG1427" s="963"/>
      <c r="AH1427" s="963"/>
    </row>
    <row r="1428" spans="2:71" s="912" customFormat="1" ht="15.65" customHeight="1" outlineLevel="1" x14ac:dyDescent="0.25">
      <c r="B1428" s="650" t="s">
        <v>932</v>
      </c>
      <c r="C1428" s="937"/>
      <c r="D1428" s="651" t="s">
        <v>1655</v>
      </c>
      <c r="E1428" s="658">
        <v>1</v>
      </c>
      <c r="F1428" s="651" t="s">
        <v>74</v>
      </c>
      <c r="G1428" s="652"/>
      <c r="H1428" s="652">
        <f>SUM(H1429:H1431)</f>
        <v>0</v>
      </c>
      <c r="I1428" s="890"/>
      <c r="J1428" s="890">
        <f>SUM(J1429:J1431)</f>
        <v>0</v>
      </c>
      <c r="K1428" s="890"/>
      <c r="L1428" s="890">
        <f>SUM(L1429:L1431)</f>
        <v>55</v>
      </c>
      <c r="M1428" s="890">
        <f>SUM(M1429:M1431)</f>
        <v>55</v>
      </c>
      <c r="N1428" s="937"/>
      <c r="O1428" s="1013">
        <f>SUM(O1429:O1431)</f>
        <v>55</v>
      </c>
      <c r="P1428" s="1014" t="str">
        <f>B1428</f>
        <v>V4-1-C2</v>
      </c>
      <c r="Q1428" s="1014"/>
      <c r="R1428" s="1015"/>
      <c r="S1428" s="1015"/>
      <c r="T1428" s="1015"/>
      <c r="U1428" s="1015"/>
      <c r="V1428" s="1015"/>
      <c r="W1428" s="1015"/>
      <c r="X1428" s="1015">
        <f>SUM(X1429:X1431)</f>
        <v>64.900000000000006</v>
      </c>
      <c r="Y1428" s="1016"/>
      <c r="Z1428" s="960"/>
      <c r="AA1428" s="960"/>
      <c r="AB1428" s="960"/>
      <c r="AC1428" s="960"/>
      <c r="AD1428" s="960"/>
      <c r="AE1428" s="960"/>
      <c r="AF1428" s="960"/>
      <c r="AG1428" s="960"/>
      <c r="AH1428" s="960"/>
      <c r="AI1428" s="960"/>
      <c r="AJ1428" s="960"/>
      <c r="AK1428" s="960"/>
      <c r="AL1428" s="960"/>
      <c r="AM1428" s="960"/>
      <c r="AN1428" s="960"/>
      <c r="AO1428" s="960"/>
      <c r="AP1428" s="960"/>
      <c r="AQ1428" s="960"/>
      <c r="AR1428" s="960"/>
      <c r="AS1428" s="960"/>
      <c r="AT1428" s="960"/>
      <c r="AU1428" s="960"/>
      <c r="AV1428" s="960"/>
      <c r="AW1428" s="960"/>
      <c r="AX1428" s="960"/>
      <c r="AY1428" s="960"/>
      <c r="AZ1428" s="960"/>
      <c r="BA1428" s="960"/>
      <c r="BB1428" s="960"/>
      <c r="BC1428" s="960"/>
      <c r="BD1428" s="960"/>
      <c r="BE1428" s="960"/>
      <c r="BF1428" s="960"/>
      <c r="BG1428" s="960"/>
      <c r="BH1428" s="960"/>
      <c r="BI1428" s="960"/>
      <c r="BJ1428" s="960"/>
      <c r="BK1428" s="960"/>
      <c r="BL1428" s="960"/>
      <c r="BM1428" s="960"/>
      <c r="BN1428" s="960"/>
      <c r="BO1428" s="960"/>
      <c r="BP1428" s="960"/>
      <c r="BQ1428" s="960"/>
      <c r="BR1428" s="960"/>
      <c r="BS1428" s="960"/>
    </row>
    <row r="1429" spans="2:71" ht="15.65" customHeight="1" outlineLevel="2" x14ac:dyDescent="0.25">
      <c r="B1429" s="659"/>
      <c r="D1429" s="668" t="s">
        <v>142</v>
      </c>
      <c r="E1429" s="660"/>
      <c r="G1429" s="661"/>
      <c r="H1429" s="661"/>
      <c r="I1429" s="897"/>
      <c r="J1429" s="897"/>
      <c r="K1429" s="897"/>
      <c r="N1429" s="795"/>
      <c r="O1429" s="1017"/>
      <c r="P1429" s="1017"/>
      <c r="Q1429" s="1017"/>
    </row>
    <row r="1430" spans="2:71" ht="15.65" customHeight="1" outlineLevel="2" x14ac:dyDescent="0.25">
      <c r="B1430" s="659"/>
      <c r="D1430" s="659" t="str">
        <f>D1428</f>
        <v>Dakisolatie glaswol ingeblazen dik 130mm  Rc 3.50 m².K/W  45- 120 m²</v>
      </c>
      <c r="E1430" s="682">
        <v>1</v>
      </c>
      <c r="F1430" s="682" t="s">
        <v>74</v>
      </c>
      <c r="G1430" s="682"/>
      <c r="H1430" s="682">
        <f>E1430*G1430</f>
        <v>0</v>
      </c>
      <c r="I1430" s="898"/>
      <c r="J1430" s="898">
        <f>E1430*I1430</f>
        <v>0</v>
      </c>
      <c r="K1430" s="898">
        <v>55</v>
      </c>
      <c r="L1430" s="898">
        <f>E1430*K1430</f>
        <v>55</v>
      </c>
      <c r="M1430" s="898">
        <f>J1430+H1430*Tabellen!$K$2+L1430</f>
        <v>55</v>
      </c>
      <c r="N1430" s="795"/>
      <c r="O1430" s="1017">
        <f>M1430</f>
        <v>55</v>
      </c>
      <c r="P1430" s="1017"/>
      <c r="Q1430" s="1020" t="s">
        <v>992</v>
      </c>
      <c r="R1430" s="1040">
        <f>_xlfn.XLOOKUP(Q1430,Tabellen!$B$9:$B$21,Tabellen!$C$9:$C$21,"controleren")</f>
        <v>0.25</v>
      </c>
      <c r="S1430" s="1018">
        <f>O1430*R1430</f>
        <v>13.75</v>
      </c>
      <c r="T1430" s="1018">
        <f>O1430-S1430</f>
        <v>41.25</v>
      </c>
      <c r="U1430" s="1018">
        <f>S1430*Tabellen!$G$2</f>
        <v>1.2375</v>
      </c>
      <c r="V1430" s="1018">
        <f>T1430*Tabellen!$H$2</f>
        <v>8.6624999999999996</v>
      </c>
      <c r="W1430" s="1018">
        <f>U1430+V1430</f>
        <v>9.9</v>
      </c>
      <c r="X1430" s="1018">
        <f>O1430+W1430</f>
        <v>64.900000000000006</v>
      </c>
    </row>
    <row r="1431" spans="2:71" ht="15.65" customHeight="1" outlineLevel="2" x14ac:dyDescent="0.25">
      <c r="B1431" s="659"/>
      <c r="D1431" s="682"/>
      <c r="E1431" s="660"/>
      <c r="G1431" s="661"/>
      <c r="H1431" s="661"/>
      <c r="N1431" s="795"/>
      <c r="O1431" s="1017"/>
      <c r="P1431" s="1017"/>
      <c r="Q1431" s="1017"/>
    </row>
    <row r="1432" spans="2:71" ht="9" customHeight="1" outlineLevel="1" x14ac:dyDescent="0.25">
      <c r="B1432" s="663"/>
      <c r="D1432" s="664"/>
      <c r="E1432" s="666"/>
      <c r="F1432" s="664"/>
      <c r="G1432" s="665"/>
      <c r="H1432" s="665"/>
      <c r="I1432" s="892"/>
      <c r="J1432" s="892"/>
      <c r="K1432" s="892"/>
      <c r="L1432" s="892"/>
      <c r="M1432" s="892"/>
      <c r="N1432" s="786"/>
      <c r="O1432" s="1021"/>
      <c r="P1432" s="1021"/>
      <c r="Q1432" s="1021"/>
      <c r="R1432" s="1022"/>
      <c r="S1432" s="1022"/>
      <c r="T1432" s="1022"/>
      <c r="U1432" s="1022"/>
      <c r="V1432" s="1022"/>
      <c r="W1432" s="1022"/>
      <c r="X1432" s="1022"/>
      <c r="Y1432" s="1021"/>
      <c r="Z1432" s="965"/>
      <c r="AA1432" s="966"/>
      <c r="AG1432" s="963"/>
      <c r="AH1432" s="963"/>
    </row>
    <row r="1433" spans="2:71" s="912" customFormat="1" ht="15.65" customHeight="1" outlineLevel="1" x14ac:dyDescent="0.25">
      <c r="B1433" s="650" t="s">
        <v>933</v>
      </c>
      <c r="C1433" s="937"/>
      <c r="D1433" s="651" t="s">
        <v>1656</v>
      </c>
      <c r="E1433" s="658">
        <v>1</v>
      </c>
      <c r="F1433" s="651" t="s">
        <v>74</v>
      </c>
      <c r="G1433" s="652"/>
      <c r="H1433" s="652">
        <f>SUM(H1434:H1436)</f>
        <v>0</v>
      </c>
      <c r="I1433" s="890"/>
      <c r="J1433" s="890">
        <f>SUM(J1434:J1436)</f>
        <v>0</v>
      </c>
      <c r="K1433" s="890"/>
      <c r="L1433" s="890">
        <f>SUM(L1434:L1436)</f>
        <v>45</v>
      </c>
      <c r="M1433" s="890">
        <f>SUM(M1434:M1436)</f>
        <v>45</v>
      </c>
      <c r="N1433" s="937"/>
      <c r="O1433" s="1013">
        <f>SUM(O1434:O1436)</f>
        <v>45</v>
      </c>
      <c r="P1433" s="1014" t="str">
        <f>B1433</f>
        <v>V4-1-C3</v>
      </c>
      <c r="Q1433" s="1014"/>
      <c r="R1433" s="1015"/>
      <c r="S1433" s="1015"/>
      <c r="T1433" s="1015"/>
      <c r="U1433" s="1015"/>
      <c r="V1433" s="1015"/>
      <c r="W1433" s="1015"/>
      <c r="X1433" s="1015">
        <f>SUM(X1434:X1436)</f>
        <v>53.1</v>
      </c>
      <c r="Y1433" s="1016"/>
      <c r="Z1433" s="960"/>
      <c r="AA1433" s="960"/>
      <c r="AB1433" s="960"/>
      <c r="AC1433" s="960"/>
      <c r="AD1433" s="960"/>
      <c r="AE1433" s="960"/>
      <c r="AF1433" s="960"/>
      <c r="AG1433" s="960"/>
      <c r="AH1433" s="960"/>
      <c r="AI1433" s="960"/>
      <c r="AJ1433" s="960"/>
      <c r="AK1433" s="960"/>
      <c r="AL1433" s="960"/>
      <c r="AM1433" s="960"/>
      <c r="AN1433" s="960"/>
      <c r="AO1433" s="960"/>
      <c r="AP1433" s="960"/>
      <c r="AQ1433" s="960"/>
      <c r="AR1433" s="960"/>
      <c r="AS1433" s="960"/>
      <c r="AT1433" s="960"/>
      <c r="AU1433" s="960"/>
      <c r="AV1433" s="960"/>
      <c r="AW1433" s="960"/>
      <c r="AX1433" s="960"/>
      <c r="AY1433" s="960"/>
      <c r="AZ1433" s="960"/>
      <c r="BA1433" s="960"/>
      <c r="BB1433" s="960"/>
      <c r="BC1433" s="960"/>
      <c r="BD1433" s="960"/>
      <c r="BE1433" s="960"/>
      <c r="BF1433" s="960"/>
      <c r="BG1433" s="960"/>
      <c r="BH1433" s="960"/>
      <c r="BI1433" s="960"/>
      <c r="BJ1433" s="960"/>
      <c r="BK1433" s="960"/>
      <c r="BL1433" s="960"/>
      <c r="BM1433" s="960"/>
      <c r="BN1433" s="960"/>
      <c r="BO1433" s="960"/>
      <c r="BP1433" s="960"/>
      <c r="BQ1433" s="960"/>
      <c r="BR1433" s="960"/>
      <c r="BS1433" s="960"/>
    </row>
    <row r="1434" spans="2:71" ht="15.65" customHeight="1" outlineLevel="2" x14ac:dyDescent="0.25">
      <c r="B1434" s="659"/>
      <c r="D1434" s="668" t="s">
        <v>142</v>
      </c>
      <c r="E1434" s="660"/>
      <c r="G1434" s="661"/>
      <c r="H1434" s="661"/>
      <c r="I1434" s="897"/>
      <c r="J1434" s="897"/>
      <c r="K1434" s="897"/>
      <c r="N1434" s="795"/>
      <c r="O1434" s="1017"/>
      <c r="P1434" s="1017"/>
      <c r="Q1434" s="1017"/>
    </row>
    <row r="1435" spans="2:71" ht="15.65" customHeight="1" outlineLevel="2" x14ac:dyDescent="0.25">
      <c r="B1435" s="659"/>
      <c r="D1435" s="659" t="str">
        <f>D1433</f>
        <v>Dakisolatie glaswol ingeblazen dik 130mm Rc 3.50 m².K/W  &gt; 120 m²</v>
      </c>
      <c r="E1435" s="682">
        <v>1</v>
      </c>
      <c r="F1435" s="682" t="s">
        <v>74</v>
      </c>
      <c r="G1435" s="682"/>
      <c r="H1435" s="682">
        <f>E1435*G1435</f>
        <v>0</v>
      </c>
      <c r="I1435" s="898"/>
      <c r="J1435" s="898">
        <f>E1435*I1435</f>
        <v>0</v>
      </c>
      <c r="K1435" s="898">
        <v>45</v>
      </c>
      <c r="L1435" s="898">
        <f>E1435*K1435</f>
        <v>45</v>
      </c>
      <c r="M1435" s="898">
        <f>J1435+H1435*Tabellen!$K$2+L1435</f>
        <v>45</v>
      </c>
      <c r="N1435" s="795"/>
      <c r="O1435" s="1017">
        <f>M1435</f>
        <v>45</v>
      </c>
      <c r="P1435" s="1017"/>
      <c r="Q1435" s="1020" t="s">
        <v>992</v>
      </c>
      <c r="R1435" s="1040">
        <f>_xlfn.XLOOKUP(Q1435,Tabellen!$B$9:$B$21,Tabellen!$C$9:$C$21,"controleren")</f>
        <v>0.25</v>
      </c>
      <c r="S1435" s="1018">
        <f>O1435*R1435</f>
        <v>11.25</v>
      </c>
      <c r="T1435" s="1018">
        <f>O1435-S1435</f>
        <v>33.75</v>
      </c>
      <c r="U1435" s="1018">
        <f>S1435*Tabellen!$G$2</f>
        <v>1.0125</v>
      </c>
      <c r="V1435" s="1018">
        <f>T1435*Tabellen!$H$2</f>
        <v>7.0874999999999995</v>
      </c>
      <c r="W1435" s="1018">
        <f>U1435+V1435</f>
        <v>8.1</v>
      </c>
      <c r="X1435" s="1018">
        <f>O1435+W1435</f>
        <v>53.1</v>
      </c>
    </row>
    <row r="1436" spans="2:71" ht="15.65" customHeight="1" outlineLevel="2" x14ac:dyDescent="0.25">
      <c r="B1436" s="659"/>
      <c r="D1436" s="682"/>
      <c r="E1436" s="660"/>
      <c r="G1436" s="661"/>
      <c r="H1436" s="661"/>
      <c r="N1436" s="795"/>
      <c r="O1436" s="1017"/>
      <c r="P1436" s="1017"/>
      <c r="Q1436" s="1017"/>
    </row>
    <row r="1437" spans="2:71" ht="9" customHeight="1" outlineLevel="1" x14ac:dyDescent="0.25">
      <c r="B1437" s="663"/>
      <c r="D1437" s="664"/>
      <c r="E1437" s="666"/>
      <c r="F1437" s="664"/>
      <c r="G1437" s="665"/>
      <c r="H1437" s="665"/>
      <c r="I1437" s="892"/>
      <c r="J1437" s="892"/>
      <c r="K1437" s="892"/>
      <c r="L1437" s="892"/>
      <c r="M1437" s="892"/>
      <c r="N1437" s="786"/>
      <c r="O1437" s="1021"/>
      <c r="P1437" s="1021"/>
      <c r="Q1437" s="1021"/>
      <c r="R1437" s="1022"/>
      <c r="S1437" s="1022"/>
      <c r="T1437" s="1022"/>
      <c r="U1437" s="1022"/>
      <c r="V1437" s="1022"/>
      <c r="W1437" s="1022"/>
      <c r="X1437" s="1022"/>
      <c r="Y1437" s="1021"/>
      <c r="Z1437" s="965"/>
      <c r="AA1437" s="966"/>
      <c r="AG1437" s="963"/>
      <c r="AH1437" s="963"/>
    </row>
    <row r="1438" spans="2:71" s="912" customFormat="1" ht="15.65" customHeight="1" outlineLevel="1" x14ac:dyDescent="0.25">
      <c r="B1438" s="650" t="s">
        <v>934</v>
      </c>
      <c r="C1438" s="937"/>
      <c r="D1438" s="651" t="s">
        <v>1364</v>
      </c>
      <c r="E1438" s="658">
        <v>1</v>
      </c>
      <c r="F1438" s="651" t="s">
        <v>74</v>
      </c>
      <c r="G1438" s="652"/>
      <c r="H1438" s="652">
        <f>SUM(H1439:H1442)</f>
        <v>0</v>
      </c>
      <c r="I1438" s="890"/>
      <c r="J1438" s="890">
        <f>SUM(J1439:J1442)</f>
        <v>0</v>
      </c>
      <c r="K1438" s="890"/>
      <c r="L1438" s="890">
        <f>SUM(L1439:L1442)</f>
        <v>0.2</v>
      </c>
      <c r="M1438" s="890">
        <f>SUM(M1439:M1442)</f>
        <v>0.2</v>
      </c>
      <c r="N1438" s="937"/>
      <c r="O1438" s="1013">
        <f>SUM(O1439:O1442)</f>
        <v>0.2</v>
      </c>
      <c r="P1438" s="1014" t="str">
        <f>B1438</f>
        <v>V4-1-C4</v>
      </c>
      <c r="Q1438" s="1014"/>
      <c r="R1438" s="1015"/>
      <c r="S1438" s="1015"/>
      <c r="T1438" s="1015"/>
      <c r="U1438" s="1015"/>
      <c r="V1438" s="1015"/>
      <c r="W1438" s="1015"/>
      <c r="X1438" s="1015">
        <f>SUM(X1439:X1442)</f>
        <v>0.23600000000000002</v>
      </c>
      <c r="Y1438" s="1016"/>
      <c r="Z1438" s="960"/>
      <c r="AA1438" s="960"/>
      <c r="AB1438" s="960"/>
      <c r="AC1438" s="960"/>
      <c r="AD1438" s="960"/>
      <c r="AE1438" s="960"/>
      <c r="AF1438" s="960"/>
      <c r="AG1438" s="960"/>
      <c r="AH1438" s="960"/>
      <c r="AI1438" s="960"/>
      <c r="AJ1438" s="960"/>
      <c r="AK1438" s="960"/>
      <c r="AL1438" s="960"/>
      <c r="AM1438" s="960"/>
      <c r="AN1438" s="960"/>
      <c r="AO1438" s="960"/>
      <c r="AP1438" s="960"/>
      <c r="AQ1438" s="960"/>
      <c r="AR1438" s="960"/>
      <c r="AS1438" s="960"/>
      <c r="AT1438" s="960"/>
      <c r="AU1438" s="960"/>
      <c r="AV1438" s="960"/>
      <c r="AW1438" s="960"/>
      <c r="AX1438" s="960"/>
      <c r="AY1438" s="960"/>
      <c r="AZ1438" s="960"/>
      <c r="BA1438" s="960"/>
      <c r="BB1438" s="960"/>
      <c r="BC1438" s="960"/>
      <c r="BD1438" s="960"/>
      <c r="BE1438" s="960"/>
      <c r="BF1438" s="960"/>
      <c r="BG1438" s="960"/>
      <c r="BH1438" s="960"/>
      <c r="BI1438" s="960"/>
      <c r="BJ1438" s="960"/>
      <c r="BK1438" s="960"/>
      <c r="BL1438" s="960"/>
      <c r="BM1438" s="960"/>
      <c r="BN1438" s="960"/>
      <c r="BO1438" s="960"/>
      <c r="BP1438" s="960"/>
      <c r="BQ1438" s="960"/>
      <c r="BR1438" s="960"/>
      <c r="BS1438" s="960"/>
    </row>
    <row r="1439" spans="2:71" ht="15.65" customHeight="1" outlineLevel="2" x14ac:dyDescent="0.25">
      <c r="B1439" s="659"/>
      <c r="D1439" s="668"/>
      <c r="E1439" s="660"/>
      <c r="G1439" s="661"/>
      <c r="H1439" s="661"/>
      <c r="I1439" s="897"/>
      <c r="J1439" s="897"/>
      <c r="K1439" s="897"/>
      <c r="N1439" s="795"/>
      <c r="O1439" s="1017"/>
      <c r="P1439" s="1017"/>
      <c r="Q1439" s="1017"/>
    </row>
    <row r="1440" spans="2:71" ht="15.65" customHeight="1" outlineLevel="2" x14ac:dyDescent="0.25">
      <c r="B1440" s="737"/>
      <c r="D1440" s="668" t="s">
        <v>1363</v>
      </c>
      <c r="E1440" s="695"/>
      <c r="F1440" s="693"/>
      <c r="G1440" s="696"/>
      <c r="H1440" s="696"/>
      <c r="I1440" s="911"/>
      <c r="J1440" s="911"/>
      <c r="K1440" s="911"/>
      <c r="L1440" s="911"/>
      <c r="M1440" s="911"/>
      <c r="O1440" s="1041"/>
      <c r="P1440" s="1042"/>
      <c r="Q1440" s="1042"/>
      <c r="R1440" s="1043"/>
      <c r="S1440" s="1043"/>
      <c r="T1440" s="1043"/>
      <c r="U1440" s="1043"/>
      <c r="V1440" s="1043"/>
      <c r="W1440" s="1043"/>
      <c r="X1440" s="1043"/>
    </row>
    <row r="1441" spans="2:71" ht="15.65" customHeight="1" outlineLevel="2" x14ac:dyDescent="0.25">
      <c r="B1441" s="737"/>
      <c r="D1441" s="659" t="str">
        <f>D1438</f>
        <v>╚ Glaswol meer-/minderprijs per mm</v>
      </c>
      <c r="E1441" s="682">
        <v>1</v>
      </c>
      <c r="F1441" s="682" t="s">
        <v>74</v>
      </c>
      <c r="G1441" s="682"/>
      <c r="H1441" s="682">
        <f>E1441*G1441</f>
        <v>0</v>
      </c>
      <c r="I1441" s="898"/>
      <c r="J1441" s="898">
        <f>E1441*I1441</f>
        <v>0</v>
      </c>
      <c r="K1441" s="898">
        <v>0.2</v>
      </c>
      <c r="L1441" s="898">
        <f>E1441*K1441</f>
        <v>0.2</v>
      </c>
      <c r="M1441" s="898">
        <f>J1441+H1441*Tabellen!$K$2+L1441</f>
        <v>0.2</v>
      </c>
      <c r="N1441" s="795"/>
      <c r="O1441" s="1017">
        <f>M1441</f>
        <v>0.2</v>
      </c>
      <c r="P1441" s="1017"/>
      <c r="Q1441" s="1020" t="s">
        <v>992</v>
      </c>
      <c r="R1441" s="1040">
        <f>_xlfn.XLOOKUP(Q1441,Tabellen!$B$9:$B$21,Tabellen!$C$9:$C$21,"controleren")</f>
        <v>0.25</v>
      </c>
      <c r="S1441" s="1018">
        <f>O1441*R1441</f>
        <v>0.05</v>
      </c>
      <c r="T1441" s="1018">
        <f>O1441-S1441</f>
        <v>0.15000000000000002</v>
      </c>
      <c r="U1441" s="1018">
        <f>S1441*Tabellen!$G$2</f>
        <v>4.4999999999999997E-3</v>
      </c>
      <c r="V1441" s="1018">
        <f>T1441*Tabellen!$H$2</f>
        <v>3.15E-2</v>
      </c>
      <c r="W1441" s="1018">
        <f>U1441+V1441</f>
        <v>3.5999999999999997E-2</v>
      </c>
      <c r="X1441" s="1018">
        <f>O1441+W1441</f>
        <v>0.23600000000000002</v>
      </c>
    </row>
    <row r="1442" spans="2:71" ht="15.65" customHeight="1" outlineLevel="2" x14ac:dyDescent="0.25">
      <c r="B1442" s="659"/>
      <c r="D1442" s="682"/>
      <c r="E1442" s="660"/>
      <c r="G1442" s="661"/>
      <c r="H1442" s="661"/>
      <c r="N1442" s="795"/>
      <c r="O1442" s="1017"/>
      <c r="P1442" s="1017"/>
      <c r="Q1442" s="1017"/>
    </row>
    <row r="1443" spans="2:71" ht="9" customHeight="1" outlineLevel="1" x14ac:dyDescent="0.25">
      <c r="B1443" s="663"/>
      <c r="D1443" s="664"/>
      <c r="E1443" s="666"/>
      <c r="F1443" s="664"/>
      <c r="G1443" s="665"/>
      <c r="H1443" s="665"/>
      <c r="I1443" s="892"/>
      <c r="J1443" s="892"/>
      <c r="K1443" s="892"/>
      <c r="L1443" s="892"/>
      <c r="M1443" s="892"/>
      <c r="N1443" s="786"/>
      <c r="O1443" s="1021"/>
      <c r="P1443" s="1021"/>
      <c r="Q1443" s="1021"/>
      <c r="R1443" s="1022"/>
      <c r="S1443" s="1022"/>
      <c r="T1443" s="1022"/>
      <c r="U1443" s="1022"/>
      <c r="V1443" s="1022"/>
      <c r="W1443" s="1022"/>
      <c r="X1443" s="1022"/>
      <c r="Y1443" s="1021"/>
      <c r="Z1443" s="965"/>
      <c r="AA1443" s="966"/>
      <c r="AG1443" s="963"/>
      <c r="AH1443" s="963"/>
    </row>
    <row r="1444" spans="2:71" s="912" customFormat="1" ht="15.65" customHeight="1" outlineLevel="1" x14ac:dyDescent="0.25">
      <c r="B1444" s="650" t="s">
        <v>935</v>
      </c>
      <c r="C1444" s="937"/>
      <c r="D1444" s="651" t="s">
        <v>1657</v>
      </c>
      <c r="E1444" s="658">
        <v>1</v>
      </c>
      <c r="F1444" s="651" t="s">
        <v>74</v>
      </c>
      <c r="G1444" s="652"/>
      <c r="H1444" s="652">
        <f>SUM(H1445:H1451)</f>
        <v>0</v>
      </c>
      <c r="I1444" s="890"/>
      <c r="J1444" s="890">
        <f>SUM(J1445:J1451)</f>
        <v>0</v>
      </c>
      <c r="K1444" s="890"/>
      <c r="L1444" s="890">
        <f>SUM(L1445:L1451)</f>
        <v>136.1</v>
      </c>
      <c r="M1444" s="890">
        <f>SUM(M1445:M1451)</f>
        <v>136.1</v>
      </c>
      <c r="N1444" s="937"/>
      <c r="O1444" s="1013">
        <f>SUM(O1445:O1451)</f>
        <v>136.1</v>
      </c>
      <c r="P1444" s="1014" t="str">
        <f>B1444</f>
        <v>V4-1-D1</v>
      </c>
      <c r="Q1444" s="1014"/>
      <c r="R1444" s="1015"/>
      <c r="S1444" s="1015"/>
      <c r="T1444" s="1015"/>
      <c r="U1444" s="1015"/>
      <c r="V1444" s="1015"/>
      <c r="W1444" s="1015"/>
      <c r="X1444" s="1015">
        <f>SUM(X1445:X1451)</f>
        <v>160.59799999999998</v>
      </c>
      <c r="Y1444" s="1016"/>
      <c r="Z1444" s="960"/>
      <c r="AA1444" s="960"/>
      <c r="AB1444" s="960"/>
      <c r="AC1444" s="960"/>
      <c r="AD1444" s="960"/>
      <c r="AE1444" s="960"/>
      <c r="AF1444" s="960"/>
      <c r="AG1444" s="960"/>
      <c r="AH1444" s="960"/>
      <c r="AI1444" s="960"/>
      <c r="AJ1444" s="960"/>
      <c r="AK1444" s="960"/>
      <c r="AL1444" s="960"/>
      <c r="AM1444" s="960"/>
      <c r="AN1444" s="960"/>
      <c r="AO1444" s="960"/>
      <c r="AP1444" s="960"/>
      <c r="AQ1444" s="960"/>
      <c r="AR1444" s="960"/>
      <c r="AS1444" s="960"/>
      <c r="AT1444" s="960"/>
      <c r="AU1444" s="960"/>
      <c r="AV1444" s="960"/>
      <c r="AW1444" s="960"/>
      <c r="AX1444" s="960"/>
      <c r="AY1444" s="960"/>
      <c r="AZ1444" s="960"/>
      <c r="BA1444" s="960"/>
      <c r="BB1444" s="960"/>
      <c r="BC1444" s="960"/>
      <c r="BD1444" s="960"/>
      <c r="BE1444" s="960"/>
      <c r="BF1444" s="960"/>
      <c r="BG1444" s="960"/>
      <c r="BH1444" s="960"/>
      <c r="BI1444" s="960"/>
      <c r="BJ1444" s="960"/>
      <c r="BK1444" s="960"/>
      <c r="BL1444" s="960"/>
      <c r="BM1444" s="960"/>
      <c r="BN1444" s="960"/>
      <c r="BO1444" s="960"/>
      <c r="BP1444" s="960"/>
      <c r="BQ1444" s="960"/>
      <c r="BR1444" s="960"/>
      <c r="BS1444" s="960"/>
    </row>
    <row r="1445" spans="2:71" ht="15.65" customHeight="1" outlineLevel="2" x14ac:dyDescent="0.25">
      <c r="B1445" s="659"/>
      <c r="D1445" s="668" t="s">
        <v>860</v>
      </c>
      <c r="E1445" s="660"/>
      <c r="G1445" s="661"/>
      <c r="H1445" s="661"/>
      <c r="I1445" s="897"/>
      <c r="J1445" s="897"/>
      <c r="K1445" s="897"/>
      <c r="N1445" s="795"/>
      <c r="O1445" s="1017"/>
      <c r="P1445" s="1017"/>
      <c r="Q1445" s="1017"/>
    </row>
    <row r="1446" spans="2:71" ht="15.65" customHeight="1" outlineLevel="2" x14ac:dyDescent="0.25">
      <c r="B1446" s="659"/>
      <c r="D1446" s="659" t="str">
        <f>D1444</f>
        <v>Dakisolatie vlasvezel dik 140mm Rc 3.50 m².K/W  &lt; 45 m²</v>
      </c>
      <c r="E1446" s="682">
        <v>1</v>
      </c>
      <c r="F1446" s="682" t="s">
        <v>74</v>
      </c>
      <c r="G1446" s="682"/>
      <c r="H1446" s="682">
        <f>E1446*G1446</f>
        <v>0</v>
      </c>
      <c r="I1446" s="898"/>
      <c r="J1446" s="898">
        <f>E1446*I1446</f>
        <v>0</v>
      </c>
      <c r="K1446" s="898">
        <v>70</v>
      </c>
      <c r="L1446" s="898">
        <f>E1446*K1446</f>
        <v>70</v>
      </c>
      <c r="M1446" s="898">
        <f>J1446+H1446*Tabellen!$K$2+L1446</f>
        <v>70</v>
      </c>
      <c r="N1446" s="795"/>
      <c r="O1446" s="1017">
        <f>M1446</f>
        <v>70</v>
      </c>
      <c r="P1446" s="1017"/>
      <c r="Q1446" s="1020" t="s">
        <v>992</v>
      </c>
      <c r="R1446" s="1040">
        <f>_xlfn.XLOOKUP(Q1446,Tabellen!$B$9:$B$21,Tabellen!$C$9:$C$21,"controleren")</f>
        <v>0.25</v>
      </c>
      <c r="S1446" s="1018">
        <f>O1446*R1446</f>
        <v>17.5</v>
      </c>
      <c r="T1446" s="1018">
        <f>O1446-S1446</f>
        <v>52.5</v>
      </c>
      <c r="U1446" s="1018">
        <f>S1446*Tabellen!$G$2</f>
        <v>1.575</v>
      </c>
      <c r="V1446" s="1018">
        <f>T1446*Tabellen!$H$2</f>
        <v>11.025</v>
      </c>
      <c r="W1446" s="1018">
        <f>U1446+V1446</f>
        <v>12.6</v>
      </c>
      <c r="X1446" s="1018">
        <f>O1446+W1446</f>
        <v>82.6</v>
      </c>
    </row>
    <row r="1447" spans="2:71" ht="15.65" customHeight="1" outlineLevel="2" x14ac:dyDescent="0.25">
      <c r="B1447" s="659"/>
      <c r="D1447" s="682"/>
      <c r="E1447" s="682"/>
      <c r="F1447" s="682"/>
      <c r="G1447" s="677"/>
      <c r="H1447" s="682"/>
      <c r="I1447" s="898"/>
      <c r="J1447" s="898"/>
      <c r="K1447" s="898"/>
      <c r="L1447" s="898"/>
      <c r="M1447" s="898"/>
      <c r="N1447" s="795"/>
      <c r="O1447" s="1017"/>
      <c r="P1447" s="1017"/>
      <c r="Q1447" s="1020" t="s">
        <v>992</v>
      </c>
      <c r="R1447" s="1040">
        <f>_xlfn.XLOOKUP(Q1447,Tabellen!$B$9:$B$21,Tabellen!$C$9:$C$21,"controleren")</f>
        <v>0.25</v>
      </c>
      <c r="S1447" s="1018">
        <f>O1447*R1447</f>
        <v>0</v>
      </c>
      <c r="T1447" s="1018">
        <f>O1447-S1447</f>
        <v>0</v>
      </c>
      <c r="U1447" s="1018">
        <f>S1447*Tabellen!$G$2</f>
        <v>0</v>
      </c>
      <c r="V1447" s="1018">
        <f>T1447*Tabellen!$H$2</f>
        <v>0</v>
      </c>
      <c r="W1447" s="1018">
        <f>U1447+V1447</f>
        <v>0</v>
      </c>
      <c r="X1447" s="1018">
        <f>O1447+W1447</f>
        <v>0</v>
      </c>
    </row>
    <row r="1448" spans="2:71" ht="15.65" customHeight="1" outlineLevel="2" x14ac:dyDescent="0.25">
      <c r="B1448" s="737"/>
      <c r="D1448" s="659" t="s">
        <v>869</v>
      </c>
      <c r="E1448" s="682">
        <v>1</v>
      </c>
      <c r="F1448" s="682" t="s">
        <v>74</v>
      </c>
      <c r="G1448" s="677"/>
      <c r="H1448" s="682">
        <f>E1448*G1448</f>
        <v>0</v>
      </c>
      <c r="I1448" s="910"/>
      <c r="J1448" s="898">
        <f>E1448*I1448</f>
        <v>0</v>
      </c>
      <c r="K1448" s="898">
        <v>15</v>
      </c>
      <c r="L1448" s="898">
        <f>E1448*K1448</f>
        <v>15</v>
      </c>
      <c r="M1448" s="898">
        <f>J1448+H1448*Tabellen!$K$2+L1448</f>
        <v>15</v>
      </c>
      <c r="N1448" s="795"/>
      <c r="O1448" s="1017">
        <f>M1448</f>
        <v>15</v>
      </c>
      <c r="P1448" s="1017"/>
      <c r="Q1448" s="1020" t="s">
        <v>992</v>
      </c>
      <c r="R1448" s="1040">
        <f>_xlfn.XLOOKUP(Q1448,Tabellen!$B$9:$B$21,Tabellen!$C$9:$C$21,"controleren")</f>
        <v>0.25</v>
      </c>
      <c r="S1448" s="1018">
        <f>O1448*R1448</f>
        <v>3.75</v>
      </c>
      <c r="T1448" s="1018">
        <f>O1448-S1448</f>
        <v>11.25</v>
      </c>
      <c r="U1448" s="1018">
        <f>S1448*Tabellen!$G$2</f>
        <v>0.33749999999999997</v>
      </c>
      <c r="V1448" s="1018">
        <f>T1448*Tabellen!$H$2</f>
        <v>2.3624999999999998</v>
      </c>
      <c r="W1448" s="1018">
        <f>U1448+V1448</f>
        <v>2.6999999999999997</v>
      </c>
      <c r="X1448" s="1018">
        <f>O1448+W1448</f>
        <v>17.7</v>
      </c>
    </row>
    <row r="1449" spans="2:71" ht="15.65" customHeight="1" outlineLevel="2" x14ac:dyDescent="0.25">
      <c r="B1449" s="737"/>
      <c r="D1449" s="659" t="s">
        <v>871</v>
      </c>
      <c r="E1449" s="682">
        <v>1</v>
      </c>
      <c r="F1449" s="682" t="s">
        <v>74</v>
      </c>
      <c r="G1449" s="677"/>
      <c r="H1449" s="682">
        <f>E1449*G1449</f>
        <v>0</v>
      </c>
      <c r="I1449" s="898"/>
      <c r="J1449" s="898">
        <f>E1449*I1449</f>
        <v>0</v>
      </c>
      <c r="K1449" s="898">
        <v>22.2</v>
      </c>
      <c r="L1449" s="898">
        <f>E1449*K1449</f>
        <v>22.2</v>
      </c>
      <c r="M1449" s="898">
        <f>J1449+H1449*Tabellen!$K$2+L1449</f>
        <v>22.2</v>
      </c>
      <c r="N1449" s="795"/>
      <c r="O1449" s="1017">
        <f>M1449</f>
        <v>22.2</v>
      </c>
      <c r="P1449" s="1017"/>
      <c r="Q1449" s="1020" t="s">
        <v>992</v>
      </c>
      <c r="R1449" s="1040">
        <f>_xlfn.XLOOKUP(Q1449,Tabellen!$B$9:$B$21,Tabellen!$C$9:$C$21,"controleren")</f>
        <v>0.25</v>
      </c>
      <c r="S1449" s="1018">
        <f>O1449*R1449</f>
        <v>5.55</v>
      </c>
      <c r="T1449" s="1018">
        <f>O1449-S1449</f>
        <v>16.649999999999999</v>
      </c>
      <c r="U1449" s="1018">
        <f>S1449*Tabellen!$G$2</f>
        <v>0.49949999999999994</v>
      </c>
      <c r="V1449" s="1018">
        <f>T1449*Tabellen!$H$2</f>
        <v>3.4964999999999997</v>
      </c>
      <c r="W1449" s="1018">
        <f>U1449+V1449</f>
        <v>3.9959999999999996</v>
      </c>
      <c r="X1449" s="1018">
        <f>O1449+W1449</f>
        <v>26.195999999999998</v>
      </c>
    </row>
    <row r="1450" spans="2:71" ht="15.65" customHeight="1" outlineLevel="2" x14ac:dyDescent="0.25">
      <c r="B1450" s="737"/>
      <c r="D1450" s="659" t="s">
        <v>1112</v>
      </c>
      <c r="E1450" s="682">
        <v>1</v>
      </c>
      <c r="F1450" s="682" t="s">
        <v>74</v>
      </c>
      <c r="G1450" s="677"/>
      <c r="H1450" s="682">
        <f>E1450*G1450</f>
        <v>0</v>
      </c>
      <c r="I1450" s="898"/>
      <c r="J1450" s="898">
        <f>E1450*I1450</f>
        <v>0</v>
      </c>
      <c r="K1450" s="898">
        <v>28.9</v>
      </c>
      <c r="L1450" s="898">
        <f>E1450*K1450</f>
        <v>28.9</v>
      </c>
      <c r="M1450" s="898">
        <f>J1450+H1450*Tabellen!$K$2+L1450</f>
        <v>28.9</v>
      </c>
      <c r="N1450" s="795"/>
      <c r="O1450" s="1017">
        <f>M1450</f>
        <v>28.9</v>
      </c>
      <c r="P1450" s="1017"/>
      <c r="Q1450" s="1020" t="s">
        <v>992</v>
      </c>
      <c r="R1450" s="1040">
        <f>_xlfn.XLOOKUP(Q1450,Tabellen!$B$9:$B$21,Tabellen!$C$9:$C$21,"controleren")</f>
        <v>0.25</v>
      </c>
      <c r="S1450" s="1018">
        <f>O1450*R1450</f>
        <v>7.2249999999999996</v>
      </c>
      <c r="T1450" s="1018">
        <f>O1450-S1450</f>
        <v>21.674999999999997</v>
      </c>
      <c r="U1450" s="1018">
        <f>S1450*Tabellen!$G$2</f>
        <v>0.65024999999999999</v>
      </c>
      <c r="V1450" s="1018">
        <f>T1450*Tabellen!$H$2</f>
        <v>4.5517499999999993</v>
      </c>
      <c r="W1450" s="1018">
        <f>U1450+V1450</f>
        <v>5.2019999999999991</v>
      </c>
      <c r="X1450" s="1018">
        <f>O1450+W1450</f>
        <v>34.101999999999997</v>
      </c>
    </row>
    <row r="1451" spans="2:71" ht="15.65" customHeight="1" outlineLevel="2" x14ac:dyDescent="0.25">
      <c r="B1451" s="659"/>
      <c r="D1451" s="682"/>
      <c r="E1451" s="660"/>
      <c r="G1451" s="661"/>
      <c r="H1451" s="661"/>
      <c r="N1451" s="795"/>
      <c r="O1451" s="1017"/>
      <c r="P1451" s="1017"/>
      <c r="Q1451" s="1017"/>
    </row>
    <row r="1452" spans="2:71" ht="9" customHeight="1" outlineLevel="1" x14ac:dyDescent="0.25">
      <c r="B1452" s="663"/>
      <c r="D1452" s="664"/>
      <c r="E1452" s="666"/>
      <c r="F1452" s="664"/>
      <c r="G1452" s="665"/>
      <c r="H1452" s="665"/>
      <c r="I1452" s="892"/>
      <c r="J1452" s="892"/>
      <c r="K1452" s="892"/>
      <c r="L1452" s="892"/>
      <c r="M1452" s="892"/>
      <c r="N1452" s="786"/>
      <c r="O1452" s="1021"/>
      <c r="P1452" s="1021"/>
      <c r="Q1452" s="1021"/>
      <c r="R1452" s="1022"/>
      <c r="S1452" s="1022"/>
      <c r="T1452" s="1022"/>
      <c r="U1452" s="1022"/>
      <c r="V1452" s="1022"/>
      <c r="W1452" s="1022"/>
      <c r="X1452" s="1022"/>
      <c r="Y1452" s="1021"/>
      <c r="Z1452" s="965"/>
      <c r="AA1452" s="966"/>
      <c r="AG1452" s="963"/>
      <c r="AH1452" s="963"/>
    </row>
    <row r="1453" spans="2:71" s="912" customFormat="1" ht="15.65" customHeight="1" outlineLevel="1" x14ac:dyDescent="0.25">
      <c r="B1453" s="650" t="s">
        <v>936</v>
      </c>
      <c r="C1453" s="937"/>
      <c r="D1453" s="651" t="s">
        <v>1658</v>
      </c>
      <c r="E1453" s="658">
        <v>1</v>
      </c>
      <c r="F1453" s="651" t="s">
        <v>74</v>
      </c>
      <c r="G1453" s="652"/>
      <c r="H1453" s="652">
        <f>SUM(H1454:H1460)</f>
        <v>0</v>
      </c>
      <c r="I1453" s="890"/>
      <c r="J1453" s="890">
        <f>SUM(J1454:J1460)</f>
        <v>0</v>
      </c>
      <c r="K1453" s="890"/>
      <c r="L1453" s="890">
        <f>SUM(L1454:L1460)</f>
        <v>131.1</v>
      </c>
      <c r="M1453" s="890">
        <f>SUM(M1454:M1460)</f>
        <v>131.1</v>
      </c>
      <c r="N1453" s="937"/>
      <c r="O1453" s="1013">
        <f>SUM(O1454:O1460)</f>
        <v>131.1</v>
      </c>
      <c r="P1453" s="1014" t="str">
        <f>B1453</f>
        <v>V4-1-D2</v>
      </c>
      <c r="Q1453" s="1014"/>
      <c r="R1453" s="1015"/>
      <c r="S1453" s="1015"/>
      <c r="T1453" s="1015"/>
      <c r="U1453" s="1015"/>
      <c r="V1453" s="1015"/>
      <c r="W1453" s="1015"/>
      <c r="X1453" s="1015">
        <f>SUM(X1454:X1460)</f>
        <v>154.69800000000001</v>
      </c>
      <c r="Y1453" s="1016"/>
      <c r="Z1453" s="960"/>
      <c r="AA1453" s="960"/>
      <c r="AB1453" s="960"/>
      <c r="AC1453" s="960"/>
      <c r="AD1453" s="960"/>
      <c r="AE1453" s="960"/>
      <c r="AF1453" s="960"/>
      <c r="AG1453" s="960"/>
      <c r="AH1453" s="960"/>
      <c r="AI1453" s="960"/>
      <c r="AJ1453" s="960"/>
      <c r="AK1453" s="960"/>
      <c r="AL1453" s="960"/>
      <c r="AM1453" s="960"/>
      <c r="AN1453" s="960"/>
      <c r="AO1453" s="960"/>
      <c r="AP1453" s="960"/>
      <c r="AQ1453" s="960"/>
      <c r="AR1453" s="960"/>
      <c r="AS1453" s="960"/>
      <c r="AT1453" s="960"/>
      <c r="AU1453" s="960"/>
      <c r="AV1453" s="960"/>
      <c r="AW1453" s="960"/>
      <c r="AX1453" s="960"/>
      <c r="AY1453" s="960"/>
      <c r="AZ1453" s="960"/>
      <c r="BA1453" s="960"/>
      <c r="BB1453" s="960"/>
      <c r="BC1453" s="960"/>
      <c r="BD1453" s="960"/>
      <c r="BE1453" s="960"/>
      <c r="BF1453" s="960"/>
      <c r="BG1453" s="960"/>
      <c r="BH1453" s="960"/>
      <c r="BI1453" s="960"/>
      <c r="BJ1453" s="960"/>
      <c r="BK1453" s="960"/>
      <c r="BL1453" s="960"/>
      <c r="BM1453" s="960"/>
      <c r="BN1453" s="960"/>
      <c r="BO1453" s="960"/>
      <c r="BP1453" s="960"/>
      <c r="BQ1453" s="960"/>
      <c r="BR1453" s="960"/>
      <c r="BS1453" s="960"/>
    </row>
    <row r="1454" spans="2:71" ht="15.65" customHeight="1" outlineLevel="2" x14ac:dyDescent="0.25">
      <c r="B1454" s="659"/>
      <c r="D1454" s="668" t="s">
        <v>860</v>
      </c>
      <c r="E1454" s="660"/>
      <c r="G1454" s="661"/>
      <c r="H1454" s="661"/>
      <c r="I1454" s="897"/>
      <c r="J1454" s="897"/>
      <c r="K1454" s="897"/>
      <c r="N1454" s="795"/>
      <c r="O1454" s="1017"/>
      <c r="P1454" s="1017"/>
      <c r="Q1454" s="1017"/>
    </row>
    <row r="1455" spans="2:71" ht="15.65" customHeight="1" outlineLevel="2" x14ac:dyDescent="0.25">
      <c r="B1455" s="659"/>
      <c r="D1455" s="659" t="str">
        <f>D1453</f>
        <v>Dakisolatie vlasvezel dik 140mm  Rc 3.50 m².K/W  45- 120 m²</v>
      </c>
      <c r="E1455" s="682">
        <v>1</v>
      </c>
      <c r="F1455" s="682" t="s">
        <v>74</v>
      </c>
      <c r="G1455" s="682"/>
      <c r="H1455" s="682">
        <f>E1455*G1455</f>
        <v>0</v>
      </c>
      <c r="I1455" s="898"/>
      <c r="J1455" s="898">
        <f>E1455*I1455</f>
        <v>0</v>
      </c>
      <c r="K1455" s="898">
        <v>65</v>
      </c>
      <c r="L1455" s="898">
        <f>E1455*K1455</f>
        <v>65</v>
      </c>
      <c r="M1455" s="898">
        <f>J1455+H1455*Tabellen!$K$2+L1455</f>
        <v>65</v>
      </c>
      <c r="N1455" s="795"/>
      <c r="O1455" s="1017">
        <f>M1455</f>
        <v>65</v>
      </c>
      <c r="P1455" s="1017"/>
      <c r="Q1455" s="1020" t="s">
        <v>992</v>
      </c>
      <c r="R1455" s="1040">
        <f>_xlfn.XLOOKUP(Q1455,Tabellen!$B$9:$B$21,Tabellen!$C$9:$C$21,"controleren")</f>
        <v>0.25</v>
      </c>
      <c r="S1455" s="1018">
        <f>O1455*R1455</f>
        <v>16.25</v>
      </c>
      <c r="T1455" s="1018">
        <f>O1455-S1455</f>
        <v>48.75</v>
      </c>
      <c r="U1455" s="1018">
        <f>S1455*Tabellen!$G$2</f>
        <v>1.4624999999999999</v>
      </c>
      <c r="V1455" s="1018">
        <f>T1455*Tabellen!$H$2</f>
        <v>10.237499999999999</v>
      </c>
      <c r="W1455" s="1018">
        <f>U1455+V1455</f>
        <v>11.7</v>
      </c>
      <c r="X1455" s="1018">
        <f>O1455+W1455</f>
        <v>76.7</v>
      </c>
    </row>
    <row r="1456" spans="2:71" ht="15.65" customHeight="1" outlineLevel="2" x14ac:dyDescent="0.25">
      <c r="B1456" s="659"/>
      <c r="D1456" s="682"/>
      <c r="E1456" s="682"/>
      <c r="F1456" s="682"/>
      <c r="G1456" s="677"/>
      <c r="H1456" s="682"/>
      <c r="I1456" s="898"/>
      <c r="J1456" s="898"/>
      <c r="K1456" s="898"/>
      <c r="L1456" s="898"/>
      <c r="M1456" s="898"/>
      <c r="N1456" s="795"/>
      <c r="O1456" s="1017"/>
      <c r="P1456" s="1017"/>
      <c r="Q1456" s="1020" t="s">
        <v>992</v>
      </c>
      <c r="R1456" s="1040">
        <f>_xlfn.XLOOKUP(Q1456,Tabellen!$B$9:$B$21,Tabellen!$C$9:$C$21,"controleren")</f>
        <v>0.25</v>
      </c>
      <c r="S1456" s="1018">
        <f>O1456*R1456</f>
        <v>0</v>
      </c>
      <c r="T1456" s="1018">
        <f>O1456-S1456</f>
        <v>0</v>
      </c>
      <c r="U1456" s="1018">
        <f>S1456*Tabellen!$G$2</f>
        <v>0</v>
      </c>
      <c r="V1456" s="1018">
        <f>T1456*Tabellen!$H$2</f>
        <v>0</v>
      </c>
      <c r="W1456" s="1018">
        <f>U1456+V1456</f>
        <v>0</v>
      </c>
      <c r="X1456" s="1018">
        <f>O1456+W1456</f>
        <v>0</v>
      </c>
    </row>
    <row r="1457" spans="2:71" ht="15.65" customHeight="1" outlineLevel="2" x14ac:dyDescent="0.25">
      <c r="B1457" s="737"/>
      <c r="D1457" s="659" t="s">
        <v>869</v>
      </c>
      <c r="E1457" s="682">
        <v>1</v>
      </c>
      <c r="F1457" s="682" t="s">
        <v>74</v>
      </c>
      <c r="G1457" s="677"/>
      <c r="H1457" s="682">
        <f>E1457*G1457</f>
        <v>0</v>
      </c>
      <c r="I1457" s="910"/>
      <c r="J1457" s="898">
        <f>E1457*I1457</f>
        <v>0</v>
      </c>
      <c r="K1457" s="898">
        <v>15</v>
      </c>
      <c r="L1457" s="898">
        <f>E1457*K1457</f>
        <v>15</v>
      </c>
      <c r="M1457" s="898">
        <f>J1457+H1457*Tabellen!$K$2+L1457</f>
        <v>15</v>
      </c>
      <c r="N1457" s="795"/>
      <c r="O1457" s="1017">
        <f>M1457</f>
        <v>15</v>
      </c>
      <c r="P1457" s="1017"/>
      <c r="Q1457" s="1020" t="s">
        <v>992</v>
      </c>
      <c r="R1457" s="1040">
        <f>_xlfn.XLOOKUP(Q1457,Tabellen!$B$9:$B$21,Tabellen!$C$9:$C$21,"controleren")</f>
        <v>0.25</v>
      </c>
      <c r="S1457" s="1018">
        <f>O1457*R1457</f>
        <v>3.75</v>
      </c>
      <c r="T1457" s="1018">
        <f>O1457-S1457</f>
        <v>11.25</v>
      </c>
      <c r="U1457" s="1018">
        <f>S1457*Tabellen!$G$2</f>
        <v>0.33749999999999997</v>
      </c>
      <c r="V1457" s="1018">
        <f>T1457*Tabellen!$H$2</f>
        <v>2.3624999999999998</v>
      </c>
      <c r="W1457" s="1018">
        <f>U1457+V1457</f>
        <v>2.6999999999999997</v>
      </c>
      <c r="X1457" s="1018">
        <f>O1457+W1457</f>
        <v>17.7</v>
      </c>
    </row>
    <row r="1458" spans="2:71" ht="15.65" customHeight="1" outlineLevel="2" x14ac:dyDescent="0.25">
      <c r="B1458" s="737"/>
      <c r="D1458" s="659" t="s">
        <v>871</v>
      </c>
      <c r="E1458" s="682">
        <v>1</v>
      </c>
      <c r="F1458" s="682" t="s">
        <v>74</v>
      </c>
      <c r="G1458" s="677"/>
      <c r="H1458" s="682">
        <f>E1458*G1458</f>
        <v>0</v>
      </c>
      <c r="I1458" s="898"/>
      <c r="J1458" s="898">
        <f>E1458*I1458</f>
        <v>0</v>
      </c>
      <c r="K1458" s="898">
        <v>22.2</v>
      </c>
      <c r="L1458" s="898">
        <f>E1458*K1458</f>
        <v>22.2</v>
      </c>
      <c r="M1458" s="898">
        <f>J1458+H1458*Tabellen!$K$2+L1458</f>
        <v>22.2</v>
      </c>
      <c r="N1458" s="795"/>
      <c r="O1458" s="1017">
        <f>M1458</f>
        <v>22.2</v>
      </c>
      <c r="P1458" s="1017"/>
      <c r="Q1458" s="1020" t="s">
        <v>992</v>
      </c>
      <c r="R1458" s="1040">
        <f>_xlfn.XLOOKUP(Q1458,Tabellen!$B$9:$B$21,Tabellen!$C$9:$C$21,"controleren")</f>
        <v>0.25</v>
      </c>
      <c r="S1458" s="1018">
        <f>O1458*R1458</f>
        <v>5.55</v>
      </c>
      <c r="T1458" s="1018">
        <f>O1458-S1458</f>
        <v>16.649999999999999</v>
      </c>
      <c r="U1458" s="1018">
        <f>S1458*Tabellen!$G$2</f>
        <v>0.49949999999999994</v>
      </c>
      <c r="V1458" s="1018">
        <f>T1458*Tabellen!$H$2</f>
        <v>3.4964999999999997</v>
      </c>
      <c r="W1458" s="1018">
        <f>U1458+V1458</f>
        <v>3.9959999999999996</v>
      </c>
      <c r="X1458" s="1018">
        <f>O1458+W1458</f>
        <v>26.195999999999998</v>
      </c>
    </row>
    <row r="1459" spans="2:71" ht="15.65" customHeight="1" outlineLevel="2" x14ac:dyDescent="0.25">
      <c r="B1459" s="737"/>
      <c r="D1459" s="659" t="s">
        <v>1112</v>
      </c>
      <c r="E1459" s="682">
        <v>1</v>
      </c>
      <c r="F1459" s="682" t="s">
        <v>74</v>
      </c>
      <c r="G1459" s="677"/>
      <c r="H1459" s="682">
        <f>E1459*G1459</f>
        <v>0</v>
      </c>
      <c r="I1459" s="898"/>
      <c r="J1459" s="898">
        <f>E1459*I1459</f>
        <v>0</v>
      </c>
      <c r="K1459" s="898">
        <v>28.9</v>
      </c>
      <c r="L1459" s="898">
        <f>E1459*K1459</f>
        <v>28.9</v>
      </c>
      <c r="M1459" s="898">
        <f>J1459+H1459*Tabellen!$K$2+L1459</f>
        <v>28.9</v>
      </c>
      <c r="N1459" s="795"/>
      <c r="O1459" s="1017">
        <f>M1459</f>
        <v>28.9</v>
      </c>
      <c r="P1459" s="1017"/>
      <c r="Q1459" s="1020" t="s">
        <v>992</v>
      </c>
      <c r="R1459" s="1040">
        <f>_xlfn.XLOOKUP(Q1459,Tabellen!$B$9:$B$21,Tabellen!$C$9:$C$21,"controleren")</f>
        <v>0.25</v>
      </c>
      <c r="S1459" s="1018">
        <f>O1459*R1459</f>
        <v>7.2249999999999996</v>
      </c>
      <c r="T1459" s="1018">
        <f>O1459-S1459</f>
        <v>21.674999999999997</v>
      </c>
      <c r="U1459" s="1018">
        <f>S1459*Tabellen!$G$2</f>
        <v>0.65024999999999999</v>
      </c>
      <c r="V1459" s="1018">
        <f>T1459*Tabellen!$H$2</f>
        <v>4.5517499999999993</v>
      </c>
      <c r="W1459" s="1018">
        <f>U1459+V1459</f>
        <v>5.2019999999999991</v>
      </c>
      <c r="X1459" s="1018">
        <f>O1459+W1459</f>
        <v>34.101999999999997</v>
      </c>
    </row>
    <row r="1460" spans="2:71" ht="15.65" customHeight="1" outlineLevel="2" x14ac:dyDescent="0.25">
      <c r="B1460" s="659"/>
      <c r="D1460" s="682"/>
      <c r="E1460" s="660"/>
      <c r="G1460" s="661"/>
      <c r="H1460" s="661"/>
      <c r="N1460" s="795"/>
      <c r="O1460" s="1017"/>
      <c r="P1460" s="1017"/>
      <c r="Q1460" s="1017"/>
    </row>
    <row r="1461" spans="2:71" ht="9" customHeight="1" outlineLevel="1" x14ac:dyDescent="0.25">
      <c r="B1461" s="663"/>
      <c r="D1461" s="664"/>
      <c r="E1461" s="666"/>
      <c r="F1461" s="664"/>
      <c r="G1461" s="665"/>
      <c r="H1461" s="665"/>
      <c r="I1461" s="892"/>
      <c r="J1461" s="892"/>
      <c r="K1461" s="892"/>
      <c r="L1461" s="892"/>
      <c r="M1461" s="892"/>
      <c r="N1461" s="786"/>
      <c r="O1461" s="1021"/>
      <c r="P1461" s="1021"/>
      <c r="Q1461" s="1021"/>
      <c r="R1461" s="1022"/>
      <c r="S1461" s="1022"/>
      <c r="T1461" s="1022"/>
      <c r="U1461" s="1022"/>
      <c r="V1461" s="1022"/>
      <c r="W1461" s="1022"/>
      <c r="X1461" s="1022"/>
      <c r="Y1461" s="1021"/>
      <c r="Z1461" s="965"/>
      <c r="AA1461" s="966"/>
      <c r="AG1461" s="963"/>
      <c r="AH1461" s="963"/>
    </row>
    <row r="1462" spans="2:71" s="912" customFormat="1" ht="15.65" customHeight="1" outlineLevel="1" x14ac:dyDescent="0.25">
      <c r="B1462" s="650" t="s">
        <v>937</v>
      </c>
      <c r="C1462" s="937"/>
      <c r="D1462" s="651" t="s">
        <v>1659</v>
      </c>
      <c r="E1462" s="658">
        <v>1</v>
      </c>
      <c r="F1462" s="651" t="s">
        <v>74</v>
      </c>
      <c r="G1462" s="652"/>
      <c r="H1462" s="652">
        <f>SUM(H1463:H1469)</f>
        <v>0</v>
      </c>
      <c r="I1462" s="890"/>
      <c r="J1462" s="890">
        <f>SUM(J1463:J1469)</f>
        <v>0</v>
      </c>
      <c r="K1462" s="890"/>
      <c r="L1462" s="890">
        <f>SUM(L1463:L1469)</f>
        <v>121.1</v>
      </c>
      <c r="M1462" s="890">
        <f>SUM(M1463:M1469)</f>
        <v>121.1</v>
      </c>
      <c r="N1462" s="937"/>
      <c r="O1462" s="1013">
        <f>SUM(O1463:O1469)</f>
        <v>121.1</v>
      </c>
      <c r="P1462" s="1014" t="str">
        <f>B1462</f>
        <v>V4-1-D3</v>
      </c>
      <c r="Q1462" s="1014"/>
      <c r="R1462" s="1015"/>
      <c r="S1462" s="1015"/>
      <c r="T1462" s="1015"/>
      <c r="U1462" s="1015"/>
      <c r="V1462" s="1015"/>
      <c r="W1462" s="1015"/>
      <c r="X1462" s="1015">
        <f>SUM(X1463:X1469)</f>
        <v>142.898</v>
      </c>
      <c r="Y1462" s="1016"/>
      <c r="Z1462" s="960"/>
      <c r="AA1462" s="960"/>
      <c r="AB1462" s="960"/>
      <c r="AC1462" s="960"/>
      <c r="AD1462" s="960"/>
      <c r="AE1462" s="960"/>
      <c r="AF1462" s="960"/>
      <c r="AG1462" s="960"/>
      <c r="AH1462" s="960"/>
      <c r="AI1462" s="960"/>
      <c r="AJ1462" s="960"/>
      <c r="AK1462" s="960"/>
      <c r="AL1462" s="960"/>
      <c r="AM1462" s="960"/>
      <c r="AN1462" s="960"/>
      <c r="AO1462" s="960"/>
      <c r="AP1462" s="960"/>
      <c r="AQ1462" s="960"/>
      <c r="AR1462" s="960"/>
      <c r="AS1462" s="960"/>
      <c r="AT1462" s="960"/>
      <c r="AU1462" s="960"/>
      <c r="AV1462" s="960"/>
      <c r="AW1462" s="960"/>
      <c r="AX1462" s="960"/>
      <c r="AY1462" s="960"/>
      <c r="AZ1462" s="960"/>
      <c r="BA1462" s="960"/>
      <c r="BB1462" s="960"/>
      <c r="BC1462" s="960"/>
      <c r="BD1462" s="960"/>
      <c r="BE1462" s="960"/>
      <c r="BF1462" s="960"/>
      <c r="BG1462" s="960"/>
      <c r="BH1462" s="960"/>
      <c r="BI1462" s="960"/>
      <c r="BJ1462" s="960"/>
      <c r="BK1462" s="960"/>
      <c r="BL1462" s="960"/>
      <c r="BM1462" s="960"/>
      <c r="BN1462" s="960"/>
      <c r="BO1462" s="960"/>
      <c r="BP1462" s="960"/>
      <c r="BQ1462" s="960"/>
      <c r="BR1462" s="960"/>
      <c r="BS1462" s="960"/>
    </row>
    <row r="1463" spans="2:71" ht="15.65" customHeight="1" outlineLevel="2" x14ac:dyDescent="0.25">
      <c r="B1463" s="659"/>
      <c r="D1463" s="668" t="s">
        <v>860</v>
      </c>
      <c r="E1463" s="660"/>
      <c r="G1463" s="661"/>
      <c r="H1463" s="661"/>
      <c r="I1463" s="897"/>
      <c r="J1463" s="897"/>
      <c r="K1463" s="897"/>
      <c r="N1463" s="795"/>
      <c r="O1463" s="1017"/>
      <c r="P1463" s="1017"/>
      <c r="Q1463" s="1017"/>
    </row>
    <row r="1464" spans="2:71" ht="15.65" customHeight="1" outlineLevel="2" x14ac:dyDescent="0.25">
      <c r="B1464" s="659"/>
      <c r="D1464" s="659" t="str">
        <f>D1462</f>
        <v>Dakisolatie vlasvezel dik 140mm  Rc 3.50 m².K/W  &gt; 120 m²</v>
      </c>
      <c r="E1464" s="682">
        <v>1</v>
      </c>
      <c r="F1464" s="682" t="s">
        <v>74</v>
      </c>
      <c r="G1464" s="682"/>
      <c r="H1464" s="682">
        <f>E1464*G1464</f>
        <v>0</v>
      </c>
      <c r="I1464" s="898"/>
      <c r="J1464" s="898">
        <f>E1464*I1464</f>
        <v>0</v>
      </c>
      <c r="K1464" s="898">
        <v>55</v>
      </c>
      <c r="L1464" s="898">
        <f>E1464*K1464</f>
        <v>55</v>
      </c>
      <c r="M1464" s="898">
        <f>J1464+H1464*Tabellen!$K$2+L1464</f>
        <v>55</v>
      </c>
      <c r="N1464" s="795"/>
      <c r="O1464" s="1017">
        <f>M1464</f>
        <v>55</v>
      </c>
      <c r="P1464" s="1017"/>
      <c r="Q1464" s="1020" t="s">
        <v>992</v>
      </c>
      <c r="R1464" s="1040">
        <f>_xlfn.XLOOKUP(Q1464,Tabellen!$B$9:$B$21,Tabellen!$C$9:$C$21,"controleren")</f>
        <v>0.25</v>
      </c>
      <c r="S1464" s="1018">
        <f>O1464*R1464</f>
        <v>13.75</v>
      </c>
      <c r="T1464" s="1018">
        <f>O1464-S1464</f>
        <v>41.25</v>
      </c>
      <c r="U1464" s="1018">
        <f>S1464*Tabellen!$G$2</f>
        <v>1.2375</v>
      </c>
      <c r="V1464" s="1018">
        <f>T1464*Tabellen!$H$2</f>
        <v>8.6624999999999996</v>
      </c>
      <c r="W1464" s="1018">
        <f>U1464+V1464</f>
        <v>9.9</v>
      </c>
      <c r="X1464" s="1018">
        <f>O1464+W1464</f>
        <v>64.900000000000006</v>
      </c>
    </row>
    <row r="1465" spans="2:71" ht="15.65" customHeight="1" outlineLevel="2" x14ac:dyDescent="0.25">
      <c r="B1465" s="659"/>
      <c r="D1465" s="659"/>
      <c r="E1465" s="682"/>
      <c r="F1465" s="682"/>
      <c r="G1465" s="677"/>
      <c r="H1465" s="682"/>
      <c r="I1465" s="898"/>
      <c r="J1465" s="898"/>
      <c r="K1465" s="898"/>
      <c r="L1465" s="898"/>
      <c r="M1465" s="898"/>
      <c r="N1465" s="795"/>
      <c r="O1465" s="1017"/>
      <c r="P1465" s="1017"/>
      <c r="Q1465" s="1020" t="s">
        <v>992</v>
      </c>
      <c r="R1465" s="1040">
        <f>_xlfn.XLOOKUP(Q1465,Tabellen!$B$9:$B$21,Tabellen!$C$9:$C$21,"controleren")</f>
        <v>0.25</v>
      </c>
      <c r="S1465" s="1018">
        <f>O1465*R1465</f>
        <v>0</v>
      </c>
      <c r="T1465" s="1018">
        <f>O1465-S1465</f>
        <v>0</v>
      </c>
      <c r="U1465" s="1018">
        <f>S1465*Tabellen!$G$2</f>
        <v>0</v>
      </c>
      <c r="V1465" s="1018">
        <f>T1465*Tabellen!$H$2</f>
        <v>0</v>
      </c>
      <c r="W1465" s="1018">
        <f>U1465+V1465</f>
        <v>0</v>
      </c>
      <c r="X1465" s="1018">
        <f>O1465+W1465</f>
        <v>0</v>
      </c>
    </row>
    <row r="1466" spans="2:71" ht="15.65" customHeight="1" outlineLevel="2" x14ac:dyDescent="0.25">
      <c r="B1466" s="737"/>
      <c r="D1466" s="659" t="s">
        <v>869</v>
      </c>
      <c r="E1466" s="682">
        <v>1</v>
      </c>
      <c r="F1466" s="682" t="s">
        <v>74</v>
      </c>
      <c r="G1466" s="677"/>
      <c r="H1466" s="682">
        <f>E1466*G1466</f>
        <v>0</v>
      </c>
      <c r="I1466" s="910"/>
      <c r="J1466" s="898">
        <f>E1466*I1466</f>
        <v>0</v>
      </c>
      <c r="K1466" s="898">
        <v>15</v>
      </c>
      <c r="L1466" s="898">
        <f>E1466*K1466</f>
        <v>15</v>
      </c>
      <c r="M1466" s="898">
        <f>J1466+H1466*Tabellen!$K$2+L1466</f>
        <v>15</v>
      </c>
      <c r="N1466" s="795"/>
      <c r="O1466" s="1017">
        <f>M1466</f>
        <v>15</v>
      </c>
      <c r="P1466" s="1017"/>
      <c r="Q1466" s="1020" t="s">
        <v>992</v>
      </c>
      <c r="R1466" s="1040">
        <f>_xlfn.XLOOKUP(Q1466,Tabellen!$B$9:$B$21,Tabellen!$C$9:$C$21,"controleren")</f>
        <v>0.25</v>
      </c>
      <c r="S1466" s="1018">
        <f>O1466*R1466</f>
        <v>3.75</v>
      </c>
      <c r="T1466" s="1018">
        <f>O1466-S1466</f>
        <v>11.25</v>
      </c>
      <c r="U1466" s="1018">
        <f>S1466*Tabellen!$G$2</f>
        <v>0.33749999999999997</v>
      </c>
      <c r="V1466" s="1018">
        <f>T1466*Tabellen!$H$2</f>
        <v>2.3624999999999998</v>
      </c>
      <c r="W1466" s="1018">
        <f>U1466+V1466</f>
        <v>2.6999999999999997</v>
      </c>
      <c r="X1466" s="1018">
        <f>O1466+W1466</f>
        <v>17.7</v>
      </c>
    </row>
    <row r="1467" spans="2:71" ht="15.65" customHeight="1" outlineLevel="2" x14ac:dyDescent="0.25">
      <c r="B1467" s="737"/>
      <c r="D1467" s="659" t="s">
        <v>871</v>
      </c>
      <c r="E1467" s="682">
        <v>1</v>
      </c>
      <c r="F1467" s="682" t="s">
        <v>74</v>
      </c>
      <c r="G1467" s="677"/>
      <c r="H1467" s="682">
        <f>E1467*G1467</f>
        <v>0</v>
      </c>
      <c r="I1467" s="898"/>
      <c r="J1467" s="898">
        <f>E1467*I1467</f>
        <v>0</v>
      </c>
      <c r="K1467" s="898">
        <v>22.2</v>
      </c>
      <c r="L1467" s="898">
        <f>E1467*K1467</f>
        <v>22.2</v>
      </c>
      <c r="M1467" s="898">
        <f>J1467+H1467*Tabellen!$K$2+L1467</f>
        <v>22.2</v>
      </c>
      <c r="N1467" s="795"/>
      <c r="O1467" s="1017">
        <f>M1467</f>
        <v>22.2</v>
      </c>
      <c r="P1467" s="1017"/>
      <c r="Q1467" s="1020" t="s">
        <v>992</v>
      </c>
      <c r="R1467" s="1040">
        <f>_xlfn.XLOOKUP(Q1467,Tabellen!$B$9:$B$21,Tabellen!$C$9:$C$21,"controleren")</f>
        <v>0.25</v>
      </c>
      <c r="S1467" s="1018">
        <f>O1467*R1467</f>
        <v>5.55</v>
      </c>
      <c r="T1467" s="1018">
        <f>O1467-S1467</f>
        <v>16.649999999999999</v>
      </c>
      <c r="U1467" s="1018">
        <f>S1467*Tabellen!$G$2</f>
        <v>0.49949999999999994</v>
      </c>
      <c r="V1467" s="1018">
        <f>T1467*Tabellen!$H$2</f>
        <v>3.4964999999999997</v>
      </c>
      <c r="W1467" s="1018">
        <f>U1467+V1467</f>
        <v>3.9959999999999996</v>
      </c>
      <c r="X1467" s="1018">
        <f>O1467+W1467</f>
        <v>26.195999999999998</v>
      </c>
    </row>
    <row r="1468" spans="2:71" ht="15.65" customHeight="1" outlineLevel="2" x14ac:dyDescent="0.25">
      <c r="B1468" s="737"/>
      <c r="D1468" s="659" t="s">
        <v>1112</v>
      </c>
      <c r="E1468" s="682">
        <v>1</v>
      </c>
      <c r="F1468" s="682" t="s">
        <v>74</v>
      </c>
      <c r="G1468" s="677"/>
      <c r="H1468" s="682">
        <f>E1468*G1468</f>
        <v>0</v>
      </c>
      <c r="I1468" s="898"/>
      <c r="J1468" s="898">
        <f>E1468*I1468</f>
        <v>0</v>
      </c>
      <c r="K1468" s="898">
        <v>28.9</v>
      </c>
      <c r="L1468" s="898">
        <f>E1468*K1468</f>
        <v>28.9</v>
      </c>
      <c r="M1468" s="898">
        <f>J1468+H1468*Tabellen!$K$2+L1468</f>
        <v>28.9</v>
      </c>
      <c r="N1468" s="795"/>
      <c r="O1468" s="1017">
        <f>M1468</f>
        <v>28.9</v>
      </c>
      <c r="P1468" s="1017"/>
      <c r="Q1468" s="1020" t="s">
        <v>992</v>
      </c>
      <c r="R1468" s="1040">
        <f>_xlfn.XLOOKUP(Q1468,Tabellen!$B$9:$B$21,Tabellen!$C$9:$C$21,"controleren")</f>
        <v>0.25</v>
      </c>
      <c r="S1468" s="1018">
        <f>O1468*R1468</f>
        <v>7.2249999999999996</v>
      </c>
      <c r="T1468" s="1018">
        <f>O1468-S1468</f>
        <v>21.674999999999997</v>
      </c>
      <c r="U1468" s="1018">
        <f>S1468*Tabellen!$G$2</f>
        <v>0.65024999999999999</v>
      </c>
      <c r="V1468" s="1018">
        <f>T1468*Tabellen!$H$2</f>
        <v>4.5517499999999993</v>
      </c>
      <c r="W1468" s="1018">
        <f>U1468+V1468</f>
        <v>5.2019999999999991</v>
      </c>
      <c r="X1468" s="1018">
        <f>O1468+W1468</f>
        <v>34.101999999999997</v>
      </c>
    </row>
    <row r="1469" spans="2:71" ht="15.65" customHeight="1" outlineLevel="2" x14ac:dyDescent="0.25">
      <c r="B1469" s="659"/>
      <c r="D1469" s="682"/>
      <c r="E1469" s="660"/>
      <c r="G1469" s="661">
        <v>0</v>
      </c>
      <c r="H1469" s="661">
        <f>E1469*G1469</f>
        <v>0</v>
      </c>
      <c r="I1469" s="891">
        <v>0</v>
      </c>
      <c r="J1469" s="891">
        <f>E1469*I1469</f>
        <v>0</v>
      </c>
      <c r="L1469" s="891">
        <f>E1469*K1469</f>
        <v>0</v>
      </c>
      <c r="M1469" s="891">
        <f>J1469+H1469*Tabellen!$K$2+L1469</f>
        <v>0</v>
      </c>
      <c r="N1469" s="795"/>
      <c r="O1469" s="1017"/>
      <c r="P1469" s="1017"/>
      <c r="Q1469" s="1017"/>
    </row>
    <row r="1470" spans="2:71" ht="9" customHeight="1" outlineLevel="1" x14ac:dyDescent="0.25">
      <c r="B1470" s="663"/>
      <c r="D1470" s="664"/>
      <c r="E1470" s="666"/>
      <c r="F1470" s="664"/>
      <c r="G1470" s="665"/>
      <c r="H1470" s="665"/>
      <c r="I1470" s="892"/>
      <c r="J1470" s="892"/>
      <c r="K1470" s="892"/>
      <c r="L1470" s="892"/>
      <c r="M1470" s="892"/>
      <c r="N1470" s="786"/>
      <c r="O1470" s="1021"/>
      <c r="P1470" s="1021"/>
      <c r="Q1470" s="1021"/>
      <c r="R1470" s="1022"/>
      <c r="S1470" s="1022"/>
      <c r="T1470" s="1022"/>
      <c r="U1470" s="1022"/>
      <c r="V1470" s="1022"/>
      <c r="W1470" s="1022"/>
      <c r="X1470" s="1022"/>
      <c r="Y1470" s="1021"/>
      <c r="Z1470" s="965"/>
      <c r="AA1470" s="966"/>
      <c r="AG1470" s="963"/>
      <c r="AH1470" s="963"/>
    </row>
    <row r="1471" spans="2:71" s="912" customFormat="1" ht="15.65" customHeight="1" outlineLevel="1" x14ac:dyDescent="0.25">
      <c r="B1471" s="650" t="s">
        <v>938</v>
      </c>
      <c r="C1471" s="937"/>
      <c r="D1471" s="651" t="s">
        <v>1625</v>
      </c>
      <c r="E1471" s="658">
        <v>1</v>
      </c>
      <c r="F1471" s="651" t="s">
        <v>74</v>
      </c>
      <c r="G1471" s="652"/>
      <c r="H1471" s="652">
        <f>SUM(H1472:H1474)</f>
        <v>0</v>
      </c>
      <c r="I1471" s="890"/>
      <c r="J1471" s="890">
        <f>SUM(J1472:J1474)</f>
        <v>0</v>
      </c>
      <c r="K1471" s="890"/>
      <c r="L1471" s="890">
        <f>SUM(L1472:L1474)</f>
        <v>0.33</v>
      </c>
      <c r="M1471" s="890">
        <f>SUM(M1472:M1474)</f>
        <v>0.33</v>
      </c>
      <c r="N1471" s="937"/>
      <c r="O1471" s="1013">
        <f>SUM(O1472:O1474)</f>
        <v>0.33</v>
      </c>
      <c r="P1471" s="1014" t="str">
        <f>B1471</f>
        <v>V4-1-D4</v>
      </c>
      <c r="Q1471" s="1014"/>
      <c r="R1471" s="1015"/>
      <c r="S1471" s="1015"/>
      <c r="T1471" s="1015"/>
      <c r="U1471" s="1015"/>
      <c r="V1471" s="1015"/>
      <c r="W1471" s="1015"/>
      <c r="X1471" s="1015">
        <f>SUM(X1472:X1474)</f>
        <v>0.38940000000000002</v>
      </c>
      <c r="Y1471" s="1016"/>
      <c r="Z1471" s="960"/>
      <c r="AA1471" s="960"/>
      <c r="AB1471" s="960"/>
      <c r="AC1471" s="960"/>
      <c r="AD1471" s="960"/>
      <c r="AE1471" s="960"/>
      <c r="AF1471" s="960"/>
      <c r="AG1471" s="960"/>
      <c r="AH1471" s="960"/>
      <c r="AI1471" s="960"/>
      <c r="AJ1471" s="960"/>
      <c r="AK1471" s="960"/>
      <c r="AL1471" s="960"/>
      <c r="AM1471" s="960"/>
      <c r="AN1471" s="960"/>
      <c r="AO1471" s="960"/>
      <c r="AP1471" s="960"/>
      <c r="AQ1471" s="960"/>
      <c r="AR1471" s="960"/>
      <c r="AS1471" s="960"/>
      <c r="AT1471" s="960"/>
      <c r="AU1471" s="960"/>
      <c r="AV1471" s="960"/>
      <c r="AW1471" s="960"/>
      <c r="AX1471" s="960"/>
      <c r="AY1471" s="960"/>
      <c r="AZ1471" s="960"/>
      <c r="BA1471" s="960"/>
      <c r="BB1471" s="960"/>
      <c r="BC1471" s="960"/>
      <c r="BD1471" s="960"/>
      <c r="BE1471" s="960"/>
      <c r="BF1471" s="960"/>
      <c r="BG1471" s="960"/>
      <c r="BH1471" s="960"/>
      <c r="BI1471" s="960"/>
      <c r="BJ1471" s="960"/>
      <c r="BK1471" s="960"/>
      <c r="BL1471" s="960"/>
      <c r="BM1471" s="960"/>
      <c r="BN1471" s="960"/>
      <c r="BO1471" s="960"/>
      <c r="BP1471" s="960"/>
      <c r="BQ1471" s="960"/>
      <c r="BR1471" s="960"/>
      <c r="BS1471" s="960"/>
    </row>
    <row r="1472" spans="2:71" ht="15.65" customHeight="1" outlineLevel="2" x14ac:dyDescent="0.25">
      <c r="B1472" s="659"/>
      <c r="D1472" s="668" t="s">
        <v>860</v>
      </c>
      <c r="E1472" s="660"/>
      <c r="G1472" s="661"/>
      <c r="H1472" s="661"/>
      <c r="I1472" s="897"/>
      <c r="J1472" s="897"/>
      <c r="K1472" s="897"/>
      <c r="N1472" s="795"/>
      <c r="O1472" s="1017"/>
      <c r="P1472" s="1017"/>
      <c r="Q1472" s="1017"/>
    </row>
    <row r="1473" spans="2:71" ht="15.65" customHeight="1" outlineLevel="2" x14ac:dyDescent="0.25">
      <c r="B1473" s="659"/>
      <c r="D1473" s="659" t="str">
        <f>D1471</f>
        <v>╚ Vlasvezel meer-/minderprijs per mm</v>
      </c>
      <c r="E1473" s="682">
        <v>1</v>
      </c>
      <c r="F1473" s="682" t="s">
        <v>74</v>
      </c>
      <c r="G1473" s="682"/>
      <c r="H1473" s="682">
        <f>E1473*G1473</f>
        <v>0</v>
      </c>
      <c r="I1473" s="898"/>
      <c r="J1473" s="898">
        <f>E1473*I1473</f>
        <v>0</v>
      </c>
      <c r="K1473" s="898">
        <v>0.33</v>
      </c>
      <c r="L1473" s="898">
        <f>E1473*K1473</f>
        <v>0.33</v>
      </c>
      <c r="M1473" s="898">
        <f>J1473+H1473*Tabellen!$K$2+L1473</f>
        <v>0.33</v>
      </c>
      <c r="N1473" s="795"/>
      <c r="O1473" s="1017">
        <f>M1473</f>
        <v>0.33</v>
      </c>
      <c r="P1473" s="1017"/>
      <c r="Q1473" s="1020" t="s">
        <v>992</v>
      </c>
      <c r="R1473" s="1040">
        <f>_xlfn.XLOOKUP(Q1473,Tabellen!$B$9:$B$21,Tabellen!$C$9:$C$21,"controleren")</f>
        <v>0.25</v>
      </c>
      <c r="S1473" s="1018">
        <f>O1473*R1473</f>
        <v>8.2500000000000004E-2</v>
      </c>
      <c r="T1473" s="1018">
        <f>O1473-S1473</f>
        <v>0.2475</v>
      </c>
      <c r="U1473" s="1018">
        <f>S1473*Tabellen!$G$2</f>
        <v>7.4250000000000002E-3</v>
      </c>
      <c r="V1473" s="1018">
        <f>T1473*Tabellen!$H$2</f>
        <v>5.1975E-2</v>
      </c>
      <c r="W1473" s="1018">
        <f>U1473+V1473</f>
        <v>5.9400000000000001E-2</v>
      </c>
      <c r="X1473" s="1018">
        <f>O1473+W1473</f>
        <v>0.38940000000000002</v>
      </c>
    </row>
    <row r="1474" spans="2:71" ht="15.65" customHeight="1" outlineLevel="2" x14ac:dyDescent="0.25">
      <c r="B1474" s="659"/>
      <c r="D1474" s="682"/>
      <c r="E1474" s="660"/>
      <c r="G1474" s="661">
        <v>0</v>
      </c>
      <c r="H1474" s="661">
        <f>E1474*G1474</f>
        <v>0</v>
      </c>
      <c r="I1474" s="891">
        <v>0</v>
      </c>
      <c r="J1474" s="891">
        <f>E1474*I1474</f>
        <v>0</v>
      </c>
      <c r="L1474" s="891">
        <f>E1474*K1474</f>
        <v>0</v>
      </c>
      <c r="M1474" s="891">
        <f>J1474+H1474*Tabellen!$K$2+L1474</f>
        <v>0</v>
      </c>
      <c r="N1474" s="795"/>
      <c r="O1474" s="1017"/>
      <c r="P1474" s="1017"/>
      <c r="Q1474" s="1017"/>
    </row>
    <row r="1475" spans="2:71" ht="9" customHeight="1" outlineLevel="1" x14ac:dyDescent="0.25">
      <c r="B1475" s="663"/>
      <c r="D1475" s="664"/>
      <c r="E1475" s="666"/>
      <c r="F1475" s="664"/>
      <c r="G1475" s="665"/>
      <c r="H1475" s="665"/>
      <c r="I1475" s="892"/>
      <c r="J1475" s="892"/>
      <c r="K1475" s="892"/>
      <c r="L1475" s="892"/>
      <c r="M1475" s="892"/>
      <c r="N1475" s="786"/>
      <c r="O1475" s="1021"/>
      <c r="P1475" s="1021"/>
      <c r="Q1475" s="1021"/>
      <c r="R1475" s="1022"/>
      <c r="S1475" s="1022"/>
      <c r="T1475" s="1022"/>
      <c r="U1475" s="1022"/>
      <c r="V1475" s="1022"/>
      <c r="W1475" s="1022"/>
      <c r="X1475" s="1022"/>
      <c r="Y1475" s="1021"/>
      <c r="Z1475" s="965"/>
      <c r="AA1475" s="966"/>
      <c r="AG1475" s="963"/>
      <c r="AH1475" s="963"/>
    </row>
    <row r="1476" spans="2:71" s="912" customFormat="1" ht="15.65" customHeight="1" outlineLevel="1" x14ac:dyDescent="0.25">
      <c r="B1476" s="650" t="s">
        <v>939</v>
      </c>
      <c r="C1476" s="937"/>
      <c r="D1476" s="651" t="s">
        <v>1660</v>
      </c>
      <c r="E1476" s="658">
        <v>1</v>
      </c>
      <c r="F1476" s="651" t="s">
        <v>74</v>
      </c>
      <c r="G1476" s="652"/>
      <c r="H1476" s="652">
        <f>SUM(H1477:H1483)</f>
        <v>0</v>
      </c>
      <c r="I1476" s="890"/>
      <c r="J1476" s="890">
        <f>SUM(J1477:J1483)</f>
        <v>0</v>
      </c>
      <c r="K1476" s="890"/>
      <c r="L1476" s="890">
        <f>SUM(L1477:L1483)</f>
        <v>141.1</v>
      </c>
      <c r="M1476" s="890">
        <f>SUM(M1477:M1483)</f>
        <v>141.1</v>
      </c>
      <c r="N1476" s="937"/>
      <c r="O1476" s="1013">
        <f>SUM(O1477:O1483)</f>
        <v>141.1</v>
      </c>
      <c r="P1476" s="1014" t="str">
        <f>B1476</f>
        <v>V4-1-E1</v>
      </c>
      <c r="Q1476" s="1014"/>
      <c r="R1476" s="1015"/>
      <c r="S1476" s="1015"/>
      <c r="T1476" s="1015"/>
      <c r="U1476" s="1015"/>
      <c r="V1476" s="1015"/>
      <c r="W1476" s="1015"/>
      <c r="X1476" s="1015">
        <f>SUM(X1477:X1483)</f>
        <v>166.49800000000002</v>
      </c>
      <c r="Y1476" s="1016"/>
      <c r="Z1476" s="960"/>
      <c r="AA1476" s="960"/>
      <c r="AB1476" s="960"/>
      <c r="AC1476" s="960"/>
      <c r="AD1476" s="960"/>
      <c r="AE1476" s="960"/>
      <c r="AF1476" s="960"/>
      <c r="AG1476" s="960"/>
      <c r="AH1476" s="960"/>
      <c r="AI1476" s="960"/>
      <c r="AJ1476" s="960"/>
      <c r="AK1476" s="960"/>
      <c r="AL1476" s="960"/>
      <c r="AM1476" s="960"/>
      <c r="AN1476" s="960"/>
      <c r="AO1476" s="960"/>
      <c r="AP1476" s="960"/>
      <c r="AQ1476" s="960"/>
      <c r="AR1476" s="960"/>
      <c r="AS1476" s="960"/>
      <c r="AT1476" s="960"/>
      <c r="AU1476" s="960"/>
      <c r="AV1476" s="960"/>
      <c r="AW1476" s="960"/>
      <c r="AX1476" s="960"/>
      <c r="AY1476" s="960"/>
      <c r="AZ1476" s="960"/>
      <c r="BA1476" s="960"/>
      <c r="BB1476" s="960"/>
      <c r="BC1476" s="960"/>
      <c r="BD1476" s="960"/>
      <c r="BE1476" s="960"/>
      <c r="BF1476" s="960"/>
      <c r="BG1476" s="960"/>
      <c r="BH1476" s="960"/>
      <c r="BI1476" s="960"/>
      <c r="BJ1476" s="960"/>
      <c r="BK1476" s="960"/>
      <c r="BL1476" s="960"/>
      <c r="BM1476" s="960"/>
      <c r="BN1476" s="960"/>
      <c r="BO1476" s="960"/>
      <c r="BP1476" s="960"/>
      <c r="BQ1476" s="960"/>
      <c r="BR1476" s="960"/>
      <c r="BS1476" s="960"/>
    </row>
    <row r="1477" spans="2:71" ht="15.65" customHeight="1" outlineLevel="2" x14ac:dyDescent="0.25">
      <c r="B1477" s="659"/>
      <c r="D1477" s="668" t="s">
        <v>859</v>
      </c>
      <c r="E1477" s="660"/>
      <c r="G1477" s="661"/>
      <c r="H1477" s="661"/>
      <c r="I1477" s="897"/>
      <c r="J1477" s="897"/>
      <c r="K1477" s="897"/>
      <c r="N1477" s="795"/>
      <c r="O1477" s="1017"/>
      <c r="P1477" s="1017"/>
      <c r="Q1477" s="1017"/>
    </row>
    <row r="1478" spans="2:71" ht="15.65" customHeight="1" outlineLevel="2" x14ac:dyDescent="0.25">
      <c r="B1478" s="659"/>
      <c r="D1478" s="659" t="str">
        <f>D1476</f>
        <v>Dakisolatie grasvezel dik 150mm Rc 3.50 m².K/W  &lt; 45 m²</v>
      </c>
      <c r="E1478" s="682">
        <v>1</v>
      </c>
      <c r="F1478" s="682" t="s">
        <v>74</v>
      </c>
      <c r="G1478" s="682"/>
      <c r="H1478" s="682">
        <f>E1478*G1478</f>
        <v>0</v>
      </c>
      <c r="I1478" s="898"/>
      <c r="J1478" s="898">
        <f>E1478*I1478</f>
        <v>0</v>
      </c>
      <c r="K1478" s="898">
        <v>75</v>
      </c>
      <c r="L1478" s="898">
        <f>E1478*K1478</f>
        <v>75</v>
      </c>
      <c r="M1478" s="898">
        <f>J1478+H1478*Tabellen!$K$2+L1478</f>
        <v>75</v>
      </c>
      <c r="N1478" s="795"/>
      <c r="O1478" s="1017">
        <f>M1478</f>
        <v>75</v>
      </c>
      <c r="P1478" s="1017"/>
      <c r="Q1478" s="1020" t="s">
        <v>992</v>
      </c>
      <c r="R1478" s="1040">
        <f>_xlfn.XLOOKUP(Q1478,Tabellen!$B$9:$B$21,Tabellen!$C$9:$C$21,"controleren")</f>
        <v>0.25</v>
      </c>
      <c r="S1478" s="1018">
        <f>O1478*R1478</f>
        <v>18.75</v>
      </c>
      <c r="T1478" s="1018">
        <f>O1478-S1478</f>
        <v>56.25</v>
      </c>
      <c r="U1478" s="1018">
        <f>S1478*Tabellen!$G$2</f>
        <v>1.6875</v>
      </c>
      <c r="V1478" s="1018">
        <f>T1478*Tabellen!$H$2</f>
        <v>11.8125</v>
      </c>
      <c r="W1478" s="1018">
        <f>U1478+V1478</f>
        <v>13.5</v>
      </c>
      <c r="X1478" s="1018">
        <f>O1478+W1478</f>
        <v>88.5</v>
      </c>
    </row>
    <row r="1479" spans="2:71" ht="15.65" customHeight="1" outlineLevel="2" x14ac:dyDescent="0.25">
      <c r="B1479" s="659"/>
      <c r="D1479" s="682"/>
      <c r="E1479" s="682"/>
      <c r="F1479" s="682"/>
      <c r="G1479" s="677"/>
      <c r="H1479" s="682"/>
      <c r="I1479" s="898"/>
      <c r="J1479" s="898"/>
      <c r="K1479" s="898"/>
      <c r="L1479" s="898"/>
      <c r="M1479" s="898"/>
      <c r="N1479" s="795"/>
      <c r="O1479" s="1017">
        <f>M1479</f>
        <v>0</v>
      </c>
      <c r="P1479" s="1017"/>
      <c r="Q1479" s="1020" t="s">
        <v>992</v>
      </c>
      <c r="R1479" s="1040">
        <f>_xlfn.XLOOKUP(Q1479,Tabellen!$B$9:$B$21,Tabellen!$C$9:$C$21,"controleren")</f>
        <v>0.25</v>
      </c>
      <c r="S1479" s="1018">
        <f>O1479*R1479</f>
        <v>0</v>
      </c>
      <c r="T1479" s="1018">
        <f>O1479-S1479</f>
        <v>0</v>
      </c>
      <c r="U1479" s="1018">
        <f>S1479*Tabellen!$G$2</f>
        <v>0</v>
      </c>
      <c r="V1479" s="1018">
        <f>T1479*Tabellen!$H$2</f>
        <v>0</v>
      </c>
      <c r="W1479" s="1018">
        <f>U1479+V1479</f>
        <v>0</v>
      </c>
      <c r="X1479" s="1018">
        <f>O1479+W1479</f>
        <v>0</v>
      </c>
    </row>
    <row r="1480" spans="2:71" ht="15.65" customHeight="1" outlineLevel="2" x14ac:dyDescent="0.25">
      <c r="B1480" s="737"/>
      <c r="D1480" s="659" t="s">
        <v>869</v>
      </c>
      <c r="E1480" s="682">
        <v>1</v>
      </c>
      <c r="F1480" s="682" t="s">
        <v>74</v>
      </c>
      <c r="G1480" s="677"/>
      <c r="H1480" s="682">
        <f>E1480*G1480</f>
        <v>0</v>
      </c>
      <c r="I1480" s="910"/>
      <c r="J1480" s="898">
        <f>E1480*I1480</f>
        <v>0</v>
      </c>
      <c r="K1480" s="898">
        <v>15</v>
      </c>
      <c r="L1480" s="898">
        <f>E1480*K1480</f>
        <v>15</v>
      </c>
      <c r="M1480" s="898">
        <f>J1480+H1480*Tabellen!$K$2+L1480</f>
        <v>15</v>
      </c>
      <c r="N1480" s="795"/>
      <c r="O1480" s="1017">
        <f>M1480</f>
        <v>15</v>
      </c>
      <c r="P1480" s="1017"/>
      <c r="Q1480" s="1020" t="s">
        <v>992</v>
      </c>
      <c r="R1480" s="1040">
        <f>_xlfn.XLOOKUP(Q1480,Tabellen!$B$9:$B$21,Tabellen!$C$9:$C$21,"controleren")</f>
        <v>0.25</v>
      </c>
      <c r="S1480" s="1018">
        <f>O1480*R1480</f>
        <v>3.75</v>
      </c>
      <c r="T1480" s="1018">
        <f>O1480-S1480</f>
        <v>11.25</v>
      </c>
      <c r="U1480" s="1018">
        <f>S1480*Tabellen!$G$2</f>
        <v>0.33749999999999997</v>
      </c>
      <c r="V1480" s="1018">
        <f>T1480*Tabellen!$H$2</f>
        <v>2.3624999999999998</v>
      </c>
      <c r="W1480" s="1018">
        <f>U1480+V1480</f>
        <v>2.6999999999999997</v>
      </c>
      <c r="X1480" s="1018">
        <f>O1480+W1480</f>
        <v>17.7</v>
      </c>
    </row>
    <row r="1481" spans="2:71" ht="15.65" customHeight="1" outlineLevel="2" x14ac:dyDescent="0.25">
      <c r="B1481" s="737"/>
      <c r="D1481" s="659" t="s">
        <v>871</v>
      </c>
      <c r="E1481" s="682">
        <v>1</v>
      </c>
      <c r="F1481" s="682" t="s">
        <v>74</v>
      </c>
      <c r="G1481" s="677"/>
      <c r="H1481" s="682">
        <f>E1481*G1481</f>
        <v>0</v>
      </c>
      <c r="I1481" s="898"/>
      <c r="J1481" s="898">
        <f>E1481*I1481</f>
        <v>0</v>
      </c>
      <c r="K1481" s="898">
        <v>22.2</v>
      </c>
      <c r="L1481" s="898">
        <f>E1481*K1481</f>
        <v>22.2</v>
      </c>
      <c r="M1481" s="898">
        <f>J1481+H1481*Tabellen!$K$2+L1481</f>
        <v>22.2</v>
      </c>
      <c r="N1481" s="795"/>
      <c r="O1481" s="1017">
        <f>M1481</f>
        <v>22.2</v>
      </c>
      <c r="P1481" s="1017"/>
      <c r="Q1481" s="1020" t="s">
        <v>992</v>
      </c>
      <c r="R1481" s="1040">
        <f>_xlfn.XLOOKUP(Q1481,Tabellen!$B$9:$B$21,Tabellen!$C$9:$C$21,"controleren")</f>
        <v>0.25</v>
      </c>
      <c r="S1481" s="1018">
        <f>O1481*R1481</f>
        <v>5.55</v>
      </c>
      <c r="T1481" s="1018">
        <f>O1481-S1481</f>
        <v>16.649999999999999</v>
      </c>
      <c r="U1481" s="1018">
        <f>S1481*Tabellen!$G$2</f>
        <v>0.49949999999999994</v>
      </c>
      <c r="V1481" s="1018">
        <f>T1481*Tabellen!$H$2</f>
        <v>3.4964999999999997</v>
      </c>
      <c r="W1481" s="1018">
        <f>U1481+V1481</f>
        <v>3.9959999999999996</v>
      </c>
      <c r="X1481" s="1018">
        <f>O1481+W1481</f>
        <v>26.195999999999998</v>
      </c>
    </row>
    <row r="1482" spans="2:71" ht="15.65" customHeight="1" outlineLevel="2" x14ac:dyDescent="0.25">
      <c r="B1482" s="737"/>
      <c r="D1482" s="659" t="s">
        <v>1112</v>
      </c>
      <c r="E1482" s="682">
        <v>1</v>
      </c>
      <c r="F1482" s="682" t="s">
        <v>74</v>
      </c>
      <c r="G1482" s="677"/>
      <c r="H1482" s="682">
        <f>E1482*G1482</f>
        <v>0</v>
      </c>
      <c r="I1482" s="898"/>
      <c r="J1482" s="898">
        <f>E1482*I1482</f>
        <v>0</v>
      </c>
      <c r="K1482" s="898">
        <v>28.9</v>
      </c>
      <c r="L1482" s="898">
        <f>E1482*K1482</f>
        <v>28.9</v>
      </c>
      <c r="M1482" s="898">
        <f>J1482+H1482*Tabellen!$K$2+L1482</f>
        <v>28.9</v>
      </c>
      <c r="N1482" s="795"/>
      <c r="O1482" s="1017">
        <f>M1482</f>
        <v>28.9</v>
      </c>
      <c r="P1482" s="1017"/>
      <c r="Q1482" s="1020" t="s">
        <v>992</v>
      </c>
      <c r="R1482" s="1040">
        <f>_xlfn.XLOOKUP(Q1482,Tabellen!$B$9:$B$21,Tabellen!$C$9:$C$21,"controleren")</f>
        <v>0.25</v>
      </c>
      <c r="S1482" s="1018">
        <f>O1482*R1482</f>
        <v>7.2249999999999996</v>
      </c>
      <c r="T1482" s="1018">
        <f>O1482-S1482</f>
        <v>21.674999999999997</v>
      </c>
      <c r="U1482" s="1018">
        <f>S1482*Tabellen!$G$2</f>
        <v>0.65024999999999999</v>
      </c>
      <c r="V1482" s="1018">
        <f>T1482*Tabellen!$H$2</f>
        <v>4.5517499999999993</v>
      </c>
      <c r="W1482" s="1018">
        <f>U1482+V1482</f>
        <v>5.2019999999999991</v>
      </c>
      <c r="X1482" s="1018">
        <f>O1482+W1482</f>
        <v>34.101999999999997</v>
      </c>
    </row>
    <row r="1483" spans="2:71" ht="15.65" customHeight="1" outlineLevel="2" x14ac:dyDescent="0.25">
      <c r="B1483" s="659"/>
      <c r="D1483" s="682"/>
      <c r="E1483" s="660"/>
      <c r="G1483" s="661">
        <v>0</v>
      </c>
      <c r="H1483" s="661">
        <f>E1483*G1483</f>
        <v>0</v>
      </c>
      <c r="I1483" s="891">
        <v>0</v>
      </c>
      <c r="J1483" s="891">
        <f>E1483*I1483</f>
        <v>0</v>
      </c>
      <c r="L1483" s="891">
        <f>E1483*K1483</f>
        <v>0</v>
      </c>
      <c r="M1483" s="891">
        <f>J1483+H1483*Tabellen!$K$2+L1483</f>
        <v>0</v>
      </c>
      <c r="N1483" s="795"/>
      <c r="O1483" s="1017"/>
      <c r="P1483" s="1017"/>
      <c r="Q1483" s="1017"/>
    </row>
    <row r="1484" spans="2:71" ht="9" customHeight="1" outlineLevel="1" x14ac:dyDescent="0.25">
      <c r="B1484" s="663"/>
      <c r="D1484" s="664"/>
      <c r="E1484" s="666"/>
      <c r="F1484" s="664"/>
      <c r="G1484" s="665"/>
      <c r="H1484" s="665"/>
      <c r="I1484" s="892"/>
      <c r="J1484" s="892"/>
      <c r="K1484" s="892"/>
      <c r="L1484" s="892"/>
      <c r="M1484" s="892"/>
      <c r="N1484" s="786"/>
      <c r="O1484" s="1021"/>
      <c r="P1484" s="1021"/>
      <c r="Q1484" s="1021"/>
      <c r="R1484" s="1022"/>
      <c r="S1484" s="1022"/>
      <c r="T1484" s="1022"/>
      <c r="U1484" s="1022"/>
      <c r="V1484" s="1022"/>
      <c r="W1484" s="1022"/>
      <c r="X1484" s="1022"/>
      <c r="Y1484" s="1021"/>
      <c r="Z1484" s="965"/>
      <c r="AA1484" s="966"/>
      <c r="AG1484" s="963"/>
      <c r="AH1484" s="963"/>
    </row>
    <row r="1485" spans="2:71" s="912" customFormat="1" ht="15.65" customHeight="1" outlineLevel="1" x14ac:dyDescent="0.25">
      <c r="B1485" s="650" t="s">
        <v>940</v>
      </c>
      <c r="C1485" s="937"/>
      <c r="D1485" s="651" t="s">
        <v>1661</v>
      </c>
      <c r="E1485" s="658">
        <v>1</v>
      </c>
      <c r="F1485" s="651" t="s">
        <v>74</v>
      </c>
      <c r="G1485" s="652"/>
      <c r="H1485" s="652">
        <f>SUM(H1486:H1492)</f>
        <v>0</v>
      </c>
      <c r="I1485" s="890"/>
      <c r="J1485" s="890">
        <f>SUM(J1486:J1492)</f>
        <v>0</v>
      </c>
      <c r="K1485" s="890"/>
      <c r="L1485" s="890">
        <f>SUM(L1486:L1492)</f>
        <v>136.1</v>
      </c>
      <c r="M1485" s="890">
        <f>SUM(M1486:M1492)</f>
        <v>136.1</v>
      </c>
      <c r="N1485" s="937"/>
      <c r="O1485" s="1013">
        <f>SUM(O1486:O1492)</f>
        <v>136.1</v>
      </c>
      <c r="P1485" s="1014" t="str">
        <f>B1485</f>
        <v>V4-1-E2</v>
      </c>
      <c r="Q1485" s="1014"/>
      <c r="R1485" s="1015"/>
      <c r="S1485" s="1015"/>
      <c r="T1485" s="1015"/>
      <c r="U1485" s="1015"/>
      <c r="V1485" s="1015"/>
      <c r="W1485" s="1015"/>
      <c r="X1485" s="1015">
        <f>SUM(X1486:X1492)</f>
        <v>160.59799999999998</v>
      </c>
      <c r="Y1485" s="1016"/>
      <c r="Z1485" s="960"/>
      <c r="AA1485" s="960"/>
      <c r="AB1485" s="960"/>
      <c r="AC1485" s="960"/>
      <c r="AD1485" s="960"/>
      <c r="AE1485" s="960"/>
      <c r="AF1485" s="960"/>
      <c r="AG1485" s="960"/>
      <c r="AH1485" s="960"/>
      <c r="AI1485" s="960"/>
      <c r="AJ1485" s="960"/>
      <c r="AK1485" s="960"/>
      <c r="AL1485" s="960"/>
      <c r="AM1485" s="960"/>
      <c r="AN1485" s="960"/>
      <c r="AO1485" s="960"/>
      <c r="AP1485" s="960"/>
      <c r="AQ1485" s="960"/>
      <c r="AR1485" s="960"/>
      <c r="AS1485" s="960"/>
      <c r="AT1485" s="960"/>
      <c r="AU1485" s="960"/>
      <c r="AV1485" s="960"/>
      <c r="AW1485" s="960"/>
      <c r="AX1485" s="960"/>
      <c r="AY1485" s="960"/>
      <c r="AZ1485" s="960"/>
      <c r="BA1485" s="960"/>
      <c r="BB1485" s="960"/>
      <c r="BC1485" s="960"/>
      <c r="BD1485" s="960"/>
      <c r="BE1485" s="960"/>
      <c r="BF1485" s="960"/>
      <c r="BG1485" s="960"/>
      <c r="BH1485" s="960"/>
      <c r="BI1485" s="960"/>
      <c r="BJ1485" s="960"/>
      <c r="BK1485" s="960"/>
      <c r="BL1485" s="960"/>
      <c r="BM1485" s="960"/>
      <c r="BN1485" s="960"/>
      <c r="BO1485" s="960"/>
      <c r="BP1485" s="960"/>
      <c r="BQ1485" s="960"/>
      <c r="BR1485" s="960"/>
      <c r="BS1485" s="960"/>
    </row>
    <row r="1486" spans="2:71" ht="15.65" customHeight="1" outlineLevel="2" x14ac:dyDescent="0.25">
      <c r="B1486" s="659"/>
      <c r="D1486" s="668" t="s">
        <v>859</v>
      </c>
      <c r="E1486" s="660"/>
      <c r="G1486" s="661"/>
      <c r="H1486" s="661"/>
      <c r="I1486" s="897"/>
      <c r="J1486" s="897"/>
      <c r="K1486" s="897"/>
      <c r="N1486" s="795"/>
      <c r="O1486" s="1017"/>
      <c r="P1486" s="1017"/>
      <c r="Q1486" s="1017"/>
    </row>
    <row r="1487" spans="2:71" ht="15.65" customHeight="1" outlineLevel="2" x14ac:dyDescent="0.25">
      <c r="B1487" s="659"/>
      <c r="D1487" s="659" t="str">
        <f>D1485</f>
        <v>Dakisolatie grasvezel dik 150mm  Rc 3.50 m².K/W  45- 120 m²</v>
      </c>
      <c r="E1487" s="682">
        <v>1</v>
      </c>
      <c r="F1487" s="682" t="s">
        <v>74</v>
      </c>
      <c r="G1487" s="682"/>
      <c r="H1487" s="682">
        <f>E1487*G1487</f>
        <v>0</v>
      </c>
      <c r="I1487" s="898"/>
      <c r="J1487" s="898">
        <f>E1487*I1487</f>
        <v>0</v>
      </c>
      <c r="K1487" s="898">
        <v>70</v>
      </c>
      <c r="L1487" s="898">
        <f>E1487*K1487</f>
        <v>70</v>
      </c>
      <c r="M1487" s="898">
        <f>J1487+H1487*Tabellen!$K$2+L1487</f>
        <v>70</v>
      </c>
      <c r="N1487" s="795"/>
      <c r="O1487" s="1017">
        <f>M1487</f>
        <v>70</v>
      </c>
      <c r="P1487" s="1017"/>
      <c r="Q1487" s="1020" t="s">
        <v>992</v>
      </c>
      <c r="R1487" s="1040">
        <f>_xlfn.XLOOKUP(Q1487,Tabellen!$B$9:$B$21,Tabellen!$C$9:$C$21,"controleren")</f>
        <v>0.25</v>
      </c>
      <c r="S1487" s="1018">
        <f>O1487*R1487</f>
        <v>17.5</v>
      </c>
      <c r="T1487" s="1018">
        <f>O1487-S1487</f>
        <v>52.5</v>
      </c>
      <c r="U1487" s="1018">
        <f>S1487*Tabellen!$G$2</f>
        <v>1.575</v>
      </c>
      <c r="V1487" s="1018">
        <f>T1487*Tabellen!$H$2</f>
        <v>11.025</v>
      </c>
      <c r="W1487" s="1018">
        <f>U1487+V1487</f>
        <v>12.6</v>
      </c>
      <c r="X1487" s="1018">
        <f>O1487+W1487</f>
        <v>82.6</v>
      </c>
    </row>
    <row r="1488" spans="2:71" ht="15.65" customHeight="1" outlineLevel="2" x14ac:dyDescent="0.25">
      <c r="B1488" s="659"/>
      <c r="D1488" s="659"/>
      <c r="E1488" s="682"/>
      <c r="F1488" s="682"/>
      <c r="G1488" s="677"/>
      <c r="H1488" s="682"/>
      <c r="I1488" s="898"/>
      <c r="J1488" s="898"/>
      <c r="K1488" s="898"/>
      <c r="L1488" s="898"/>
      <c r="M1488" s="898"/>
      <c r="N1488" s="795"/>
      <c r="O1488" s="1017"/>
      <c r="P1488" s="1017"/>
      <c r="Q1488" s="1020" t="s">
        <v>992</v>
      </c>
      <c r="R1488" s="1040">
        <f>_xlfn.XLOOKUP(Q1488,Tabellen!$B$9:$B$21,Tabellen!$C$9:$C$21,"controleren")</f>
        <v>0.25</v>
      </c>
      <c r="S1488" s="1018">
        <f>O1488*R1488</f>
        <v>0</v>
      </c>
      <c r="T1488" s="1018">
        <f>O1488-S1488</f>
        <v>0</v>
      </c>
      <c r="U1488" s="1018">
        <f>S1488*Tabellen!$G$2</f>
        <v>0</v>
      </c>
      <c r="V1488" s="1018">
        <f>T1488*Tabellen!$H$2</f>
        <v>0</v>
      </c>
      <c r="W1488" s="1018">
        <f>U1488+V1488</f>
        <v>0</v>
      </c>
      <c r="X1488" s="1018">
        <f>O1488+W1488</f>
        <v>0</v>
      </c>
    </row>
    <row r="1489" spans="2:71" ht="15.65" customHeight="1" outlineLevel="2" x14ac:dyDescent="0.25">
      <c r="B1489" s="737"/>
      <c r="D1489" s="659" t="s">
        <v>869</v>
      </c>
      <c r="E1489" s="682">
        <v>1</v>
      </c>
      <c r="F1489" s="682" t="s">
        <v>74</v>
      </c>
      <c r="G1489" s="677"/>
      <c r="H1489" s="682">
        <f>E1489*G1489</f>
        <v>0</v>
      </c>
      <c r="I1489" s="910"/>
      <c r="J1489" s="898">
        <f>E1489*I1489</f>
        <v>0</v>
      </c>
      <c r="K1489" s="898">
        <v>15</v>
      </c>
      <c r="L1489" s="898">
        <f>E1489*K1489</f>
        <v>15</v>
      </c>
      <c r="M1489" s="898">
        <f>J1489+H1489*Tabellen!$K$2+L1489</f>
        <v>15</v>
      </c>
      <c r="N1489" s="795"/>
      <c r="O1489" s="1017">
        <f>M1489</f>
        <v>15</v>
      </c>
      <c r="P1489" s="1017"/>
      <c r="Q1489" s="1020" t="s">
        <v>992</v>
      </c>
      <c r="R1489" s="1040">
        <f>_xlfn.XLOOKUP(Q1489,Tabellen!$B$9:$B$21,Tabellen!$C$9:$C$21,"controleren")</f>
        <v>0.25</v>
      </c>
      <c r="S1489" s="1018">
        <f>O1489*R1489</f>
        <v>3.75</v>
      </c>
      <c r="T1489" s="1018">
        <f>O1489-S1489</f>
        <v>11.25</v>
      </c>
      <c r="U1489" s="1018">
        <f>S1489*Tabellen!$G$2</f>
        <v>0.33749999999999997</v>
      </c>
      <c r="V1489" s="1018">
        <f>T1489*Tabellen!$H$2</f>
        <v>2.3624999999999998</v>
      </c>
      <c r="W1489" s="1018">
        <f>U1489+V1489</f>
        <v>2.6999999999999997</v>
      </c>
      <c r="X1489" s="1018">
        <f>O1489+W1489</f>
        <v>17.7</v>
      </c>
    </row>
    <row r="1490" spans="2:71" ht="15.65" customHeight="1" outlineLevel="2" x14ac:dyDescent="0.25">
      <c r="B1490" s="737"/>
      <c r="D1490" s="659" t="s">
        <v>871</v>
      </c>
      <c r="E1490" s="682">
        <v>1</v>
      </c>
      <c r="F1490" s="682" t="s">
        <v>74</v>
      </c>
      <c r="G1490" s="677"/>
      <c r="H1490" s="682">
        <f>E1490*G1490</f>
        <v>0</v>
      </c>
      <c r="I1490" s="898"/>
      <c r="J1490" s="898">
        <f>E1490*I1490</f>
        <v>0</v>
      </c>
      <c r="K1490" s="898">
        <v>22.2</v>
      </c>
      <c r="L1490" s="898">
        <f>E1490*K1490</f>
        <v>22.2</v>
      </c>
      <c r="M1490" s="898">
        <f>J1490+H1490*Tabellen!$K$2+L1490</f>
        <v>22.2</v>
      </c>
      <c r="N1490" s="795"/>
      <c r="O1490" s="1017">
        <f>M1490</f>
        <v>22.2</v>
      </c>
      <c r="P1490" s="1017"/>
      <c r="Q1490" s="1020" t="s">
        <v>992</v>
      </c>
      <c r="R1490" s="1040">
        <f>_xlfn.XLOOKUP(Q1490,Tabellen!$B$9:$B$21,Tabellen!$C$9:$C$21,"controleren")</f>
        <v>0.25</v>
      </c>
      <c r="S1490" s="1018">
        <f>O1490*R1490</f>
        <v>5.55</v>
      </c>
      <c r="T1490" s="1018">
        <f>O1490-S1490</f>
        <v>16.649999999999999</v>
      </c>
      <c r="U1490" s="1018">
        <f>S1490*Tabellen!$G$2</f>
        <v>0.49949999999999994</v>
      </c>
      <c r="V1490" s="1018">
        <f>T1490*Tabellen!$H$2</f>
        <v>3.4964999999999997</v>
      </c>
      <c r="W1490" s="1018">
        <f>U1490+V1490</f>
        <v>3.9959999999999996</v>
      </c>
      <c r="X1490" s="1018">
        <f>O1490+W1490</f>
        <v>26.195999999999998</v>
      </c>
    </row>
    <row r="1491" spans="2:71" ht="15.65" customHeight="1" outlineLevel="2" x14ac:dyDescent="0.25">
      <c r="B1491" s="737"/>
      <c r="D1491" s="659" t="s">
        <v>1112</v>
      </c>
      <c r="E1491" s="682">
        <v>1</v>
      </c>
      <c r="F1491" s="682" t="s">
        <v>74</v>
      </c>
      <c r="G1491" s="677"/>
      <c r="H1491" s="682">
        <f>E1491*G1491</f>
        <v>0</v>
      </c>
      <c r="I1491" s="898"/>
      <c r="J1491" s="898">
        <f>E1491*I1491</f>
        <v>0</v>
      </c>
      <c r="K1491" s="898">
        <v>28.9</v>
      </c>
      <c r="L1491" s="898">
        <f>E1491*K1491</f>
        <v>28.9</v>
      </c>
      <c r="M1491" s="898">
        <f>J1491+H1491*Tabellen!$K$2+L1491</f>
        <v>28.9</v>
      </c>
      <c r="N1491" s="795"/>
      <c r="O1491" s="1017">
        <f>M1491</f>
        <v>28.9</v>
      </c>
      <c r="P1491" s="1017"/>
      <c r="Q1491" s="1020" t="s">
        <v>992</v>
      </c>
      <c r="R1491" s="1040">
        <f>_xlfn.XLOOKUP(Q1491,Tabellen!$B$9:$B$21,Tabellen!$C$9:$C$21,"controleren")</f>
        <v>0.25</v>
      </c>
      <c r="S1491" s="1018">
        <f>O1491*R1491</f>
        <v>7.2249999999999996</v>
      </c>
      <c r="T1491" s="1018">
        <f>O1491-S1491</f>
        <v>21.674999999999997</v>
      </c>
      <c r="U1491" s="1018">
        <f>S1491*Tabellen!$G$2</f>
        <v>0.65024999999999999</v>
      </c>
      <c r="V1491" s="1018">
        <f>T1491*Tabellen!$H$2</f>
        <v>4.5517499999999993</v>
      </c>
      <c r="W1491" s="1018">
        <f>U1491+V1491</f>
        <v>5.2019999999999991</v>
      </c>
      <c r="X1491" s="1018">
        <f>O1491+W1491</f>
        <v>34.101999999999997</v>
      </c>
    </row>
    <row r="1492" spans="2:71" ht="15.65" customHeight="1" outlineLevel="2" x14ac:dyDescent="0.25">
      <c r="B1492" s="659"/>
      <c r="D1492" s="682"/>
      <c r="E1492" s="660"/>
      <c r="G1492" s="661">
        <v>0</v>
      </c>
      <c r="H1492" s="661">
        <f>E1492*G1492</f>
        <v>0</v>
      </c>
      <c r="I1492" s="891">
        <v>0</v>
      </c>
      <c r="J1492" s="891">
        <f>E1492*I1492</f>
        <v>0</v>
      </c>
      <c r="L1492" s="891">
        <f>E1492*K1492</f>
        <v>0</v>
      </c>
      <c r="M1492" s="891">
        <f>J1492+H1492*Tabellen!$K$2+L1492</f>
        <v>0</v>
      </c>
      <c r="N1492" s="795"/>
      <c r="O1492" s="1017"/>
      <c r="P1492" s="1017"/>
      <c r="Q1492" s="1017"/>
    </row>
    <row r="1493" spans="2:71" ht="9" customHeight="1" outlineLevel="1" x14ac:dyDescent="0.25">
      <c r="B1493" s="663"/>
      <c r="D1493" s="664"/>
      <c r="E1493" s="666"/>
      <c r="F1493" s="664"/>
      <c r="G1493" s="665"/>
      <c r="H1493" s="665"/>
      <c r="I1493" s="892"/>
      <c r="J1493" s="892"/>
      <c r="K1493" s="892"/>
      <c r="L1493" s="892"/>
      <c r="M1493" s="892"/>
      <c r="N1493" s="786"/>
      <c r="O1493" s="1021"/>
      <c r="P1493" s="1021"/>
      <c r="Q1493" s="1021"/>
      <c r="R1493" s="1022"/>
      <c r="S1493" s="1022"/>
      <c r="T1493" s="1022"/>
      <c r="U1493" s="1022"/>
      <c r="V1493" s="1022"/>
      <c r="W1493" s="1022"/>
      <c r="X1493" s="1022"/>
      <c r="Y1493" s="1021"/>
      <c r="Z1493" s="965"/>
      <c r="AA1493" s="966"/>
      <c r="AG1493" s="963"/>
      <c r="AH1493" s="963"/>
    </row>
    <row r="1494" spans="2:71" s="912" customFormat="1" ht="15.65" customHeight="1" outlineLevel="1" x14ac:dyDescent="0.25">
      <c r="B1494" s="650" t="s">
        <v>941</v>
      </c>
      <c r="C1494" s="937"/>
      <c r="D1494" s="651" t="s">
        <v>1662</v>
      </c>
      <c r="E1494" s="658">
        <v>1</v>
      </c>
      <c r="F1494" s="651" t="s">
        <v>74</v>
      </c>
      <c r="G1494" s="652"/>
      <c r="H1494" s="652">
        <f>SUM(H1495:H1501)</f>
        <v>0</v>
      </c>
      <c r="I1494" s="890"/>
      <c r="J1494" s="890">
        <f>SUM(J1495:J1501)</f>
        <v>0</v>
      </c>
      <c r="K1494" s="890"/>
      <c r="L1494" s="890">
        <f>SUM(L1495:L1501)</f>
        <v>131.1</v>
      </c>
      <c r="M1494" s="890">
        <f>SUM(M1495:M1501)</f>
        <v>131.1</v>
      </c>
      <c r="N1494" s="937"/>
      <c r="O1494" s="1013">
        <f>SUM(O1495:O1501)</f>
        <v>131.1</v>
      </c>
      <c r="P1494" s="1014" t="str">
        <f>B1494</f>
        <v>V4-1-E3</v>
      </c>
      <c r="Q1494" s="1014"/>
      <c r="R1494" s="1015"/>
      <c r="S1494" s="1015"/>
      <c r="T1494" s="1015"/>
      <c r="U1494" s="1015"/>
      <c r="V1494" s="1015"/>
      <c r="W1494" s="1015"/>
      <c r="X1494" s="1015">
        <f>SUM(X1495:X1501)</f>
        <v>154.69800000000001</v>
      </c>
      <c r="Y1494" s="1016"/>
      <c r="Z1494" s="960"/>
      <c r="AA1494" s="960"/>
      <c r="AB1494" s="960"/>
      <c r="AC1494" s="960"/>
      <c r="AD1494" s="960"/>
      <c r="AE1494" s="960"/>
      <c r="AF1494" s="960"/>
      <c r="AG1494" s="960"/>
      <c r="AH1494" s="960"/>
      <c r="AI1494" s="960"/>
      <c r="AJ1494" s="960"/>
      <c r="AK1494" s="960"/>
      <c r="AL1494" s="960"/>
      <c r="AM1494" s="960"/>
      <c r="AN1494" s="960"/>
      <c r="AO1494" s="960"/>
      <c r="AP1494" s="960"/>
      <c r="AQ1494" s="960"/>
      <c r="AR1494" s="960"/>
      <c r="AS1494" s="960"/>
      <c r="AT1494" s="960"/>
      <c r="AU1494" s="960"/>
      <c r="AV1494" s="960"/>
      <c r="AW1494" s="960"/>
      <c r="AX1494" s="960"/>
      <c r="AY1494" s="960"/>
      <c r="AZ1494" s="960"/>
      <c r="BA1494" s="960"/>
      <c r="BB1494" s="960"/>
      <c r="BC1494" s="960"/>
      <c r="BD1494" s="960"/>
      <c r="BE1494" s="960"/>
      <c r="BF1494" s="960"/>
      <c r="BG1494" s="960"/>
      <c r="BH1494" s="960"/>
      <c r="BI1494" s="960"/>
      <c r="BJ1494" s="960"/>
      <c r="BK1494" s="960"/>
      <c r="BL1494" s="960"/>
      <c r="BM1494" s="960"/>
      <c r="BN1494" s="960"/>
      <c r="BO1494" s="960"/>
      <c r="BP1494" s="960"/>
      <c r="BQ1494" s="960"/>
      <c r="BR1494" s="960"/>
      <c r="BS1494" s="960"/>
    </row>
    <row r="1495" spans="2:71" ht="15.65" customHeight="1" outlineLevel="2" x14ac:dyDescent="0.25">
      <c r="B1495" s="659"/>
      <c r="D1495" s="668" t="s">
        <v>859</v>
      </c>
      <c r="E1495" s="660"/>
      <c r="G1495" s="661"/>
      <c r="H1495" s="661"/>
      <c r="I1495" s="897"/>
      <c r="J1495" s="897"/>
      <c r="K1495" s="897"/>
      <c r="N1495" s="795"/>
      <c r="O1495" s="1017"/>
      <c r="P1495" s="1017"/>
      <c r="Q1495" s="1017"/>
    </row>
    <row r="1496" spans="2:71" ht="15.65" customHeight="1" outlineLevel="2" x14ac:dyDescent="0.25">
      <c r="B1496" s="659"/>
      <c r="D1496" s="659" t="str">
        <f>D1494</f>
        <v>Dakisolatie grasvezel dik 150mm  Rc 3.50 m².K/W &gt; 120 m²</v>
      </c>
      <c r="E1496" s="682">
        <v>1</v>
      </c>
      <c r="F1496" s="682" t="s">
        <v>74</v>
      </c>
      <c r="G1496" s="682"/>
      <c r="H1496" s="682">
        <f>E1496*G1496</f>
        <v>0</v>
      </c>
      <c r="I1496" s="898"/>
      <c r="J1496" s="898">
        <f>E1496*I1496</f>
        <v>0</v>
      </c>
      <c r="K1496" s="898">
        <v>65</v>
      </c>
      <c r="L1496" s="898">
        <f>E1496*K1496</f>
        <v>65</v>
      </c>
      <c r="M1496" s="898">
        <f>J1496+H1496*Tabellen!$K$2+L1496</f>
        <v>65</v>
      </c>
      <c r="N1496" s="795"/>
      <c r="O1496" s="1017">
        <f>M1496</f>
        <v>65</v>
      </c>
      <c r="P1496" s="1017"/>
      <c r="Q1496" s="1020" t="s">
        <v>992</v>
      </c>
      <c r="R1496" s="1040">
        <f>_xlfn.XLOOKUP(Q1496,Tabellen!$B$9:$B$21,Tabellen!$C$9:$C$21,"controleren")</f>
        <v>0.25</v>
      </c>
      <c r="S1496" s="1018">
        <f>O1496*R1496</f>
        <v>16.25</v>
      </c>
      <c r="T1496" s="1018">
        <f>O1496-S1496</f>
        <v>48.75</v>
      </c>
      <c r="U1496" s="1018">
        <f>S1496*Tabellen!$G$2</f>
        <v>1.4624999999999999</v>
      </c>
      <c r="V1496" s="1018">
        <f>T1496*Tabellen!$H$2</f>
        <v>10.237499999999999</v>
      </c>
      <c r="W1496" s="1018">
        <f>U1496+V1496</f>
        <v>11.7</v>
      </c>
      <c r="X1496" s="1018">
        <f>O1496+W1496</f>
        <v>76.7</v>
      </c>
    </row>
    <row r="1497" spans="2:71" ht="15.65" customHeight="1" outlineLevel="2" x14ac:dyDescent="0.25">
      <c r="B1497" s="659"/>
      <c r="D1497" s="659"/>
      <c r="E1497" s="682"/>
      <c r="F1497" s="682"/>
      <c r="G1497" s="677"/>
      <c r="H1497" s="682"/>
      <c r="I1497" s="898"/>
      <c r="J1497" s="898"/>
      <c r="K1497" s="898"/>
      <c r="L1497" s="898"/>
      <c r="M1497" s="898"/>
      <c r="N1497" s="795"/>
      <c r="O1497" s="1017"/>
      <c r="P1497" s="1017"/>
      <c r="Q1497" s="1020" t="s">
        <v>992</v>
      </c>
      <c r="R1497" s="1040">
        <f>_xlfn.XLOOKUP(Q1497,Tabellen!$B$9:$B$21,Tabellen!$C$9:$C$21,"controleren")</f>
        <v>0.25</v>
      </c>
      <c r="S1497" s="1018">
        <f>O1497*R1497</f>
        <v>0</v>
      </c>
      <c r="T1497" s="1018">
        <f>O1497-S1497</f>
        <v>0</v>
      </c>
      <c r="U1497" s="1018">
        <f>S1497*Tabellen!$G$2</f>
        <v>0</v>
      </c>
      <c r="V1497" s="1018">
        <f>T1497*Tabellen!$H$2</f>
        <v>0</v>
      </c>
      <c r="W1497" s="1018">
        <f>U1497+V1497</f>
        <v>0</v>
      </c>
      <c r="X1497" s="1018">
        <f>O1497+W1497</f>
        <v>0</v>
      </c>
    </row>
    <row r="1498" spans="2:71" ht="15.65" customHeight="1" outlineLevel="2" x14ac:dyDescent="0.25">
      <c r="B1498" s="737"/>
      <c r="D1498" s="659" t="s">
        <v>869</v>
      </c>
      <c r="E1498" s="682">
        <v>1</v>
      </c>
      <c r="F1498" s="682" t="s">
        <v>74</v>
      </c>
      <c r="G1498" s="677"/>
      <c r="H1498" s="682">
        <f>E1498*G1498</f>
        <v>0</v>
      </c>
      <c r="I1498" s="910"/>
      <c r="J1498" s="898">
        <f>E1498*I1498</f>
        <v>0</v>
      </c>
      <c r="K1498" s="898">
        <v>15</v>
      </c>
      <c r="L1498" s="898">
        <f>E1498*K1498</f>
        <v>15</v>
      </c>
      <c r="M1498" s="898">
        <f>J1498+H1498*Tabellen!$K$2+L1498</f>
        <v>15</v>
      </c>
      <c r="N1498" s="795"/>
      <c r="O1498" s="1017">
        <f>M1498</f>
        <v>15</v>
      </c>
      <c r="P1498" s="1017"/>
      <c r="Q1498" s="1020" t="s">
        <v>992</v>
      </c>
      <c r="R1498" s="1040">
        <f>_xlfn.XLOOKUP(Q1498,Tabellen!$B$9:$B$21,Tabellen!$C$9:$C$21,"controleren")</f>
        <v>0.25</v>
      </c>
      <c r="S1498" s="1018">
        <f>O1498*R1498</f>
        <v>3.75</v>
      </c>
      <c r="T1498" s="1018">
        <f>O1498-S1498</f>
        <v>11.25</v>
      </c>
      <c r="U1498" s="1018">
        <f>S1498*Tabellen!$G$2</f>
        <v>0.33749999999999997</v>
      </c>
      <c r="V1498" s="1018">
        <f>T1498*Tabellen!$H$2</f>
        <v>2.3624999999999998</v>
      </c>
      <c r="W1498" s="1018">
        <f>U1498+V1498</f>
        <v>2.6999999999999997</v>
      </c>
      <c r="X1498" s="1018">
        <f>O1498+W1498</f>
        <v>17.7</v>
      </c>
    </row>
    <row r="1499" spans="2:71" ht="15.65" customHeight="1" outlineLevel="2" x14ac:dyDescent="0.25">
      <c r="B1499" s="737"/>
      <c r="D1499" s="659" t="s">
        <v>871</v>
      </c>
      <c r="E1499" s="682">
        <v>1</v>
      </c>
      <c r="F1499" s="682" t="s">
        <v>74</v>
      </c>
      <c r="G1499" s="677"/>
      <c r="H1499" s="682">
        <f>E1499*G1499</f>
        <v>0</v>
      </c>
      <c r="I1499" s="898"/>
      <c r="J1499" s="898">
        <f>E1499*I1499</f>
        <v>0</v>
      </c>
      <c r="K1499" s="898">
        <v>22.2</v>
      </c>
      <c r="L1499" s="898">
        <f>E1499*K1499</f>
        <v>22.2</v>
      </c>
      <c r="M1499" s="898">
        <f>J1499+H1499*Tabellen!$K$2+L1499</f>
        <v>22.2</v>
      </c>
      <c r="N1499" s="795"/>
      <c r="O1499" s="1017">
        <f>M1499</f>
        <v>22.2</v>
      </c>
      <c r="P1499" s="1017"/>
      <c r="Q1499" s="1020" t="s">
        <v>992</v>
      </c>
      <c r="R1499" s="1040">
        <f>_xlfn.XLOOKUP(Q1499,Tabellen!$B$9:$B$21,Tabellen!$C$9:$C$21,"controleren")</f>
        <v>0.25</v>
      </c>
      <c r="S1499" s="1018">
        <f>O1499*R1499</f>
        <v>5.55</v>
      </c>
      <c r="T1499" s="1018">
        <f>O1499-S1499</f>
        <v>16.649999999999999</v>
      </c>
      <c r="U1499" s="1018">
        <f>S1499*Tabellen!$G$2</f>
        <v>0.49949999999999994</v>
      </c>
      <c r="V1499" s="1018">
        <f>T1499*Tabellen!$H$2</f>
        <v>3.4964999999999997</v>
      </c>
      <c r="W1499" s="1018">
        <f>U1499+V1499</f>
        <v>3.9959999999999996</v>
      </c>
      <c r="X1499" s="1018">
        <f>O1499+W1499</f>
        <v>26.195999999999998</v>
      </c>
    </row>
    <row r="1500" spans="2:71" ht="15.65" customHeight="1" outlineLevel="2" x14ac:dyDescent="0.25">
      <c r="B1500" s="737"/>
      <c r="D1500" s="659" t="s">
        <v>1112</v>
      </c>
      <c r="E1500" s="682">
        <v>1</v>
      </c>
      <c r="F1500" s="682" t="s">
        <v>74</v>
      </c>
      <c r="G1500" s="677"/>
      <c r="H1500" s="682">
        <f>E1500*G1500</f>
        <v>0</v>
      </c>
      <c r="I1500" s="898"/>
      <c r="J1500" s="898">
        <f>E1500*I1500</f>
        <v>0</v>
      </c>
      <c r="K1500" s="898">
        <v>28.9</v>
      </c>
      <c r="L1500" s="898">
        <f>E1500*K1500</f>
        <v>28.9</v>
      </c>
      <c r="M1500" s="898">
        <f>J1500+H1500*Tabellen!$K$2+L1500</f>
        <v>28.9</v>
      </c>
      <c r="N1500" s="795"/>
      <c r="O1500" s="1017">
        <f>M1500</f>
        <v>28.9</v>
      </c>
      <c r="P1500" s="1017"/>
      <c r="Q1500" s="1020" t="s">
        <v>992</v>
      </c>
      <c r="R1500" s="1040">
        <f>_xlfn.XLOOKUP(Q1500,Tabellen!$B$9:$B$21,Tabellen!$C$9:$C$21,"controleren")</f>
        <v>0.25</v>
      </c>
      <c r="S1500" s="1018">
        <f>O1500*R1500</f>
        <v>7.2249999999999996</v>
      </c>
      <c r="T1500" s="1018">
        <f>O1500-S1500</f>
        <v>21.674999999999997</v>
      </c>
      <c r="U1500" s="1018">
        <f>S1500*Tabellen!$G$2</f>
        <v>0.65024999999999999</v>
      </c>
      <c r="V1500" s="1018">
        <f>T1500*Tabellen!$H$2</f>
        <v>4.5517499999999993</v>
      </c>
      <c r="W1500" s="1018">
        <f>U1500+V1500</f>
        <v>5.2019999999999991</v>
      </c>
      <c r="X1500" s="1018">
        <f>O1500+W1500</f>
        <v>34.101999999999997</v>
      </c>
    </row>
    <row r="1501" spans="2:71" ht="15.65" customHeight="1" outlineLevel="2" x14ac:dyDescent="0.25">
      <c r="B1501" s="659"/>
      <c r="D1501" s="682"/>
      <c r="E1501" s="660"/>
      <c r="G1501" s="661">
        <v>0</v>
      </c>
      <c r="H1501" s="661">
        <f>E1501*G1501</f>
        <v>0</v>
      </c>
      <c r="I1501" s="891">
        <v>0</v>
      </c>
      <c r="J1501" s="891">
        <f>E1501*I1501</f>
        <v>0</v>
      </c>
      <c r="L1501" s="891">
        <f>E1501*K1501</f>
        <v>0</v>
      </c>
      <c r="M1501" s="891">
        <f>J1501+H1501*Tabellen!$K$2+L1501</f>
        <v>0</v>
      </c>
      <c r="N1501" s="795"/>
      <c r="O1501" s="1017"/>
      <c r="P1501" s="1017"/>
      <c r="Q1501" s="1017"/>
    </row>
    <row r="1502" spans="2:71" ht="9" customHeight="1" outlineLevel="1" x14ac:dyDescent="0.25">
      <c r="B1502" s="663"/>
      <c r="D1502" s="664"/>
      <c r="E1502" s="666"/>
      <c r="F1502" s="664"/>
      <c r="G1502" s="665"/>
      <c r="H1502" s="665"/>
      <c r="I1502" s="892"/>
      <c r="J1502" s="892"/>
      <c r="K1502" s="892"/>
      <c r="L1502" s="892"/>
      <c r="M1502" s="892"/>
      <c r="N1502" s="786"/>
      <c r="O1502" s="1021"/>
      <c r="P1502" s="1021"/>
      <c r="Q1502" s="1021"/>
      <c r="R1502" s="1022"/>
      <c r="S1502" s="1022"/>
      <c r="T1502" s="1022"/>
      <c r="U1502" s="1022"/>
      <c r="V1502" s="1022"/>
      <c r="W1502" s="1022"/>
      <c r="X1502" s="1022"/>
      <c r="Y1502" s="1021"/>
      <c r="Z1502" s="965"/>
      <c r="AA1502" s="966"/>
      <c r="AG1502" s="963"/>
      <c r="AH1502" s="963"/>
    </row>
    <row r="1503" spans="2:71" s="912" customFormat="1" ht="15.65" customHeight="1" outlineLevel="1" x14ac:dyDescent="0.25">
      <c r="B1503" s="650" t="s">
        <v>942</v>
      </c>
      <c r="C1503" s="937"/>
      <c r="D1503" s="651" t="s">
        <v>1627</v>
      </c>
      <c r="E1503" s="658">
        <v>1</v>
      </c>
      <c r="F1503" s="651" t="s">
        <v>74</v>
      </c>
      <c r="G1503" s="652"/>
      <c r="H1503" s="652">
        <f>SUM(H1504:H1506)</f>
        <v>0</v>
      </c>
      <c r="I1503" s="890"/>
      <c r="J1503" s="890">
        <f>SUM(J1504:J1506)</f>
        <v>0</v>
      </c>
      <c r="K1503" s="890"/>
      <c r="L1503" s="890">
        <f>SUM(L1504:L1506)</f>
        <v>0.38</v>
      </c>
      <c r="M1503" s="890">
        <f>SUM(M1504:M1506)</f>
        <v>0.38</v>
      </c>
      <c r="N1503" s="937"/>
      <c r="O1503" s="1013">
        <f>SUM(O1504:O1506)</f>
        <v>0.38</v>
      </c>
      <c r="P1503" s="1014" t="str">
        <f>B1503</f>
        <v>V4-1-E4</v>
      </c>
      <c r="Q1503" s="1014"/>
      <c r="R1503" s="1015"/>
      <c r="S1503" s="1015"/>
      <c r="T1503" s="1015"/>
      <c r="U1503" s="1015"/>
      <c r="V1503" s="1015"/>
      <c r="W1503" s="1015"/>
      <c r="X1503" s="1015">
        <f>SUM(X1504:X1506)</f>
        <v>0.44840000000000002</v>
      </c>
      <c r="Y1503" s="1016"/>
      <c r="Z1503" s="960"/>
      <c r="AA1503" s="960"/>
      <c r="AB1503" s="960"/>
      <c r="AC1503" s="960"/>
      <c r="AD1503" s="960"/>
      <c r="AE1503" s="960"/>
      <c r="AF1503" s="960"/>
      <c r="AG1503" s="960"/>
      <c r="AH1503" s="960"/>
      <c r="AI1503" s="960"/>
      <c r="AJ1503" s="960"/>
      <c r="AK1503" s="960"/>
      <c r="AL1503" s="960"/>
      <c r="AM1503" s="960"/>
      <c r="AN1503" s="960"/>
      <c r="AO1503" s="960"/>
      <c r="AP1503" s="960"/>
      <c r="AQ1503" s="960"/>
      <c r="AR1503" s="960"/>
      <c r="AS1503" s="960"/>
      <c r="AT1503" s="960"/>
      <c r="AU1503" s="960"/>
      <c r="AV1503" s="960"/>
      <c r="AW1503" s="960"/>
      <c r="AX1503" s="960"/>
      <c r="AY1503" s="960"/>
      <c r="AZ1503" s="960"/>
      <c r="BA1503" s="960"/>
      <c r="BB1503" s="960"/>
      <c r="BC1503" s="960"/>
      <c r="BD1503" s="960"/>
      <c r="BE1503" s="960"/>
      <c r="BF1503" s="960"/>
      <c r="BG1503" s="960"/>
      <c r="BH1503" s="960"/>
      <c r="BI1503" s="960"/>
      <c r="BJ1503" s="960"/>
      <c r="BK1503" s="960"/>
      <c r="BL1503" s="960"/>
      <c r="BM1503" s="960"/>
      <c r="BN1503" s="960"/>
      <c r="BO1503" s="960"/>
      <c r="BP1503" s="960"/>
      <c r="BQ1503" s="960"/>
      <c r="BR1503" s="960"/>
      <c r="BS1503" s="960"/>
    </row>
    <row r="1504" spans="2:71" ht="15.65" customHeight="1" outlineLevel="2" x14ac:dyDescent="0.25">
      <c r="B1504" s="659"/>
      <c r="D1504" s="668" t="s">
        <v>859</v>
      </c>
      <c r="E1504" s="660"/>
      <c r="G1504" s="661"/>
      <c r="H1504" s="661"/>
      <c r="I1504" s="897"/>
      <c r="J1504" s="897"/>
      <c r="K1504" s="897"/>
      <c r="N1504" s="795"/>
      <c r="O1504" s="1017"/>
      <c r="P1504" s="1017"/>
      <c r="Q1504" s="1017"/>
    </row>
    <row r="1505" spans="2:71" ht="15.65" customHeight="1" outlineLevel="2" x14ac:dyDescent="0.25">
      <c r="B1505" s="659"/>
      <c r="D1505" s="659" t="str">
        <f>D1503</f>
        <v>╚ Grasvezel meer-/minderprijs per mm</v>
      </c>
      <c r="E1505" s="682">
        <v>1</v>
      </c>
      <c r="F1505" s="682" t="s">
        <v>74</v>
      </c>
      <c r="G1505" s="682"/>
      <c r="H1505" s="682">
        <f>E1505*G1505</f>
        <v>0</v>
      </c>
      <c r="I1505" s="898"/>
      <c r="J1505" s="898">
        <f>E1505*I1505</f>
        <v>0</v>
      </c>
      <c r="K1505" s="898">
        <v>0.38</v>
      </c>
      <c r="L1505" s="898">
        <f>E1505*K1505</f>
        <v>0.38</v>
      </c>
      <c r="M1505" s="898">
        <f>J1505+H1505*Tabellen!$K$2+L1505</f>
        <v>0.38</v>
      </c>
      <c r="N1505" s="795"/>
      <c r="O1505" s="1017">
        <f>M1505</f>
        <v>0.38</v>
      </c>
      <c r="P1505" s="1017"/>
      <c r="Q1505" s="1020" t="s">
        <v>992</v>
      </c>
      <c r="R1505" s="1040">
        <f>_xlfn.XLOOKUP(Q1505,Tabellen!$B$9:$B$21,Tabellen!$C$9:$C$21,"controleren")</f>
        <v>0.25</v>
      </c>
      <c r="S1505" s="1018">
        <f>O1505*R1505</f>
        <v>9.5000000000000001E-2</v>
      </c>
      <c r="T1505" s="1018">
        <f>O1505-S1505</f>
        <v>0.28500000000000003</v>
      </c>
      <c r="U1505" s="1018">
        <f>S1505*Tabellen!$G$2</f>
        <v>8.5500000000000003E-3</v>
      </c>
      <c r="V1505" s="1018">
        <f>T1505*Tabellen!$H$2</f>
        <v>5.9850000000000007E-2</v>
      </c>
      <c r="W1505" s="1018">
        <f>U1505+V1505</f>
        <v>6.8400000000000002E-2</v>
      </c>
      <c r="X1505" s="1018">
        <f>O1505+W1505</f>
        <v>0.44840000000000002</v>
      </c>
    </row>
    <row r="1506" spans="2:71" ht="15.65" customHeight="1" outlineLevel="2" x14ac:dyDescent="0.25">
      <c r="B1506" s="659"/>
      <c r="D1506" s="682"/>
      <c r="E1506" s="660"/>
      <c r="G1506" s="661">
        <v>0</v>
      </c>
      <c r="H1506" s="661">
        <f>E1506*G1506</f>
        <v>0</v>
      </c>
      <c r="I1506" s="891">
        <v>0</v>
      </c>
      <c r="J1506" s="891">
        <f>E1506*I1506</f>
        <v>0</v>
      </c>
      <c r="L1506" s="891">
        <f>E1506*K1506</f>
        <v>0</v>
      </c>
      <c r="M1506" s="891">
        <f>J1506+H1506*Tabellen!$K$2+L1506</f>
        <v>0</v>
      </c>
      <c r="N1506" s="795"/>
      <c r="O1506" s="1017"/>
      <c r="P1506" s="1017"/>
      <c r="Q1506" s="1017"/>
    </row>
    <row r="1507" spans="2:71" ht="9" customHeight="1" outlineLevel="1" x14ac:dyDescent="0.25">
      <c r="B1507" s="663"/>
      <c r="D1507" s="664"/>
      <c r="E1507" s="666"/>
      <c r="F1507" s="664"/>
      <c r="G1507" s="665"/>
      <c r="H1507" s="665"/>
      <c r="I1507" s="892"/>
      <c r="J1507" s="892"/>
      <c r="K1507" s="892"/>
      <c r="L1507" s="892"/>
      <c r="M1507" s="892"/>
      <c r="N1507" s="786"/>
      <c r="O1507" s="1021"/>
      <c r="P1507" s="1021"/>
      <c r="Q1507" s="1021"/>
      <c r="R1507" s="1022"/>
      <c r="S1507" s="1022"/>
      <c r="T1507" s="1022"/>
      <c r="U1507" s="1022"/>
      <c r="V1507" s="1022"/>
      <c r="W1507" s="1022"/>
      <c r="X1507" s="1022"/>
      <c r="Y1507" s="1021"/>
      <c r="Z1507" s="965"/>
      <c r="AA1507" s="966"/>
      <c r="AG1507" s="963"/>
      <c r="AH1507" s="963"/>
    </row>
    <row r="1508" spans="2:71" s="912" customFormat="1" ht="15.65" customHeight="1" outlineLevel="1" x14ac:dyDescent="0.25">
      <c r="B1508" s="650" t="s">
        <v>943</v>
      </c>
      <c r="C1508" s="937"/>
      <c r="D1508" s="651" t="s">
        <v>1636</v>
      </c>
      <c r="E1508" s="658">
        <v>1</v>
      </c>
      <c r="F1508" s="651" t="s">
        <v>74</v>
      </c>
      <c r="G1508" s="652"/>
      <c r="H1508" s="652">
        <f>SUM(H1509:H1515)</f>
        <v>0</v>
      </c>
      <c r="I1508" s="890"/>
      <c r="J1508" s="890">
        <f>SUM(J1509:J1515)</f>
        <v>0</v>
      </c>
      <c r="K1508" s="890"/>
      <c r="L1508" s="890">
        <f>SUM(L1509:L1515)</f>
        <v>141.1</v>
      </c>
      <c r="M1508" s="890">
        <f>SUM(M1509:M1515)</f>
        <v>141.1</v>
      </c>
      <c r="N1508" s="937"/>
      <c r="O1508" s="1013">
        <f>SUM(O1509:O1515)</f>
        <v>141.1</v>
      </c>
      <c r="P1508" s="1014" t="str">
        <f>B1508</f>
        <v>V4-1-F1</v>
      </c>
      <c r="Q1508" s="1014"/>
      <c r="R1508" s="1015"/>
      <c r="S1508" s="1015"/>
      <c r="T1508" s="1015"/>
      <c r="U1508" s="1015"/>
      <c r="V1508" s="1015"/>
      <c r="W1508" s="1015"/>
      <c r="X1508" s="1015">
        <f>SUM(X1509:X1515)</f>
        <v>166.49800000000002</v>
      </c>
      <c r="Y1508" s="1016"/>
      <c r="Z1508" s="960"/>
      <c r="AA1508" s="960"/>
      <c r="AB1508" s="960"/>
      <c r="AC1508" s="960"/>
      <c r="AD1508" s="960"/>
      <c r="AE1508" s="960"/>
      <c r="AF1508" s="960"/>
      <c r="AG1508" s="960"/>
      <c r="AH1508" s="960"/>
      <c r="AI1508" s="960"/>
      <c r="AJ1508" s="960"/>
      <c r="AK1508" s="960"/>
      <c r="AL1508" s="960"/>
      <c r="AM1508" s="960"/>
      <c r="AN1508" s="960"/>
      <c r="AO1508" s="960"/>
      <c r="AP1508" s="960"/>
      <c r="AQ1508" s="960"/>
      <c r="AR1508" s="960"/>
      <c r="AS1508" s="960"/>
      <c r="AT1508" s="960"/>
      <c r="AU1508" s="960"/>
      <c r="AV1508" s="960"/>
      <c r="AW1508" s="960"/>
      <c r="AX1508" s="960"/>
      <c r="AY1508" s="960"/>
      <c r="AZ1508" s="960"/>
      <c r="BA1508" s="960"/>
      <c r="BB1508" s="960"/>
      <c r="BC1508" s="960"/>
      <c r="BD1508" s="960"/>
      <c r="BE1508" s="960"/>
      <c r="BF1508" s="960"/>
      <c r="BG1508" s="960"/>
      <c r="BH1508" s="960"/>
      <c r="BI1508" s="960"/>
      <c r="BJ1508" s="960"/>
      <c r="BK1508" s="960"/>
      <c r="BL1508" s="960"/>
      <c r="BM1508" s="960"/>
      <c r="BN1508" s="960"/>
      <c r="BO1508" s="960"/>
      <c r="BP1508" s="960"/>
      <c r="BQ1508" s="960"/>
      <c r="BR1508" s="960"/>
      <c r="BS1508" s="960"/>
    </row>
    <row r="1509" spans="2:71" ht="15.65" customHeight="1" outlineLevel="2" x14ac:dyDescent="0.25">
      <c r="B1509" s="659"/>
      <c r="D1509" s="668" t="s">
        <v>859</v>
      </c>
      <c r="E1509" s="660"/>
      <c r="G1509" s="661"/>
      <c r="H1509" s="661"/>
      <c r="I1509" s="897"/>
      <c r="J1509" s="897"/>
      <c r="K1509" s="897"/>
      <c r="N1509" s="795"/>
      <c r="O1509" s="1017"/>
      <c r="P1509" s="1017"/>
      <c r="Q1509" s="1017"/>
    </row>
    <row r="1510" spans="2:71" ht="15.65" customHeight="1" outlineLevel="2" x14ac:dyDescent="0.25">
      <c r="B1510" s="659"/>
      <c r="D1510" s="659" t="str">
        <f>D1508</f>
        <v>Dakisolatie hennepvezel dik 150mm &lt; 45 m²</v>
      </c>
      <c r="E1510" s="682">
        <v>1</v>
      </c>
      <c r="F1510" s="682" t="s">
        <v>74</v>
      </c>
      <c r="G1510" s="682"/>
      <c r="H1510" s="682">
        <f>E1510*G1510</f>
        <v>0</v>
      </c>
      <c r="I1510" s="898"/>
      <c r="J1510" s="898">
        <f>E1510*I1510</f>
        <v>0</v>
      </c>
      <c r="K1510" s="898">
        <v>75</v>
      </c>
      <c r="L1510" s="898">
        <f>E1510*K1510</f>
        <v>75</v>
      </c>
      <c r="M1510" s="898">
        <f>J1510+H1510*Tabellen!$K$2+L1510</f>
        <v>75</v>
      </c>
      <c r="N1510" s="795"/>
      <c r="O1510" s="1017">
        <f>M1510</f>
        <v>75</v>
      </c>
      <c r="P1510" s="1017"/>
      <c r="Q1510" s="1020" t="s">
        <v>992</v>
      </c>
      <c r="R1510" s="1040">
        <f>_xlfn.XLOOKUP(Q1510,Tabellen!$B$9:$B$21,Tabellen!$C$9:$C$21,"controleren")</f>
        <v>0.25</v>
      </c>
      <c r="S1510" s="1018">
        <f>O1510*R1510</f>
        <v>18.75</v>
      </c>
      <c r="T1510" s="1018">
        <f>O1510-S1510</f>
        <v>56.25</v>
      </c>
      <c r="U1510" s="1018">
        <f>S1510*Tabellen!$G$2</f>
        <v>1.6875</v>
      </c>
      <c r="V1510" s="1018">
        <f>T1510*Tabellen!$H$2</f>
        <v>11.8125</v>
      </c>
      <c r="W1510" s="1018">
        <f>U1510+V1510</f>
        <v>13.5</v>
      </c>
      <c r="X1510" s="1018">
        <f>O1510+W1510</f>
        <v>88.5</v>
      </c>
    </row>
    <row r="1511" spans="2:71" ht="15.65" customHeight="1" outlineLevel="2" x14ac:dyDescent="0.25">
      <c r="B1511" s="659"/>
      <c r="D1511" s="682"/>
      <c r="E1511" s="682"/>
      <c r="F1511" s="682"/>
      <c r="G1511" s="677"/>
      <c r="H1511" s="682"/>
      <c r="I1511" s="898"/>
      <c r="J1511" s="898"/>
      <c r="K1511" s="898"/>
      <c r="L1511" s="898"/>
      <c r="M1511" s="898"/>
      <c r="N1511" s="795"/>
      <c r="O1511" s="1017"/>
      <c r="P1511" s="1017"/>
      <c r="Q1511" s="1020" t="s">
        <v>992</v>
      </c>
      <c r="R1511" s="1040">
        <f>_xlfn.XLOOKUP(Q1511,Tabellen!$B$9:$B$21,Tabellen!$C$9:$C$21,"controleren")</f>
        <v>0.25</v>
      </c>
      <c r="S1511" s="1018">
        <f>O1511*R1511</f>
        <v>0</v>
      </c>
      <c r="T1511" s="1018">
        <f>O1511-S1511</f>
        <v>0</v>
      </c>
      <c r="U1511" s="1018">
        <f>S1511*Tabellen!$G$2</f>
        <v>0</v>
      </c>
      <c r="V1511" s="1018">
        <f>T1511*Tabellen!$H$2</f>
        <v>0</v>
      </c>
      <c r="W1511" s="1018">
        <f>U1511+V1511</f>
        <v>0</v>
      </c>
      <c r="X1511" s="1018">
        <f>O1511+W1511</f>
        <v>0</v>
      </c>
    </row>
    <row r="1512" spans="2:71" ht="15.65" customHeight="1" outlineLevel="2" x14ac:dyDescent="0.25">
      <c r="B1512" s="737"/>
      <c r="D1512" s="659" t="s">
        <v>869</v>
      </c>
      <c r="E1512" s="682">
        <v>1</v>
      </c>
      <c r="F1512" s="682" t="s">
        <v>74</v>
      </c>
      <c r="G1512" s="677"/>
      <c r="H1512" s="682">
        <f>E1512*G1512</f>
        <v>0</v>
      </c>
      <c r="I1512" s="910"/>
      <c r="J1512" s="898">
        <f>E1512*I1512</f>
        <v>0</v>
      </c>
      <c r="K1512" s="898">
        <v>15</v>
      </c>
      <c r="L1512" s="898">
        <f>E1512*K1512</f>
        <v>15</v>
      </c>
      <c r="M1512" s="898">
        <f>J1512+H1512*Tabellen!$K$2+L1512</f>
        <v>15</v>
      </c>
      <c r="N1512" s="795"/>
      <c r="O1512" s="1017">
        <f>M1512</f>
        <v>15</v>
      </c>
      <c r="P1512" s="1017"/>
      <c r="Q1512" s="1020" t="s">
        <v>992</v>
      </c>
      <c r="R1512" s="1040">
        <f>_xlfn.XLOOKUP(Q1512,Tabellen!$B$9:$B$21,Tabellen!$C$9:$C$21,"controleren")</f>
        <v>0.25</v>
      </c>
      <c r="S1512" s="1018">
        <f>O1512*R1512</f>
        <v>3.75</v>
      </c>
      <c r="T1512" s="1018">
        <f>O1512-S1512</f>
        <v>11.25</v>
      </c>
      <c r="U1512" s="1018">
        <f>S1512*Tabellen!$G$2</f>
        <v>0.33749999999999997</v>
      </c>
      <c r="V1512" s="1018">
        <f>T1512*Tabellen!$H$2</f>
        <v>2.3624999999999998</v>
      </c>
      <c r="W1512" s="1018">
        <f>U1512+V1512</f>
        <v>2.6999999999999997</v>
      </c>
      <c r="X1512" s="1018">
        <f>O1512+W1512</f>
        <v>17.7</v>
      </c>
    </row>
    <row r="1513" spans="2:71" ht="15.65" customHeight="1" outlineLevel="2" x14ac:dyDescent="0.25">
      <c r="B1513" s="737"/>
      <c r="D1513" s="659" t="s">
        <v>871</v>
      </c>
      <c r="E1513" s="682">
        <v>1</v>
      </c>
      <c r="F1513" s="682" t="s">
        <v>74</v>
      </c>
      <c r="G1513" s="677"/>
      <c r="H1513" s="682">
        <f>E1513*G1513</f>
        <v>0</v>
      </c>
      <c r="I1513" s="898"/>
      <c r="J1513" s="898">
        <f>E1513*I1513</f>
        <v>0</v>
      </c>
      <c r="K1513" s="898">
        <v>22.2</v>
      </c>
      <c r="L1513" s="898">
        <f>E1513*K1513</f>
        <v>22.2</v>
      </c>
      <c r="M1513" s="898">
        <f>J1513+H1513*Tabellen!$K$2+L1513</f>
        <v>22.2</v>
      </c>
      <c r="N1513" s="795"/>
      <c r="O1513" s="1017">
        <f>M1513</f>
        <v>22.2</v>
      </c>
      <c r="P1513" s="1017"/>
      <c r="Q1513" s="1020" t="s">
        <v>992</v>
      </c>
      <c r="R1513" s="1040">
        <f>_xlfn.XLOOKUP(Q1513,Tabellen!$B$9:$B$21,Tabellen!$C$9:$C$21,"controleren")</f>
        <v>0.25</v>
      </c>
      <c r="S1513" s="1018">
        <f>O1513*R1513</f>
        <v>5.55</v>
      </c>
      <c r="T1513" s="1018">
        <f>O1513-S1513</f>
        <v>16.649999999999999</v>
      </c>
      <c r="U1513" s="1018">
        <f>S1513*Tabellen!$G$2</f>
        <v>0.49949999999999994</v>
      </c>
      <c r="V1513" s="1018">
        <f>T1513*Tabellen!$H$2</f>
        <v>3.4964999999999997</v>
      </c>
      <c r="W1513" s="1018">
        <f>U1513+V1513</f>
        <v>3.9959999999999996</v>
      </c>
      <c r="X1513" s="1018">
        <f>O1513+W1513</f>
        <v>26.195999999999998</v>
      </c>
    </row>
    <row r="1514" spans="2:71" ht="15.65" customHeight="1" outlineLevel="2" x14ac:dyDescent="0.25">
      <c r="B1514" s="737"/>
      <c r="D1514" s="659" t="s">
        <v>1112</v>
      </c>
      <c r="E1514" s="682">
        <v>1</v>
      </c>
      <c r="F1514" s="682" t="s">
        <v>74</v>
      </c>
      <c r="G1514" s="677"/>
      <c r="H1514" s="682">
        <f>E1514*G1514</f>
        <v>0</v>
      </c>
      <c r="I1514" s="898"/>
      <c r="J1514" s="898">
        <f>E1514*I1514</f>
        <v>0</v>
      </c>
      <c r="K1514" s="898">
        <v>28.9</v>
      </c>
      <c r="L1514" s="898">
        <f>E1514*K1514</f>
        <v>28.9</v>
      </c>
      <c r="M1514" s="898">
        <f>J1514+H1514*Tabellen!$K$2+L1514</f>
        <v>28.9</v>
      </c>
      <c r="N1514" s="795"/>
      <c r="O1514" s="1017">
        <f>M1514</f>
        <v>28.9</v>
      </c>
      <c r="P1514" s="1017"/>
      <c r="Q1514" s="1020" t="s">
        <v>992</v>
      </c>
      <c r="R1514" s="1040">
        <f>_xlfn.XLOOKUP(Q1514,Tabellen!$B$9:$B$21,Tabellen!$C$9:$C$21,"controleren")</f>
        <v>0.25</v>
      </c>
      <c r="S1514" s="1018">
        <f>O1514*R1514</f>
        <v>7.2249999999999996</v>
      </c>
      <c r="T1514" s="1018">
        <f>O1514-S1514</f>
        <v>21.674999999999997</v>
      </c>
      <c r="U1514" s="1018">
        <f>S1514*Tabellen!$G$2</f>
        <v>0.65024999999999999</v>
      </c>
      <c r="V1514" s="1018">
        <f>T1514*Tabellen!$H$2</f>
        <v>4.5517499999999993</v>
      </c>
      <c r="W1514" s="1018">
        <f>U1514+V1514</f>
        <v>5.2019999999999991</v>
      </c>
      <c r="X1514" s="1018">
        <f>O1514+W1514</f>
        <v>34.101999999999997</v>
      </c>
    </row>
    <row r="1515" spans="2:71" ht="15.65" customHeight="1" outlineLevel="2" x14ac:dyDescent="0.25">
      <c r="B1515" s="659"/>
      <c r="D1515" s="682"/>
      <c r="E1515" s="660"/>
      <c r="G1515" s="661">
        <v>0</v>
      </c>
      <c r="H1515" s="661">
        <f>E1515*G1515</f>
        <v>0</v>
      </c>
      <c r="I1515" s="891">
        <v>0</v>
      </c>
      <c r="J1515" s="891">
        <f>E1515*I1515</f>
        <v>0</v>
      </c>
      <c r="L1515" s="891">
        <f>E1515*K1515</f>
        <v>0</v>
      </c>
      <c r="M1515" s="891">
        <f>J1515+H1515*Tabellen!$K$2+L1515</f>
        <v>0</v>
      </c>
      <c r="N1515" s="795"/>
      <c r="O1515" s="1017"/>
      <c r="P1515" s="1017"/>
      <c r="Q1515" s="1017"/>
    </row>
    <row r="1516" spans="2:71" ht="9" customHeight="1" outlineLevel="1" x14ac:dyDescent="0.25">
      <c r="B1516" s="663"/>
      <c r="D1516" s="664"/>
      <c r="E1516" s="666"/>
      <c r="F1516" s="664"/>
      <c r="G1516" s="665"/>
      <c r="H1516" s="665"/>
      <c r="I1516" s="892"/>
      <c r="J1516" s="892"/>
      <c r="K1516" s="892"/>
      <c r="L1516" s="892"/>
      <c r="M1516" s="892"/>
      <c r="N1516" s="786"/>
      <c r="O1516" s="1021"/>
      <c r="P1516" s="1021"/>
      <c r="Q1516" s="1021"/>
      <c r="R1516" s="1022"/>
      <c r="S1516" s="1022"/>
      <c r="T1516" s="1022"/>
      <c r="U1516" s="1022"/>
      <c r="V1516" s="1022"/>
      <c r="W1516" s="1022"/>
      <c r="X1516" s="1022"/>
      <c r="Y1516" s="1021"/>
      <c r="Z1516" s="965"/>
      <c r="AA1516" s="966"/>
      <c r="AG1516" s="963"/>
      <c r="AH1516" s="963"/>
    </row>
    <row r="1517" spans="2:71" s="912" customFormat="1" ht="15.65" customHeight="1" outlineLevel="1" x14ac:dyDescent="0.25">
      <c r="B1517" s="650" t="s">
        <v>944</v>
      </c>
      <c r="C1517" s="937"/>
      <c r="D1517" s="651" t="s">
        <v>1663</v>
      </c>
      <c r="E1517" s="658">
        <v>1</v>
      </c>
      <c r="F1517" s="651" t="s">
        <v>74</v>
      </c>
      <c r="G1517" s="652"/>
      <c r="H1517" s="652">
        <f>SUM(H1518:H1524)</f>
        <v>0</v>
      </c>
      <c r="I1517" s="890"/>
      <c r="J1517" s="890">
        <f>SUM(J1518:J1524)</f>
        <v>0</v>
      </c>
      <c r="K1517" s="890"/>
      <c r="L1517" s="890">
        <f>SUM(L1518:L1524)</f>
        <v>136.1</v>
      </c>
      <c r="M1517" s="890">
        <f>SUM(M1518:M1524)</f>
        <v>136.1</v>
      </c>
      <c r="N1517" s="937"/>
      <c r="O1517" s="1013">
        <f>SUM(O1518:O1524)</f>
        <v>136.1</v>
      </c>
      <c r="P1517" s="1014" t="str">
        <f>B1517</f>
        <v>V4-1-F2</v>
      </c>
      <c r="Q1517" s="1014"/>
      <c r="R1517" s="1015"/>
      <c r="S1517" s="1015"/>
      <c r="T1517" s="1015"/>
      <c r="U1517" s="1015"/>
      <c r="V1517" s="1015"/>
      <c r="W1517" s="1015"/>
      <c r="X1517" s="1015">
        <f>SUM(X1518:X1524)</f>
        <v>160.59799999999998</v>
      </c>
      <c r="Y1517" s="1016"/>
      <c r="Z1517" s="960"/>
      <c r="AA1517" s="960"/>
      <c r="AB1517" s="960"/>
      <c r="AC1517" s="960"/>
      <c r="AD1517" s="960"/>
      <c r="AE1517" s="960"/>
      <c r="AF1517" s="960"/>
      <c r="AG1517" s="960"/>
      <c r="AH1517" s="960"/>
      <c r="AI1517" s="960"/>
      <c r="AJ1517" s="960"/>
      <c r="AK1517" s="960"/>
      <c r="AL1517" s="960"/>
      <c r="AM1517" s="960"/>
      <c r="AN1517" s="960"/>
      <c r="AO1517" s="960"/>
      <c r="AP1517" s="960"/>
      <c r="AQ1517" s="960"/>
      <c r="AR1517" s="960"/>
      <c r="AS1517" s="960"/>
      <c r="AT1517" s="960"/>
      <c r="AU1517" s="960"/>
      <c r="AV1517" s="960"/>
      <c r="AW1517" s="960"/>
      <c r="AX1517" s="960"/>
      <c r="AY1517" s="960"/>
      <c r="AZ1517" s="960"/>
      <c r="BA1517" s="960"/>
      <c r="BB1517" s="960"/>
      <c r="BC1517" s="960"/>
      <c r="BD1517" s="960"/>
      <c r="BE1517" s="960"/>
      <c r="BF1517" s="960"/>
      <c r="BG1517" s="960"/>
      <c r="BH1517" s="960"/>
      <c r="BI1517" s="960"/>
      <c r="BJ1517" s="960"/>
      <c r="BK1517" s="960"/>
      <c r="BL1517" s="960"/>
      <c r="BM1517" s="960"/>
      <c r="BN1517" s="960"/>
      <c r="BO1517" s="960"/>
      <c r="BP1517" s="960"/>
      <c r="BQ1517" s="960"/>
      <c r="BR1517" s="960"/>
      <c r="BS1517" s="960"/>
    </row>
    <row r="1518" spans="2:71" ht="15.65" customHeight="1" outlineLevel="2" x14ac:dyDescent="0.25">
      <c r="B1518" s="659"/>
      <c r="D1518" s="668" t="s">
        <v>859</v>
      </c>
      <c r="E1518" s="660"/>
      <c r="G1518" s="661"/>
      <c r="H1518" s="661"/>
      <c r="I1518" s="897"/>
      <c r="J1518" s="897"/>
      <c r="K1518" s="897"/>
      <c r="N1518" s="795"/>
      <c r="O1518" s="1017"/>
      <c r="P1518" s="1017"/>
      <c r="Q1518" s="1017"/>
    </row>
    <row r="1519" spans="2:71" ht="15.65" customHeight="1" outlineLevel="2" x14ac:dyDescent="0.25">
      <c r="B1519" s="659"/>
      <c r="D1519" s="659" t="str">
        <f>D1517</f>
        <v>Dakisolatie hennepvezel dik 150mm  Rc 3.50 m².K/W 45- 120 m²</v>
      </c>
      <c r="E1519" s="682">
        <v>1</v>
      </c>
      <c r="F1519" s="682" t="s">
        <v>74</v>
      </c>
      <c r="G1519" s="682"/>
      <c r="H1519" s="682">
        <f>E1519*G1519</f>
        <v>0</v>
      </c>
      <c r="I1519" s="898"/>
      <c r="J1519" s="898">
        <f>E1519*I1519</f>
        <v>0</v>
      </c>
      <c r="K1519" s="898">
        <v>70</v>
      </c>
      <c r="L1519" s="898">
        <f>E1519*K1519</f>
        <v>70</v>
      </c>
      <c r="M1519" s="898">
        <f>J1519+H1519*Tabellen!$K$2+L1519</f>
        <v>70</v>
      </c>
      <c r="N1519" s="795"/>
      <c r="O1519" s="1017">
        <f>M1519</f>
        <v>70</v>
      </c>
      <c r="P1519" s="1017"/>
      <c r="Q1519" s="1020" t="s">
        <v>992</v>
      </c>
      <c r="R1519" s="1040">
        <f>_xlfn.XLOOKUP(Q1519,Tabellen!$B$9:$B$21,Tabellen!$C$9:$C$21,"controleren")</f>
        <v>0.25</v>
      </c>
      <c r="S1519" s="1018">
        <f>O1519*R1519</f>
        <v>17.5</v>
      </c>
      <c r="T1519" s="1018">
        <f>O1519-S1519</f>
        <v>52.5</v>
      </c>
      <c r="U1519" s="1018">
        <f>S1519*Tabellen!$G$2</f>
        <v>1.575</v>
      </c>
      <c r="V1519" s="1018">
        <f>T1519*Tabellen!$H$2</f>
        <v>11.025</v>
      </c>
      <c r="W1519" s="1018">
        <f>U1519+V1519</f>
        <v>12.6</v>
      </c>
      <c r="X1519" s="1018">
        <f>O1519+W1519</f>
        <v>82.6</v>
      </c>
    </row>
    <row r="1520" spans="2:71" ht="15.65" customHeight="1" outlineLevel="2" x14ac:dyDescent="0.25">
      <c r="B1520" s="659"/>
      <c r="D1520" s="659"/>
      <c r="E1520" s="682"/>
      <c r="F1520" s="682"/>
      <c r="G1520" s="677"/>
      <c r="H1520" s="682"/>
      <c r="I1520" s="898"/>
      <c r="J1520" s="898"/>
      <c r="K1520" s="898"/>
      <c r="L1520" s="898"/>
      <c r="M1520" s="898"/>
      <c r="N1520" s="795"/>
      <c r="O1520" s="1017"/>
      <c r="P1520" s="1017"/>
      <c r="Q1520" s="1020" t="s">
        <v>992</v>
      </c>
      <c r="R1520" s="1040">
        <f>_xlfn.XLOOKUP(Q1520,Tabellen!$B$9:$B$21,Tabellen!$C$9:$C$21,"controleren")</f>
        <v>0.25</v>
      </c>
      <c r="S1520" s="1018">
        <f>O1520*R1520</f>
        <v>0</v>
      </c>
      <c r="T1520" s="1018">
        <f>O1520-S1520</f>
        <v>0</v>
      </c>
      <c r="U1520" s="1018">
        <f>S1520*Tabellen!$G$2</f>
        <v>0</v>
      </c>
      <c r="V1520" s="1018">
        <f>T1520*Tabellen!$H$2</f>
        <v>0</v>
      </c>
      <c r="W1520" s="1018">
        <f>U1520+V1520</f>
        <v>0</v>
      </c>
      <c r="X1520" s="1018">
        <f>O1520+W1520</f>
        <v>0</v>
      </c>
    </row>
    <row r="1521" spans="2:71" ht="15.65" customHeight="1" outlineLevel="2" x14ac:dyDescent="0.25">
      <c r="B1521" s="737"/>
      <c r="D1521" s="659" t="s">
        <v>869</v>
      </c>
      <c r="E1521" s="682">
        <v>1</v>
      </c>
      <c r="F1521" s="682" t="s">
        <v>74</v>
      </c>
      <c r="G1521" s="677"/>
      <c r="H1521" s="682">
        <f>E1521*G1521</f>
        <v>0</v>
      </c>
      <c r="I1521" s="910"/>
      <c r="J1521" s="898">
        <f>E1521*I1521</f>
        <v>0</v>
      </c>
      <c r="K1521" s="898">
        <v>15</v>
      </c>
      <c r="L1521" s="898">
        <f>E1521*K1521</f>
        <v>15</v>
      </c>
      <c r="M1521" s="898">
        <f>J1521+H1521*Tabellen!$K$2+L1521</f>
        <v>15</v>
      </c>
      <c r="N1521" s="795"/>
      <c r="O1521" s="1017">
        <f>M1521</f>
        <v>15</v>
      </c>
      <c r="P1521" s="1017"/>
      <c r="Q1521" s="1020" t="s">
        <v>992</v>
      </c>
      <c r="R1521" s="1040">
        <f>_xlfn.XLOOKUP(Q1521,Tabellen!$B$9:$B$21,Tabellen!$C$9:$C$21,"controleren")</f>
        <v>0.25</v>
      </c>
      <c r="S1521" s="1018">
        <f>O1521*R1521</f>
        <v>3.75</v>
      </c>
      <c r="T1521" s="1018">
        <f>O1521-S1521</f>
        <v>11.25</v>
      </c>
      <c r="U1521" s="1018">
        <f>S1521*Tabellen!$G$2</f>
        <v>0.33749999999999997</v>
      </c>
      <c r="V1521" s="1018">
        <f>T1521*Tabellen!$H$2</f>
        <v>2.3624999999999998</v>
      </c>
      <c r="W1521" s="1018">
        <f>U1521+V1521</f>
        <v>2.6999999999999997</v>
      </c>
      <c r="X1521" s="1018">
        <f>O1521+W1521</f>
        <v>17.7</v>
      </c>
    </row>
    <row r="1522" spans="2:71" ht="15.65" customHeight="1" outlineLevel="2" x14ac:dyDescent="0.25">
      <c r="B1522" s="737"/>
      <c r="D1522" s="659" t="s">
        <v>871</v>
      </c>
      <c r="E1522" s="682">
        <v>1</v>
      </c>
      <c r="F1522" s="682" t="s">
        <v>74</v>
      </c>
      <c r="G1522" s="677"/>
      <c r="H1522" s="682">
        <f>E1522*G1522</f>
        <v>0</v>
      </c>
      <c r="I1522" s="898"/>
      <c r="J1522" s="898">
        <f>E1522*I1522</f>
        <v>0</v>
      </c>
      <c r="K1522" s="898">
        <v>22.2</v>
      </c>
      <c r="L1522" s="898">
        <f>E1522*K1522</f>
        <v>22.2</v>
      </c>
      <c r="M1522" s="898">
        <f>J1522+H1522*Tabellen!$K$2+L1522</f>
        <v>22.2</v>
      </c>
      <c r="N1522" s="795"/>
      <c r="O1522" s="1017">
        <f>M1522</f>
        <v>22.2</v>
      </c>
      <c r="P1522" s="1017"/>
      <c r="Q1522" s="1020" t="s">
        <v>992</v>
      </c>
      <c r="R1522" s="1040">
        <f>_xlfn.XLOOKUP(Q1522,Tabellen!$B$9:$B$21,Tabellen!$C$9:$C$21,"controleren")</f>
        <v>0.25</v>
      </c>
      <c r="S1522" s="1018">
        <f>O1522*R1522</f>
        <v>5.55</v>
      </c>
      <c r="T1522" s="1018">
        <f>O1522-S1522</f>
        <v>16.649999999999999</v>
      </c>
      <c r="U1522" s="1018">
        <f>S1522*Tabellen!$G$2</f>
        <v>0.49949999999999994</v>
      </c>
      <c r="V1522" s="1018">
        <f>T1522*Tabellen!$H$2</f>
        <v>3.4964999999999997</v>
      </c>
      <c r="W1522" s="1018">
        <f>U1522+V1522</f>
        <v>3.9959999999999996</v>
      </c>
      <c r="X1522" s="1018">
        <f>O1522+W1522</f>
        <v>26.195999999999998</v>
      </c>
    </row>
    <row r="1523" spans="2:71" ht="15.65" customHeight="1" outlineLevel="2" x14ac:dyDescent="0.25">
      <c r="B1523" s="737"/>
      <c r="D1523" s="659" t="s">
        <v>1112</v>
      </c>
      <c r="E1523" s="682">
        <v>1</v>
      </c>
      <c r="F1523" s="682" t="s">
        <v>74</v>
      </c>
      <c r="G1523" s="677"/>
      <c r="H1523" s="682">
        <f>E1523*G1523</f>
        <v>0</v>
      </c>
      <c r="I1523" s="898"/>
      <c r="J1523" s="898">
        <f>E1523*I1523</f>
        <v>0</v>
      </c>
      <c r="K1523" s="898">
        <v>28.9</v>
      </c>
      <c r="L1523" s="898">
        <f>E1523*K1523</f>
        <v>28.9</v>
      </c>
      <c r="M1523" s="898">
        <f>J1523+H1523*Tabellen!$K$2+L1523</f>
        <v>28.9</v>
      </c>
      <c r="N1523" s="795"/>
      <c r="O1523" s="1017">
        <f>M1523</f>
        <v>28.9</v>
      </c>
      <c r="P1523" s="1017"/>
      <c r="Q1523" s="1020" t="s">
        <v>992</v>
      </c>
      <c r="R1523" s="1040">
        <f>_xlfn.XLOOKUP(Q1523,Tabellen!$B$9:$B$21,Tabellen!$C$9:$C$21,"controleren")</f>
        <v>0.25</v>
      </c>
      <c r="S1523" s="1018">
        <f>O1523*R1523</f>
        <v>7.2249999999999996</v>
      </c>
      <c r="T1523" s="1018">
        <f>O1523-S1523</f>
        <v>21.674999999999997</v>
      </c>
      <c r="U1523" s="1018">
        <f>S1523*Tabellen!$G$2</f>
        <v>0.65024999999999999</v>
      </c>
      <c r="V1523" s="1018">
        <f>T1523*Tabellen!$H$2</f>
        <v>4.5517499999999993</v>
      </c>
      <c r="W1523" s="1018">
        <f>U1523+V1523</f>
        <v>5.2019999999999991</v>
      </c>
      <c r="X1523" s="1018">
        <f>O1523+W1523</f>
        <v>34.101999999999997</v>
      </c>
    </row>
    <row r="1524" spans="2:71" ht="15.65" customHeight="1" outlineLevel="2" x14ac:dyDescent="0.25">
      <c r="B1524" s="659"/>
      <c r="D1524" s="682"/>
      <c r="E1524" s="660"/>
      <c r="G1524" s="661">
        <v>0</v>
      </c>
      <c r="H1524" s="661">
        <f>E1524*G1524</f>
        <v>0</v>
      </c>
      <c r="I1524" s="891">
        <v>0</v>
      </c>
      <c r="J1524" s="891">
        <f>E1524*I1524</f>
        <v>0</v>
      </c>
      <c r="L1524" s="891">
        <f>E1524*K1524</f>
        <v>0</v>
      </c>
      <c r="M1524" s="891">
        <f>J1524+H1524*Tabellen!$K$2+L1524</f>
        <v>0</v>
      </c>
      <c r="N1524" s="795"/>
      <c r="O1524" s="1017"/>
      <c r="P1524" s="1017"/>
      <c r="Q1524" s="1017"/>
    </row>
    <row r="1525" spans="2:71" ht="9" customHeight="1" outlineLevel="1" x14ac:dyDescent="0.25">
      <c r="B1525" s="663"/>
      <c r="D1525" s="664"/>
      <c r="E1525" s="666"/>
      <c r="F1525" s="664"/>
      <c r="G1525" s="665"/>
      <c r="H1525" s="665"/>
      <c r="I1525" s="892"/>
      <c r="J1525" s="892"/>
      <c r="K1525" s="892"/>
      <c r="L1525" s="892"/>
      <c r="M1525" s="892"/>
      <c r="N1525" s="786"/>
      <c r="O1525" s="1021"/>
      <c r="P1525" s="1021"/>
      <c r="Q1525" s="1021"/>
      <c r="R1525" s="1022"/>
      <c r="S1525" s="1022"/>
      <c r="T1525" s="1022"/>
      <c r="U1525" s="1022"/>
      <c r="V1525" s="1022"/>
      <c r="W1525" s="1022"/>
      <c r="X1525" s="1022"/>
      <c r="Y1525" s="1021"/>
      <c r="Z1525" s="965"/>
      <c r="AA1525" s="966"/>
      <c r="AG1525" s="963"/>
      <c r="AH1525" s="963"/>
    </row>
    <row r="1526" spans="2:71" s="912" customFormat="1" ht="15.65" customHeight="1" outlineLevel="1" x14ac:dyDescent="0.25">
      <c r="B1526" s="650" t="s">
        <v>945</v>
      </c>
      <c r="C1526" s="937"/>
      <c r="D1526" s="651" t="s">
        <v>1664</v>
      </c>
      <c r="E1526" s="658">
        <v>1</v>
      </c>
      <c r="F1526" s="651" t="s">
        <v>74</v>
      </c>
      <c r="G1526" s="652"/>
      <c r="H1526" s="652">
        <f>SUM(H1527:H1533)</f>
        <v>0</v>
      </c>
      <c r="I1526" s="890"/>
      <c r="J1526" s="890">
        <f>SUM(J1527:J1533)</f>
        <v>0</v>
      </c>
      <c r="K1526" s="890"/>
      <c r="L1526" s="890">
        <f>SUM(L1527:L1533)</f>
        <v>131.1</v>
      </c>
      <c r="M1526" s="890">
        <f>SUM(M1527:M1533)</f>
        <v>131.1</v>
      </c>
      <c r="N1526" s="937"/>
      <c r="O1526" s="1013">
        <f>SUM(O1527:O1533)</f>
        <v>131.1</v>
      </c>
      <c r="P1526" s="1014" t="str">
        <f>B1526</f>
        <v>V4-1-F3</v>
      </c>
      <c r="Q1526" s="1014"/>
      <c r="R1526" s="1015"/>
      <c r="S1526" s="1015"/>
      <c r="T1526" s="1015"/>
      <c r="U1526" s="1015"/>
      <c r="V1526" s="1015"/>
      <c r="W1526" s="1015"/>
      <c r="X1526" s="1015">
        <f>SUM(X1527:X1533)</f>
        <v>154.69800000000001</v>
      </c>
      <c r="Y1526" s="1016"/>
      <c r="Z1526" s="960"/>
      <c r="AA1526" s="960"/>
      <c r="AB1526" s="960"/>
      <c r="AC1526" s="960"/>
      <c r="AD1526" s="960"/>
      <c r="AE1526" s="960"/>
      <c r="AF1526" s="960"/>
      <c r="AG1526" s="960"/>
      <c r="AH1526" s="960"/>
      <c r="AI1526" s="960"/>
      <c r="AJ1526" s="960"/>
      <c r="AK1526" s="960"/>
      <c r="AL1526" s="960"/>
      <c r="AM1526" s="960"/>
      <c r="AN1526" s="960"/>
      <c r="AO1526" s="960"/>
      <c r="AP1526" s="960"/>
      <c r="AQ1526" s="960"/>
      <c r="AR1526" s="960"/>
      <c r="AS1526" s="960"/>
      <c r="AT1526" s="960"/>
      <c r="AU1526" s="960"/>
      <c r="AV1526" s="960"/>
      <c r="AW1526" s="960"/>
      <c r="AX1526" s="960"/>
      <c r="AY1526" s="960"/>
      <c r="AZ1526" s="960"/>
      <c r="BA1526" s="960"/>
      <c r="BB1526" s="960"/>
      <c r="BC1526" s="960"/>
      <c r="BD1526" s="960"/>
      <c r="BE1526" s="960"/>
      <c r="BF1526" s="960"/>
      <c r="BG1526" s="960"/>
      <c r="BH1526" s="960"/>
      <c r="BI1526" s="960"/>
      <c r="BJ1526" s="960"/>
      <c r="BK1526" s="960"/>
      <c r="BL1526" s="960"/>
      <c r="BM1526" s="960"/>
      <c r="BN1526" s="960"/>
      <c r="BO1526" s="960"/>
      <c r="BP1526" s="960"/>
      <c r="BQ1526" s="960"/>
      <c r="BR1526" s="960"/>
      <c r="BS1526" s="960"/>
    </row>
    <row r="1527" spans="2:71" ht="15.65" customHeight="1" outlineLevel="2" x14ac:dyDescent="0.25">
      <c r="B1527" s="659"/>
      <c r="D1527" s="668" t="s">
        <v>859</v>
      </c>
      <c r="E1527" s="660"/>
      <c r="G1527" s="661"/>
      <c r="H1527" s="661"/>
      <c r="I1527" s="897"/>
      <c r="J1527" s="897"/>
      <c r="K1527" s="897"/>
      <c r="N1527" s="795"/>
      <c r="O1527" s="1017"/>
      <c r="P1527" s="1017"/>
      <c r="Q1527" s="1017"/>
    </row>
    <row r="1528" spans="2:71" ht="15.65" customHeight="1" outlineLevel="2" x14ac:dyDescent="0.25">
      <c r="B1528" s="659"/>
      <c r="D1528" s="659" t="str">
        <f>D1526</f>
        <v>Dakisolatie hennepvezel dik 150mm  Rc 3.50 m².K/W  &gt; 120 m²</v>
      </c>
      <c r="E1528" s="682">
        <v>1</v>
      </c>
      <c r="F1528" s="682" t="s">
        <v>74</v>
      </c>
      <c r="G1528" s="682"/>
      <c r="H1528" s="682">
        <f>E1528*G1528</f>
        <v>0</v>
      </c>
      <c r="I1528" s="898"/>
      <c r="J1528" s="898">
        <f>E1528*I1528</f>
        <v>0</v>
      </c>
      <c r="K1528" s="898">
        <v>65</v>
      </c>
      <c r="L1528" s="898">
        <f>E1528*K1528</f>
        <v>65</v>
      </c>
      <c r="M1528" s="898">
        <f>J1528+H1528*Tabellen!$K$2+L1528</f>
        <v>65</v>
      </c>
      <c r="N1528" s="795"/>
      <c r="O1528" s="1017">
        <f>M1528</f>
        <v>65</v>
      </c>
      <c r="P1528" s="1017"/>
      <c r="Q1528" s="1020" t="s">
        <v>992</v>
      </c>
      <c r="R1528" s="1040">
        <f>_xlfn.XLOOKUP(Q1528,Tabellen!$B$9:$B$21,Tabellen!$C$9:$C$21,"controleren")</f>
        <v>0.25</v>
      </c>
      <c r="S1528" s="1018">
        <f>O1528*R1528</f>
        <v>16.25</v>
      </c>
      <c r="T1528" s="1018">
        <f>O1528-S1528</f>
        <v>48.75</v>
      </c>
      <c r="U1528" s="1018">
        <f>S1528*Tabellen!$G$2</f>
        <v>1.4624999999999999</v>
      </c>
      <c r="V1528" s="1018">
        <f>T1528*Tabellen!$H$2</f>
        <v>10.237499999999999</v>
      </c>
      <c r="W1528" s="1018">
        <f>U1528+V1528</f>
        <v>11.7</v>
      </c>
      <c r="X1528" s="1018">
        <f>O1528+W1528</f>
        <v>76.7</v>
      </c>
    </row>
    <row r="1529" spans="2:71" ht="15.65" customHeight="1" outlineLevel="2" x14ac:dyDescent="0.25">
      <c r="B1529" s="659"/>
      <c r="D1529" s="659"/>
      <c r="E1529" s="682"/>
      <c r="F1529" s="682"/>
      <c r="G1529" s="677"/>
      <c r="H1529" s="682"/>
      <c r="I1529" s="898"/>
      <c r="J1529" s="898"/>
      <c r="K1529" s="898"/>
      <c r="L1529" s="898"/>
      <c r="M1529" s="898"/>
      <c r="N1529" s="795"/>
      <c r="O1529" s="1017"/>
      <c r="P1529" s="1017"/>
      <c r="Q1529" s="1020" t="s">
        <v>992</v>
      </c>
      <c r="R1529" s="1040">
        <f>_xlfn.XLOOKUP(Q1529,Tabellen!$B$9:$B$21,Tabellen!$C$9:$C$21,"controleren")</f>
        <v>0.25</v>
      </c>
      <c r="S1529" s="1018">
        <f>O1529*R1529</f>
        <v>0</v>
      </c>
      <c r="T1529" s="1018">
        <f>O1529-S1529</f>
        <v>0</v>
      </c>
      <c r="U1529" s="1018">
        <f>S1529*Tabellen!$G$2</f>
        <v>0</v>
      </c>
      <c r="V1529" s="1018">
        <f>T1529*Tabellen!$H$2</f>
        <v>0</v>
      </c>
      <c r="W1529" s="1018">
        <f>U1529+V1529</f>
        <v>0</v>
      </c>
      <c r="X1529" s="1018">
        <f>O1529+W1529</f>
        <v>0</v>
      </c>
    </row>
    <row r="1530" spans="2:71" ht="15.65" customHeight="1" outlineLevel="2" x14ac:dyDescent="0.25">
      <c r="B1530" s="737"/>
      <c r="D1530" s="659" t="s">
        <v>869</v>
      </c>
      <c r="E1530" s="682">
        <v>1</v>
      </c>
      <c r="F1530" s="682" t="s">
        <v>74</v>
      </c>
      <c r="G1530" s="677"/>
      <c r="H1530" s="682">
        <f>E1530*G1530</f>
        <v>0</v>
      </c>
      <c r="I1530" s="910"/>
      <c r="J1530" s="898">
        <f>E1530*I1530</f>
        <v>0</v>
      </c>
      <c r="K1530" s="898">
        <v>15</v>
      </c>
      <c r="L1530" s="898">
        <f>E1530*K1530</f>
        <v>15</v>
      </c>
      <c r="M1530" s="898">
        <f>J1530+H1530*Tabellen!$K$2+L1530</f>
        <v>15</v>
      </c>
      <c r="N1530" s="795"/>
      <c r="O1530" s="1017">
        <f>M1530</f>
        <v>15</v>
      </c>
      <c r="P1530" s="1017"/>
      <c r="Q1530" s="1020" t="s">
        <v>992</v>
      </c>
      <c r="R1530" s="1040">
        <f>_xlfn.XLOOKUP(Q1530,Tabellen!$B$9:$B$21,Tabellen!$C$9:$C$21,"controleren")</f>
        <v>0.25</v>
      </c>
      <c r="S1530" s="1018">
        <f>O1530*R1530</f>
        <v>3.75</v>
      </c>
      <c r="T1530" s="1018">
        <f>O1530-S1530</f>
        <v>11.25</v>
      </c>
      <c r="U1530" s="1018">
        <f>S1530*Tabellen!$G$2</f>
        <v>0.33749999999999997</v>
      </c>
      <c r="V1530" s="1018">
        <f>T1530*Tabellen!$H$2</f>
        <v>2.3624999999999998</v>
      </c>
      <c r="W1530" s="1018">
        <f>U1530+V1530</f>
        <v>2.6999999999999997</v>
      </c>
      <c r="X1530" s="1018">
        <f>O1530+W1530</f>
        <v>17.7</v>
      </c>
    </row>
    <row r="1531" spans="2:71" ht="15.65" customHeight="1" outlineLevel="2" x14ac:dyDescent="0.25">
      <c r="B1531" s="737"/>
      <c r="D1531" s="659" t="s">
        <v>871</v>
      </c>
      <c r="E1531" s="682">
        <v>1</v>
      </c>
      <c r="F1531" s="682" t="s">
        <v>74</v>
      </c>
      <c r="G1531" s="677"/>
      <c r="H1531" s="682">
        <f>E1531*G1531</f>
        <v>0</v>
      </c>
      <c r="I1531" s="898"/>
      <c r="J1531" s="898">
        <f>E1531*I1531</f>
        <v>0</v>
      </c>
      <c r="K1531" s="898">
        <v>22.2</v>
      </c>
      <c r="L1531" s="898">
        <f>E1531*K1531</f>
        <v>22.2</v>
      </c>
      <c r="M1531" s="898">
        <f>J1531+H1531*Tabellen!$K$2+L1531</f>
        <v>22.2</v>
      </c>
      <c r="N1531" s="795"/>
      <c r="O1531" s="1017">
        <f>M1531</f>
        <v>22.2</v>
      </c>
      <c r="P1531" s="1017"/>
      <c r="Q1531" s="1020" t="s">
        <v>992</v>
      </c>
      <c r="R1531" s="1040">
        <f>_xlfn.XLOOKUP(Q1531,Tabellen!$B$9:$B$21,Tabellen!$C$9:$C$21,"controleren")</f>
        <v>0.25</v>
      </c>
      <c r="S1531" s="1018">
        <f>O1531*R1531</f>
        <v>5.55</v>
      </c>
      <c r="T1531" s="1018">
        <f>O1531-S1531</f>
        <v>16.649999999999999</v>
      </c>
      <c r="U1531" s="1018">
        <f>S1531*Tabellen!$G$2</f>
        <v>0.49949999999999994</v>
      </c>
      <c r="V1531" s="1018">
        <f>T1531*Tabellen!$H$2</f>
        <v>3.4964999999999997</v>
      </c>
      <c r="W1531" s="1018">
        <f>U1531+V1531</f>
        <v>3.9959999999999996</v>
      </c>
      <c r="X1531" s="1018">
        <f>O1531+W1531</f>
        <v>26.195999999999998</v>
      </c>
    </row>
    <row r="1532" spans="2:71" ht="15.65" customHeight="1" outlineLevel="2" x14ac:dyDescent="0.25">
      <c r="B1532" s="737"/>
      <c r="D1532" s="659" t="s">
        <v>1112</v>
      </c>
      <c r="E1532" s="682">
        <v>1</v>
      </c>
      <c r="F1532" s="682" t="s">
        <v>74</v>
      </c>
      <c r="G1532" s="677"/>
      <c r="H1532" s="682">
        <f>E1532*G1532</f>
        <v>0</v>
      </c>
      <c r="I1532" s="898"/>
      <c r="J1532" s="898">
        <f>E1532*I1532</f>
        <v>0</v>
      </c>
      <c r="K1532" s="898">
        <v>28.9</v>
      </c>
      <c r="L1532" s="898">
        <f>E1532*K1532</f>
        <v>28.9</v>
      </c>
      <c r="M1532" s="898">
        <f>J1532+H1532*Tabellen!$K$2+L1532</f>
        <v>28.9</v>
      </c>
      <c r="N1532" s="795"/>
      <c r="O1532" s="1017">
        <f>M1532</f>
        <v>28.9</v>
      </c>
      <c r="P1532" s="1017"/>
      <c r="Q1532" s="1020" t="s">
        <v>992</v>
      </c>
      <c r="R1532" s="1040">
        <f>_xlfn.XLOOKUP(Q1532,Tabellen!$B$9:$B$21,Tabellen!$C$9:$C$21,"controleren")</f>
        <v>0.25</v>
      </c>
      <c r="S1532" s="1018">
        <f>O1532*R1532</f>
        <v>7.2249999999999996</v>
      </c>
      <c r="T1532" s="1018">
        <f>O1532-S1532</f>
        <v>21.674999999999997</v>
      </c>
      <c r="U1532" s="1018">
        <f>S1532*Tabellen!$G$2</f>
        <v>0.65024999999999999</v>
      </c>
      <c r="V1532" s="1018">
        <f>T1532*Tabellen!$H$2</f>
        <v>4.5517499999999993</v>
      </c>
      <c r="W1532" s="1018">
        <f>U1532+V1532</f>
        <v>5.2019999999999991</v>
      </c>
      <c r="X1532" s="1018">
        <f>O1532+W1532</f>
        <v>34.101999999999997</v>
      </c>
    </row>
    <row r="1533" spans="2:71" ht="15.65" customHeight="1" outlineLevel="2" x14ac:dyDescent="0.25">
      <c r="B1533" s="659"/>
      <c r="D1533" s="682"/>
      <c r="E1533" s="660"/>
      <c r="G1533" s="661"/>
      <c r="H1533" s="661"/>
      <c r="N1533" s="795"/>
      <c r="O1533" s="1017"/>
      <c r="P1533" s="1017"/>
      <c r="Q1533" s="1017"/>
    </row>
    <row r="1534" spans="2:71" ht="9" customHeight="1" outlineLevel="1" x14ac:dyDescent="0.25">
      <c r="B1534" s="663"/>
      <c r="D1534" s="664"/>
      <c r="E1534" s="666"/>
      <c r="F1534" s="664"/>
      <c r="G1534" s="665"/>
      <c r="H1534" s="665"/>
      <c r="I1534" s="892"/>
      <c r="J1534" s="892"/>
      <c r="K1534" s="892"/>
      <c r="L1534" s="892"/>
      <c r="M1534" s="892"/>
      <c r="N1534" s="786"/>
      <c r="O1534" s="1021"/>
      <c r="P1534" s="1021"/>
      <c r="Q1534" s="1021"/>
      <c r="R1534" s="1022"/>
      <c r="S1534" s="1022"/>
      <c r="T1534" s="1022"/>
      <c r="U1534" s="1022"/>
      <c r="V1534" s="1022"/>
      <c r="W1534" s="1022"/>
      <c r="X1534" s="1022"/>
      <c r="Y1534" s="1021"/>
      <c r="Z1534" s="965"/>
      <c r="AA1534" s="966"/>
      <c r="AG1534" s="963"/>
      <c r="AH1534" s="963"/>
    </row>
    <row r="1535" spans="2:71" s="912" customFormat="1" ht="15.65" customHeight="1" outlineLevel="1" x14ac:dyDescent="0.25">
      <c r="B1535" s="650" t="s">
        <v>946</v>
      </c>
      <c r="C1535" s="937"/>
      <c r="D1535" s="651" t="s">
        <v>1629</v>
      </c>
      <c r="E1535" s="658">
        <v>1</v>
      </c>
      <c r="F1535" s="651" t="s">
        <v>74</v>
      </c>
      <c r="G1535" s="652"/>
      <c r="H1535" s="652">
        <f>SUM(H1536:H1538)</f>
        <v>0</v>
      </c>
      <c r="I1535" s="890"/>
      <c r="J1535" s="890">
        <f>SUM(J1536:J1538)</f>
        <v>0</v>
      </c>
      <c r="K1535" s="890"/>
      <c r="L1535" s="890">
        <f>SUM(L1536:L1538)</f>
        <v>0.38</v>
      </c>
      <c r="M1535" s="890">
        <f>SUM(M1536:M1538)</f>
        <v>0.38</v>
      </c>
      <c r="N1535" s="937"/>
      <c r="O1535" s="1013">
        <f>SUM(O1536:O1538)</f>
        <v>0.38</v>
      </c>
      <c r="P1535" s="1014" t="str">
        <f>B1535</f>
        <v>V4-1-F4</v>
      </c>
      <c r="Q1535" s="1014"/>
      <c r="R1535" s="1015"/>
      <c r="S1535" s="1015"/>
      <c r="T1535" s="1015"/>
      <c r="U1535" s="1015"/>
      <c r="V1535" s="1015"/>
      <c r="W1535" s="1015"/>
      <c r="X1535" s="1015">
        <f>SUM(X1536:X1538)</f>
        <v>0.44840000000000002</v>
      </c>
      <c r="Y1535" s="1016"/>
      <c r="Z1535" s="960"/>
      <c r="AA1535" s="960"/>
      <c r="AB1535" s="960"/>
      <c r="AC1535" s="960"/>
      <c r="AD1535" s="960"/>
      <c r="AE1535" s="960"/>
      <c r="AF1535" s="960"/>
      <c r="AG1535" s="960"/>
      <c r="AH1535" s="960"/>
      <c r="AI1535" s="960"/>
      <c r="AJ1535" s="960"/>
      <c r="AK1535" s="960"/>
      <c r="AL1535" s="960"/>
      <c r="AM1535" s="960"/>
      <c r="AN1535" s="960"/>
      <c r="AO1535" s="960"/>
      <c r="AP1535" s="960"/>
      <c r="AQ1535" s="960"/>
      <c r="AR1535" s="960"/>
      <c r="AS1535" s="960"/>
      <c r="AT1535" s="960"/>
      <c r="AU1535" s="960"/>
      <c r="AV1535" s="960"/>
      <c r="AW1535" s="960"/>
      <c r="AX1535" s="960"/>
      <c r="AY1535" s="960"/>
      <c r="AZ1535" s="960"/>
      <c r="BA1535" s="960"/>
      <c r="BB1535" s="960"/>
      <c r="BC1535" s="960"/>
      <c r="BD1535" s="960"/>
      <c r="BE1535" s="960"/>
      <c r="BF1535" s="960"/>
      <c r="BG1535" s="960"/>
      <c r="BH1535" s="960"/>
      <c r="BI1535" s="960"/>
      <c r="BJ1535" s="960"/>
      <c r="BK1535" s="960"/>
      <c r="BL1535" s="960"/>
      <c r="BM1535" s="960"/>
      <c r="BN1535" s="960"/>
      <c r="BO1535" s="960"/>
      <c r="BP1535" s="960"/>
      <c r="BQ1535" s="960"/>
      <c r="BR1535" s="960"/>
      <c r="BS1535" s="960"/>
    </row>
    <row r="1536" spans="2:71" ht="15.65" customHeight="1" outlineLevel="2" x14ac:dyDescent="0.25">
      <c r="B1536" s="659"/>
      <c r="D1536" s="668" t="s">
        <v>859</v>
      </c>
      <c r="E1536" s="660"/>
      <c r="G1536" s="661"/>
      <c r="H1536" s="661"/>
      <c r="I1536" s="897"/>
      <c r="J1536" s="897"/>
      <c r="K1536" s="897"/>
      <c r="N1536" s="795"/>
      <c r="O1536" s="1017"/>
      <c r="P1536" s="1017"/>
      <c r="Q1536" s="1017"/>
    </row>
    <row r="1537" spans="2:71" ht="15.65" customHeight="1" outlineLevel="2" x14ac:dyDescent="0.25">
      <c r="B1537" s="659"/>
      <c r="D1537" s="659" t="str">
        <f>D1535</f>
        <v>╚ Hennepvezel meer-/minderprijs per mm</v>
      </c>
      <c r="E1537" s="682">
        <v>1</v>
      </c>
      <c r="F1537" s="682" t="s">
        <v>74</v>
      </c>
      <c r="G1537" s="682"/>
      <c r="H1537" s="682">
        <f>E1537*G1537</f>
        <v>0</v>
      </c>
      <c r="I1537" s="898"/>
      <c r="J1537" s="898">
        <f>E1537*I1537</f>
        <v>0</v>
      </c>
      <c r="K1537" s="898">
        <v>0.38</v>
      </c>
      <c r="L1537" s="898">
        <f>E1537*K1537</f>
        <v>0.38</v>
      </c>
      <c r="M1537" s="898">
        <f>J1537+H1537*Tabellen!$K$2+L1537</f>
        <v>0.38</v>
      </c>
      <c r="N1537" s="795"/>
      <c r="O1537" s="1017">
        <f>M1537</f>
        <v>0.38</v>
      </c>
      <c r="P1537" s="1017"/>
      <c r="Q1537" s="1020" t="s">
        <v>992</v>
      </c>
      <c r="R1537" s="1040">
        <f>_xlfn.XLOOKUP(Q1537,Tabellen!$B$9:$B$21,Tabellen!$C$9:$C$21,"controleren")</f>
        <v>0.25</v>
      </c>
      <c r="S1537" s="1018">
        <f>O1537*R1537</f>
        <v>9.5000000000000001E-2</v>
      </c>
      <c r="T1537" s="1018">
        <f>O1537-S1537</f>
        <v>0.28500000000000003</v>
      </c>
      <c r="U1537" s="1018">
        <f>S1537*Tabellen!$G$2</f>
        <v>8.5500000000000003E-3</v>
      </c>
      <c r="V1537" s="1018">
        <f>T1537*Tabellen!$H$2</f>
        <v>5.9850000000000007E-2</v>
      </c>
      <c r="W1537" s="1018">
        <f>U1537+V1537</f>
        <v>6.8400000000000002E-2</v>
      </c>
      <c r="X1537" s="1018">
        <f>O1537+W1537</f>
        <v>0.44840000000000002</v>
      </c>
    </row>
    <row r="1538" spans="2:71" ht="15.65" customHeight="1" outlineLevel="2" x14ac:dyDescent="0.25">
      <c r="B1538" s="659"/>
      <c r="D1538" s="682"/>
      <c r="E1538" s="660"/>
      <c r="G1538" s="661">
        <v>0</v>
      </c>
      <c r="H1538" s="661">
        <f>E1538*G1538</f>
        <v>0</v>
      </c>
      <c r="I1538" s="891">
        <v>0</v>
      </c>
      <c r="J1538" s="891">
        <f>E1538*I1538</f>
        <v>0</v>
      </c>
      <c r="L1538" s="891">
        <f>E1538*K1538</f>
        <v>0</v>
      </c>
      <c r="M1538" s="891">
        <f>J1538+H1538*Tabellen!$K$2+L1538</f>
        <v>0</v>
      </c>
      <c r="N1538" s="795"/>
      <c r="O1538" s="1017"/>
      <c r="P1538" s="1017"/>
      <c r="Q1538" s="1017"/>
    </row>
    <row r="1539" spans="2:71" ht="9" customHeight="1" outlineLevel="1" x14ac:dyDescent="0.25">
      <c r="B1539" s="663"/>
      <c r="D1539" s="664"/>
      <c r="E1539" s="666"/>
      <c r="F1539" s="664"/>
      <c r="G1539" s="665"/>
      <c r="H1539" s="665"/>
      <c r="I1539" s="892"/>
      <c r="J1539" s="892"/>
      <c r="K1539" s="892"/>
      <c r="L1539" s="892"/>
      <c r="M1539" s="892"/>
      <c r="N1539" s="786"/>
      <c r="O1539" s="1021"/>
      <c r="P1539" s="1021"/>
      <c r="Q1539" s="1021"/>
      <c r="R1539" s="1022"/>
      <c r="S1539" s="1022"/>
      <c r="T1539" s="1022"/>
      <c r="U1539" s="1022"/>
      <c r="V1539" s="1022"/>
      <c r="W1539" s="1022"/>
      <c r="X1539" s="1022"/>
      <c r="Y1539" s="1021"/>
      <c r="Z1539" s="965"/>
      <c r="AA1539" s="966"/>
      <c r="AG1539" s="963"/>
      <c r="AH1539" s="963"/>
    </row>
    <row r="1540" spans="2:71" s="912" customFormat="1" ht="15.65" customHeight="1" outlineLevel="1" x14ac:dyDescent="0.25">
      <c r="B1540" s="650" t="s">
        <v>947</v>
      </c>
      <c r="C1540" s="937"/>
      <c r="D1540" s="651" t="s">
        <v>1665</v>
      </c>
      <c r="E1540" s="658">
        <v>1</v>
      </c>
      <c r="F1540" s="651" t="s">
        <v>74</v>
      </c>
      <c r="G1540" s="652"/>
      <c r="H1540" s="652">
        <f>SUM(H1541:H1549)</f>
        <v>0</v>
      </c>
      <c r="I1540" s="890"/>
      <c r="J1540" s="890">
        <f>SUM(J1541:J1549)</f>
        <v>0</v>
      </c>
      <c r="K1540" s="890"/>
      <c r="L1540" s="890">
        <f>SUM(L1541:L1549)</f>
        <v>137.1</v>
      </c>
      <c r="M1540" s="890">
        <f>SUM(M1541:M1549)</f>
        <v>137.1</v>
      </c>
      <c r="N1540" s="937"/>
      <c r="O1540" s="1013">
        <f>SUM(O1541:O1549)</f>
        <v>137.1</v>
      </c>
      <c r="P1540" s="1014" t="str">
        <f>B1540</f>
        <v>V4-1-G1</v>
      </c>
      <c r="Q1540" s="1014"/>
      <c r="R1540" s="1015"/>
      <c r="S1540" s="1015"/>
      <c r="T1540" s="1015"/>
      <c r="U1540" s="1015"/>
      <c r="V1540" s="1015"/>
      <c r="W1540" s="1015"/>
      <c r="X1540" s="1015">
        <f>SUM(X1541:X1549)</f>
        <v>161.77799999999999</v>
      </c>
      <c r="Y1540" s="1016"/>
      <c r="Z1540" s="960"/>
      <c r="AA1540" s="960"/>
      <c r="AB1540" s="960"/>
      <c r="AC1540" s="960"/>
      <c r="AD1540" s="960"/>
      <c r="AE1540" s="960"/>
      <c r="AF1540" s="960"/>
      <c r="AG1540" s="960"/>
      <c r="AH1540" s="960"/>
      <c r="AI1540" s="960"/>
      <c r="AJ1540" s="960"/>
      <c r="AK1540" s="960"/>
      <c r="AL1540" s="960"/>
      <c r="AM1540" s="960"/>
      <c r="AN1540" s="960"/>
      <c r="AO1540" s="960"/>
      <c r="AP1540" s="960"/>
      <c r="AQ1540" s="960"/>
      <c r="AR1540" s="960"/>
      <c r="AS1540" s="960"/>
      <c r="AT1540" s="960"/>
      <c r="AU1540" s="960"/>
      <c r="AV1540" s="960"/>
      <c r="AW1540" s="960"/>
      <c r="AX1540" s="960"/>
      <c r="AY1540" s="960"/>
      <c r="AZ1540" s="960"/>
      <c r="BA1540" s="960"/>
      <c r="BB1540" s="960"/>
      <c r="BC1540" s="960"/>
      <c r="BD1540" s="960"/>
      <c r="BE1540" s="960"/>
      <c r="BF1540" s="960"/>
      <c r="BG1540" s="960"/>
      <c r="BH1540" s="960"/>
      <c r="BI1540" s="960"/>
      <c r="BJ1540" s="960"/>
      <c r="BK1540" s="960"/>
      <c r="BL1540" s="960"/>
      <c r="BM1540" s="960"/>
      <c r="BN1540" s="960"/>
      <c r="BO1540" s="960"/>
      <c r="BP1540" s="960"/>
      <c r="BQ1540" s="960"/>
      <c r="BR1540" s="960"/>
      <c r="BS1540" s="960"/>
    </row>
    <row r="1541" spans="2:71" ht="15.65" customHeight="1" outlineLevel="2" x14ac:dyDescent="0.25">
      <c r="B1541" s="659"/>
      <c r="D1541" s="668" t="s">
        <v>982</v>
      </c>
      <c r="E1541" s="660"/>
      <c r="G1541" s="661"/>
      <c r="H1541" s="661"/>
      <c r="I1541" s="897"/>
      <c r="J1541" s="897"/>
      <c r="K1541" s="897"/>
      <c r="N1541" s="795"/>
      <c r="O1541" s="1017"/>
      <c r="P1541" s="1017"/>
      <c r="Q1541" s="1017"/>
    </row>
    <row r="1542" spans="2:71" ht="15.65" customHeight="1" outlineLevel="2" x14ac:dyDescent="0.25">
      <c r="B1542" s="659"/>
      <c r="D1542" s="659" t="str">
        <f>D1540</f>
        <v>Dakisolatie PIR-platen dik 80mm Rc 3.50 m².K/W  &lt; 45 m²</v>
      </c>
      <c r="E1542" s="682">
        <v>1</v>
      </c>
      <c r="F1542" s="682" t="s">
        <v>74</v>
      </c>
      <c r="G1542" s="682"/>
      <c r="H1542" s="682">
        <f>E1542*G1542</f>
        <v>0</v>
      </c>
      <c r="I1542" s="898"/>
      <c r="J1542" s="898">
        <f>E1542*I1542</f>
        <v>0</v>
      </c>
      <c r="K1542" s="898">
        <v>55</v>
      </c>
      <c r="L1542" s="898">
        <f>E1542*K1542</f>
        <v>55</v>
      </c>
      <c r="M1542" s="898">
        <f>J1542+H1542*Tabellen!$K$2+L1542</f>
        <v>55</v>
      </c>
      <c r="N1542" s="795"/>
      <c r="O1542" s="1017">
        <f>M1542</f>
        <v>55</v>
      </c>
      <c r="P1542" s="1017"/>
      <c r="Q1542" s="1020" t="s">
        <v>992</v>
      </c>
      <c r="R1542" s="1040">
        <f>_xlfn.XLOOKUP(Q1542,Tabellen!$B$9:$B$21,Tabellen!$C$9:$C$21,"controleren")</f>
        <v>0.25</v>
      </c>
      <c r="S1542" s="1018">
        <f t="shared" ref="S1542:S1546" si="347">O1542*R1542</f>
        <v>13.75</v>
      </c>
      <c r="T1542" s="1018">
        <f t="shared" ref="T1542:T1546" si="348">O1542-S1542</f>
        <v>41.25</v>
      </c>
      <c r="U1542" s="1018">
        <f>S1542*Tabellen!$G$2</f>
        <v>1.2375</v>
      </c>
      <c r="V1542" s="1018">
        <f>T1542*Tabellen!$H$2</f>
        <v>8.6624999999999996</v>
      </c>
      <c r="W1542" s="1018">
        <f t="shared" ref="W1542:W1546" si="349">U1542+V1542</f>
        <v>9.9</v>
      </c>
      <c r="X1542" s="1018">
        <f t="shared" ref="X1542:X1546" si="350">O1542+W1542</f>
        <v>64.900000000000006</v>
      </c>
    </row>
    <row r="1543" spans="2:71" ht="15.65" customHeight="1" outlineLevel="2" x14ac:dyDescent="0.25">
      <c r="B1543" s="659"/>
      <c r="D1543" s="659"/>
      <c r="E1543" s="682"/>
      <c r="F1543" s="682"/>
      <c r="G1543" s="677"/>
      <c r="H1543" s="682"/>
      <c r="I1543" s="898"/>
      <c r="J1543" s="898"/>
      <c r="K1543" s="898"/>
      <c r="L1543" s="898"/>
      <c r="M1543" s="898"/>
      <c r="N1543" s="795"/>
      <c r="O1543" s="1017"/>
      <c r="P1543" s="1017"/>
      <c r="Q1543" s="1020" t="s">
        <v>992</v>
      </c>
      <c r="R1543" s="1040">
        <f>_xlfn.XLOOKUP(Q1543,Tabellen!$B$9:$B$21,Tabellen!$C$9:$C$21,"controleren")</f>
        <v>0.25</v>
      </c>
      <c r="S1543" s="1018">
        <f t="shared" si="347"/>
        <v>0</v>
      </c>
      <c r="T1543" s="1018">
        <f t="shared" si="348"/>
        <v>0</v>
      </c>
      <c r="U1543" s="1018">
        <f>S1543*Tabellen!$G$2</f>
        <v>0</v>
      </c>
      <c r="V1543" s="1018">
        <f>T1543*Tabellen!$H$2</f>
        <v>0</v>
      </c>
      <c r="W1543" s="1018">
        <f t="shared" si="349"/>
        <v>0</v>
      </c>
      <c r="X1543" s="1018">
        <f t="shared" si="350"/>
        <v>0</v>
      </c>
    </row>
    <row r="1544" spans="2:71" ht="15.65" customHeight="1" outlineLevel="2" x14ac:dyDescent="0.25">
      <c r="B1544" s="737"/>
      <c r="D1544" s="659" t="s">
        <v>869</v>
      </c>
      <c r="E1544" s="682">
        <v>1</v>
      </c>
      <c r="F1544" s="682" t="s">
        <v>74</v>
      </c>
      <c r="G1544" s="677"/>
      <c r="H1544" s="682">
        <f t="shared" ref="H1544:H1549" si="351">E1544*G1544</f>
        <v>0</v>
      </c>
      <c r="I1544" s="910"/>
      <c r="J1544" s="898">
        <f t="shared" ref="J1544:J1549" si="352">E1544*I1544</f>
        <v>0</v>
      </c>
      <c r="K1544" s="898">
        <v>15</v>
      </c>
      <c r="L1544" s="898">
        <f t="shared" ref="L1544:L1549" si="353">E1544*K1544</f>
        <v>15</v>
      </c>
      <c r="M1544" s="898">
        <f>J1544+H1544*Tabellen!$K$2+L1544</f>
        <v>15</v>
      </c>
      <c r="N1544" s="795"/>
      <c r="O1544" s="1017">
        <f>M1544</f>
        <v>15</v>
      </c>
      <c r="P1544" s="1017"/>
      <c r="Q1544" s="1020" t="s">
        <v>992</v>
      </c>
      <c r="R1544" s="1040">
        <f>_xlfn.XLOOKUP(Q1544,Tabellen!$B$9:$B$21,Tabellen!$C$9:$C$21,"controleren")</f>
        <v>0.25</v>
      </c>
      <c r="S1544" s="1018">
        <f t="shared" si="347"/>
        <v>3.75</v>
      </c>
      <c r="T1544" s="1018">
        <f t="shared" si="348"/>
        <v>11.25</v>
      </c>
      <c r="U1544" s="1018">
        <f>S1544*Tabellen!$G$2</f>
        <v>0.33749999999999997</v>
      </c>
      <c r="V1544" s="1018">
        <f>T1544*Tabellen!$H$2</f>
        <v>2.3624999999999998</v>
      </c>
      <c r="W1544" s="1018">
        <f t="shared" si="349"/>
        <v>2.6999999999999997</v>
      </c>
      <c r="X1544" s="1018">
        <f t="shared" si="350"/>
        <v>17.7</v>
      </c>
    </row>
    <row r="1545" spans="2:71" ht="15.65" customHeight="1" outlineLevel="2" x14ac:dyDescent="0.25">
      <c r="B1545" s="737"/>
      <c r="D1545" s="659" t="s">
        <v>870</v>
      </c>
      <c r="E1545" s="682">
        <v>1</v>
      </c>
      <c r="F1545" s="682" t="s">
        <v>74</v>
      </c>
      <c r="G1545" s="677"/>
      <c r="H1545" s="682">
        <f t="shared" si="351"/>
        <v>0</v>
      </c>
      <c r="I1545" s="910"/>
      <c r="J1545" s="898">
        <f t="shared" si="352"/>
        <v>0</v>
      </c>
      <c r="K1545" s="898">
        <v>12</v>
      </c>
      <c r="L1545" s="898">
        <f t="shared" si="353"/>
        <v>12</v>
      </c>
      <c r="M1545" s="898">
        <f>J1545+H1545*Tabellen!$K$2+L1545</f>
        <v>12</v>
      </c>
      <c r="N1545" s="795"/>
      <c r="O1545" s="1017">
        <f>M1545</f>
        <v>12</v>
      </c>
      <c r="P1545" s="1017"/>
      <c r="Q1545" s="1020" t="s">
        <v>992</v>
      </c>
      <c r="R1545" s="1040">
        <f>_xlfn.XLOOKUP(Q1545,Tabellen!$B$9:$B$21,Tabellen!$C$9:$C$21,"controleren")</f>
        <v>0.25</v>
      </c>
      <c r="S1545" s="1018">
        <f t="shared" si="347"/>
        <v>3</v>
      </c>
      <c r="T1545" s="1018">
        <f t="shared" si="348"/>
        <v>9</v>
      </c>
      <c r="U1545" s="1018">
        <f>S1545*Tabellen!$G$2</f>
        <v>0.27</v>
      </c>
      <c r="V1545" s="1018">
        <f>T1545*Tabellen!$H$2</f>
        <v>1.89</v>
      </c>
      <c r="W1545" s="1018">
        <f t="shared" si="349"/>
        <v>2.16</v>
      </c>
      <c r="X1545" s="1018">
        <f t="shared" si="350"/>
        <v>14.16</v>
      </c>
    </row>
    <row r="1546" spans="2:71" ht="15.65" customHeight="1" outlineLevel="2" x14ac:dyDescent="0.25">
      <c r="B1546" s="737"/>
      <c r="D1546" s="659" t="s">
        <v>874</v>
      </c>
      <c r="E1546" s="682">
        <v>1</v>
      </c>
      <c r="F1546" s="682" t="s">
        <v>74</v>
      </c>
      <c r="G1546" s="677"/>
      <c r="H1546" s="682">
        <f t="shared" si="351"/>
        <v>0</v>
      </c>
      <c r="I1546" s="898"/>
      <c r="J1546" s="898">
        <f t="shared" si="352"/>
        <v>0</v>
      </c>
      <c r="K1546" s="898">
        <v>4</v>
      </c>
      <c r="L1546" s="898">
        <f t="shared" si="353"/>
        <v>4</v>
      </c>
      <c r="M1546" s="898">
        <f>J1546+H1546*Tabellen!$K$2+L1546</f>
        <v>4</v>
      </c>
      <c r="N1546" s="795"/>
      <c r="O1546" s="1017">
        <f>M1546</f>
        <v>4</v>
      </c>
      <c r="P1546" s="1017"/>
      <c r="Q1546" s="1020" t="s">
        <v>992</v>
      </c>
      <c r="R1546" s="1040">
        <f>_xlfn.XLOOKUP(Q1546,Tabellen!$B$9:$B$21,Tabellen!$C$9:$C$21,"controleren")</f>
        <v>0.25</v>
      </c>
      <c r="S1546" s="1018">
        <f t="shared" si="347"/>
        <v>1</v>
      </c>
      <c r="T1546" s="1018">
        <f t="shared" si="348"/>
        <v>3</v>
      </c>
      <c r="U1546" s="1018">
        <f>S1546*Tabellen!$G$2</f>
        <v>0.09</v>
      </c>
      <c r="V1546" s="1018">
        <f>T1546*Tabellen!$H$2</f>
        <v>0.63</v>
      </c>
      <c r="W1546" s="1018">
        <f t="shared" si="349"/>
        <v>0.72</v>
      </c>
      <c r="X1546" s="1018">
        <f t="shared" si="350"/>
        <v>4.72</v>
      </c>
    </row>
    <row r="1547" spans="2:71" ht="15.65" customHeight="1" outlineLevel="2" x14ac:dyDescent="0.25">
      <c r="B1547" s="737"/>
      <c r="D1547" s="659" t="s">
        <v>871</v>
      </c>
      <c r="E1547" s="682">
        <v>1</v>
      </c>
      <c r="F1547" s="682" t="s">
        <v>74</v>
      </c>
      <c r="G1547" s="677"/>
      <c r="H1547" s="682">
        <f t="shared" si="351"/>
        <v>0</v>
      </c>
      <c r="I1547" s="898"/>
      <c r="J1547" s="898">
        <f t="shared" si="352"/>
        <v>0</v>
      </c>
      <c r="K1547" s="898">
        <v>22.2</v>
      </c>
      <c r="L1547" s="898">
        <f t="shared" si="353"/>
        <v>22.2</v>
      </c>
      <c r="M1547" s="898">
        <f>J1547+H1547*Tabellen!$K$2+L1547</f>
        <v>22.2</v>
      </c>
      <c r="N1547" s="795"/>
      <c r="O1547" s="1017">
        <f>M1547</f>
        <v>22.2</v>
      </c>
      <c r="P1547" s="1017"/>
      <c r="Q1547" s="1020" t="s">
        <v>992</v>
      </c>
      <c r="R1547" s="1040">
        <f>_xlfn.XLOOKUP(Q1547,Tabellen!$B$9:$B$21,Tabellen!$C$9:$C$21,"controleren")</f>
        <v>0.25</v>
      </c>
      <c r="S1547" s="1018">
        <f>O1547*R1547</f>
        <v>5.55</v>
      </c>
      <c r="T1547" s="1018">
        <f>O1547-S1547</f>
        <v>16.649999999999999</v>
      </c>
      <c r="U1547" s="1018">
        <f>S1547*Tabellen!$G$2</f>
        <v>0.49949999999999994</v>
      </c>
      <c r="V1547" s="1018">
        <f>T1547*Tabellen!$H$2</f>
        <v>3.4964999999999997</v>
      </c>
      <c r="W1547" s="1018">
        <f>U1547+V1547</f>
        <v>3.9959999999999996</v>
      </c>
      <c r="X1547" s="1018">
        <f>O1547+W1547</f>
        <v>26.195999999999998</v>
      </c>
    </row>
    <row r="1548" spans="2:71" ht="15.65" customHeight="1" outlineLevel="2" x14ac:dyDescent="0.25">
      <c r="B1548" s="737"/>
      <c r="D1548" s="659" t="s">
        <v>1112</v>
      </c>
      <c r="E1548" s="682">
        <v>1</v>
      </c>
      <c r="F1548" s="682" t="s">
        <v>74</v>
      </c>
      <c r="G1548" s="677"/>
      <c r="H1548" s="682">
        <f t="shared" si="351"/>
        <v>0</v>
      </c>
      <c r="I1548" s="898"/>
      <c r="J1548" s="898">
        <f t="shared" si="352"/>
        <v>0</v>
      </c>
      <c r="K1548" s="898">
        <v>28.9</v>
      </c>
      <c r="L1548" s="898">
        <f t="shared" si="353"/>
        <v>28.9</v>
      </c>
      <c r="M1548" s="898">
        <f>J1548+H1548*Tabellen!$K$2+L1548</f>
        <v>28.9</v>
      </c>
      <c r="N1548" s="795"/>
      <c r="O1548" s="1017">
        <f>M1548</f>
        <v>28.9</v>
      </c>
      <c r="P1548" s="1017"/>
      <c r="Q1548" s="1020" t="s">
        <v>992</v>
      </c>
      <c r="R1548" s="1040">
        <f>_xlfn.XLOOKUP(Q1548,Tabellen!$B$9:$B$21,Tabellen!$C$9:$C$21,"controleren")</f>
        <v>0.25</v>
      </c>
      <c r="S1548" s="1018">
        <f>O1548*R1548</f>
        <v>7.2249999999999996</v>
      </c>
      <c r="T1548" s="1018">
        <f>O1548-S1548</f>
        <v>21.674999999999997</v>
      </c>
      <c r="U1548" s="1018">
        <f>S1548*Tabellen!$G$2</f>
        <v>0.65024999999999999</v>
      </c>
      <c r="V1548" s="1018">
        <f>T1548*Tabellen!$H$2</f>
        <v>4.5517499999999993</v>
      </c>
      <c r="W1548" s="1018">
        <f>U1548+V1548</f>
        <v>5.2019999999999991</v>
      </c>
      <c r="X1548" s="1018">
        <f>O1548+W1548</f>
        <v>34.101999999999997</v>
      </c>
    </row>
    <row r="1549" spans="2:71" ht="15.65" customHeight="1" outlineLevel="2" x14ac:dyDescent="0.25">
      <c r="B1549" s="659"/>
      <c r="D1549" s="682"/>
      <c r="E1549" s="660"/>
      <c r="G1549" s="661">
        <v>0</v>
      </c>
      <c r="H1549" s="661">
        <f t="shared" si="351"/>
        <v>0</v>
      </c>
      <c r="I1549" s="891">
        <v>0</v>
      </c>
      <c r="J1549" s="891">
        <f t="shared" si="352"/>
        <v>0</v>
      </c>
      <c r="L1549" s="891">
        <f t="shared" si="353"/>
        <v>0</v>
      </c>
      <c r="M1549" s="891">
        <f>J1549+H1549*Tabellen!$K$2+L1549</f>
        <v>0</v>
      </c>
      <c r="N1549" s="795"/>
      <c r="O1549" s="1017"/>
      <c r="P1549" s="1017"/>
      <c r="Q1549" s="1017"/>
    </row>
    <row r="1550" spans="2:71" ht="9" customHeight="1" outlineLevel="1" x14ac:dyDescent="0.25">
      <c r="B1550" s="663"/>
      <c r="D1550" s="664"/>
      <c r="E1550" s="666"/>
      <c r="F1550" s="664"/>
      <c r="G1550" s="665"/>
      <c r="H1550" s="665"/>
      <c r="I1550" s="892"/>
      <c r="J1550" s="892"/>
      <c r="K1550" s="892"/>
      <c r="L1550" s="892"/>
      <c r="M1550" s="892"/>
      <c r="N1550" s="786"/>
      <c r="O1550" s="1021"/>
      <c r="P1550" s="1021"/>
      <c r="Q1550" s="1021"/>
      <c r="R1550" s="1022"/>
      <c r="S1550" s="1022"/>
      <c r="T1550" s="1022"/>
      <c r="U1550" s="1022"/>
      <c r="V1550" s="1022"/>
      <c r="W1550" s="1022"/>
      <c r="X1550" s="1022"/>
      <c r="Y1550" s="1021"/>
      <c r="Z1550" s="965"/>
      <c r="AA1550" s="966"/>
      <c r="AG1550" s="963"/>
      <c r="AH1550" s="963"/>
    </row>
    <row r="1551" spans="2:71" s="912" customFormat="1" ht="15.65" customHeight="1" outlineLevel="1" x14ac:dyDescent="0.25">
      <c r="B1551" s="650" t="s">
        <v>948</v>
      </c>
      <c r="C1551" s="937"/>
      <c r="D1551" s="651" t="s">
        <v>1666</v>
      </c>
      <c r="E1551" s="658">
        <v>1</v>
      </c>
      <c r="F1551" s="651" t="s">
        <v>74</v>
      </c>
      <c r="G1551" s="652"/>
      <c r="H1551" s="652">
        <f>SUM(H1552:H1559)</f>
        <v>0</v>
      </c>
      <c r="I1551" s="890"/>
      <c r="J1551" s="890">
        <f>SUM(J1552:J1559)</f>
        <v>0</v>
      </c>
      <c r="K1551" s="890"/>
      <c r="L1551" s="890">
        <f>SUM(L1552:L1559)</f>
        <v>128.1</v>
      </c>
      <c r="M1551" s="890">
        <f>SUM(M1552:M1559)</f>
        <v>128.1</v>
      </c>
      <c r="N1551" s="937"/>
      <c r="O1551" s="1013">
        <f>SUM(O1552:O1559)</f>
        <v>128.1</v>
      </c>
      <c r="P1551" s="1014" t="str">
        <f>B1551</f>
        <v>V4-1-G2</v>
      </c>
      <c r="Q1551" s="1014"/>
      <c r="R1551" s="1015"/>
      <c r="S1551" s="1015"/>
      <c r="T1551" s="1015"/>
      <c r="U1551" s="1015"/>
      <c r="V1551" s="1015"/>
      <c r="W1551" s="1015"/>
      <c r="X1551" s="1015">
        <f>SUM(X1552:X1559)</f>
        <v>151.15799999999999</v>
      </c>
      <c r="Y1551" s="1016"/>
      <c r="Z1551" s="960"/>
      <c r="AA1551" s="960"/>
      <c r="AB1551" s="960"/>
      <c r="AC1551" s="960"/>
      <c r="AD1551" s="960"/>
      <c r="AE1551" s="960"/>
      <c r="AF1551" s="960"/>
      <c r="AG1551" s="960"/>
      <c r="AH1551" s="960"/>
      <c r="AI1551" s="960"/>
      <c r="AJ1551" s="960"/>
      <c r="AK1551" s="960"/>
      <c r="AL1551" s="960"/>
      <c r="AM1551" s="960"/>
      <c r="AN1551" s="960"/>
      <c r="AO1551" s="960"/>
      <c r="AP1551" s="960"/>
      <c r="AQ1551" s="960"/>
      <c r="AR1551" s="960"/>
      <c r="AS1551" s="960"/>
      <c r="AT1551" s="960"/>
      <c r="AU1551" s="960"/>
      <c r="AV1551" s="960"/>
      <c r="AW1551" s="960"/>
      <c r="AX1551" s="960"/>
      <c r="AY1551" s="960"/>
      <c r="AZ1551" s="960"/>
      <c r="BA1551" s="960"/>
      <c r="BB1551" s="960"/>
      <c r="BC1551" s="960"/>
      <c r="BD1551" s="960"/>
      <c r="BE1551" s="960"/>
      <c r="BF1551" s="960"/>
      <c r="BG1551" s="960"/>
      <c r="BH1551" s="960"/>
      <c r="BI1551" s="960"/>
      <c r="BJ1551" s="960"/>
      <c r="BK1551" s="960"/>
      <c r="BL1551" s="960"/>
      <c r="BM1551" s="960"/>
      <c r="BN1551" s="960"/>
      <c r="BO1551" s="960"/>
      <c r="BP1551" s="960"/>
      <c r="BQ1551" s="960"/>
      <c r="BR1551" s="960"/>
      <c r="BS1551" s="960"/>
    </row>
    <row r="1552" spans="2:71" ht="15.65" customHeight="1" outlineLevel="2" x14ac:dyDescent="0.25">
      <c r="B1552" s="659"/>
      <c r="D1552" s="668" t="s">
        <v>861</v>
      </c>
      <c r="E1552" s="660"/>
      <c r="G1552" s="661"/>
      <c r="H1552" s="661"/>
      <c r="I1552" s="897"/>
      <c r="J1552" s="897"/>
      <c r="K1552" s="897"/>
      <c r="N1552" s="795"/>
      <c r="O1552" s="1017"/>
      <c r="P1552" s="1017"/>
      <c r="Q1552" s="1017"/>
    </row>
    <row r="1553" spans="2:71" ht="15.65" customHeight="1" outlineLevel="2" x14ac:dyDescent="0.25">
      <c r="B1553" s="659"/>
      <c r="D1553" s="659" t="str">
        <f>D1551</f>
        <v>Dakisolatie PIR-platen dik 80mm  Rc 3.50 m².K/W  45- 120 m²</v>
      </c>
      <c r="E1553" s="682">
        <v>1</v>
      </c>
      <c r="F1553" s="682" t="s">
        <v>74</v>
      </c>
      <c r="G1553" s="682"/>
      <c r="H1553" s="682">
        <f>E1553*G1553</f>
        <v>0</v>
      </c>
      <c r="I1553" s="898"/>
      <c r="J1553" s="898">
        <f>E1553*I1553</f>
        <v>0</v>
      </c>
      <c r="K1553" s="898">
        <v>50</v>
      </c>
      <c r="L1553" s="898">
        <f>E1553*K1553</f>
        <v>50</v>
      </c>
      <c r="M1553" s="898">
        <f>J1553+H1553*Tabellen!$K$2+L1553</f>
        <v>50</v>
      </c>
      <c r="N1553" s="795"/>
      <c r="O1553" s="1017">
        <f>M1553</f>
        <v>50</v>
      </c>
      <c r="P1553" s="1017"/>
      <c r="Q1553" s="1020" t="s">
        <v>992</v>
      </c>
      <c r="R1553" s="1040">
        <f>_xlfn.XLOOKUP(Q1553,Tabellen!$B$9:$B$21,Tabellen!$C$9:$C$21,"controleren")</f>
        <v>0.25</v>
      </c>
      <c r="S1553" s="1018">
        <f t="shared" ref="S1553:S1556" si="354">O1553*R1553</f>
        <v>12.5</v>
      </c>
      <c r="T1553" s="1018">
        <f t="shared" ref="T1553:T1556" si="355">O1553-S1553</f>
        <v>37.5</v>
      </c>
      <c r="U1553" s="1018">
        <f>S1553*Tabellen!$G$2</f>
        <v>1.125</v>
      </c>
      <c r="V1553" s="1018">
        <f>T1553*Tabellen!$H$2</f>
        <v>7.875</v>
      </c>
      <c r="W1553" s="1018">
        <f t="shared" ref="W1553:W1556" si="356">U1553+V1553</f>
        <v>9</v>
      </c>
      <c r="X1553" s="1018">
        <f t="shared" ref="X1553:X1556" si="357">O1553+W1553</f>
        <v>59</v>
      </c>
    </row>
    <row r="1554" spans="2:71" ht="15.65" customHeight="1" outlineLevel="2" x14ac:dyDescent="0.25">
      <c r="B1554" s="659"/>
      <c r="D1554" s="659"/>
      <c r="E1554" s="682"/>
      <c r="F1554" s="682"/>
      <c r="G1554" s="677"/>
      <c r="H1554" s="682"/>
      <c r="I1554" s="898"/>
      <c r="J1554" s="898"/>
      <c r="K1554" s="898"/>
      <c r="L1554" s="898"/>
      <c r="M1554" s="898"/>
      <c r="N1554" s="795"/>
      <c r="O1554" s="1017"/>
      <c r="P1554" s="1017"/>
      <c r="Q1554" s="1020" t="s">
        <v>992</v>
      </c>
      <c r="R1554" s="1040">
        <f>_xlfn.XLOOKUP(Q1554,Tabellen!$B$9:$B$21,Tabellen!$C$9:$C$21,"controleren")</f>
        <v>0.25</v>
      </c>
      <c r="S1554" s="1018">
        <f t="shared" si="354"/>
        <v>0</v>
      </c>
      <c r="T1554" s="1018">
        <f t="shared" si="355"/>
        <v>0</v>
      </c>
      <c r="U1554" s="1018">
        <f>S1554*Tabellen!$G$2</f>
        <v>0</v>
      </c>
      <c r="V1554" s="1018">
        <f>T1554*Tabellen!$H$2</f>
        <v>0</v>
      </c>
      <c r="W1554" s="1018">
        <f t="shared" si="356"/>
        <v>0</v>
      </c>
      <c r="X1554" s="1018">
        <f t="shared" si="357"/>
        <v>0</v>
      </c>
    </row>
    <row r="1555" spans="2:71" ht="15.65" customHeight="1" outlineLevel="2" x14ac:dyDescent="0.25">
      <c r="B1555" s="737"/>
      <c r="D1555" s="659" t="s">
        <v>869</v>
      </c>
      <c r="E1555" s="682">
        <v>1</v>
      </c>
      <c r="F1555" s="682" t="s">
        <v>74</v>
      </c>
      <c r="G1555" s="677"/>
      <c r="H1555" s="682">
        <f>E1555*G1555</f>
        <v>0</v>
      </c>
      <c r="I1555" s="910"/>
      <c r="J1555" s="898">
        <f>E1555*I1555</f>
        <v>0</v>
      </c>
      <c r="K1555" s="898">
        <v>15</v>
      </c>
      <c r="L1555" s="898">
        <f>E1555*K1555</f>
        <v>15</v>
      </c>
      <c r="M1555" s="898">
        <f>J1555+H1555*Tabellen!$K$2+L1555</f>
        <v>15</v>
      </c>
      <c r="N1555" s="795"/>
      <c r="O1555" s="1017">
        <f>M1555</f>
        <v>15</v>
      </c>
      <c r="P1555" s="1017"/>
      <c r="Q1555" s="1020" t="s">
        <v>992</v>
      </c>
      <c r="R1555" s="1040">
        <f>_xlfn.XLOOKUP(Q1555,Tabellen!$B$9:$B$21,Tabellen!$C$9:$C$21,"controleren")</f>
        <v>0.25</v>
      </c>
      <c r="S1555" s="1018">
        <f t="shared" si="354"/>
        <v>3.75</v>
      </c>
      <c r="T1555" s="1018">
        <f t="shared" si="355"/>
        <v>11.25</v>
      </c>
      <c r="U1555" s="1018">
        <f>S1555*Tabellen!$G$2</f>
        <v>0.33749999999999997</v>
      </c>
      <c r="V1555" s="1018">
        <f>T1555*Tabellen!$H$2</f>
        <v>2.3624999999999998</v>
      </c>
      <c r="W1555" s="1018">
        <f t="shared" si="356"/>
        <v>2.6999999999999997</v>
      </c>
      <c r="X1555" s="1018">
        <f t="shared" si="357"/>
        <v>17.7</v>
      </c>
    </row>
    <row r="1556" spans="2:71" ht="15.65" customHeight="1" outlineLevel="2" x14ac:dyDescent="0.25">
      <c r="B1556" s="737"/>
      <c r="D1556" s="659" t="s">
        <v>870</v>
      </c>
      <c r="E1556" s="682">
        <v>1</v>
      </c>
      <c r="F1556" s="682" t="s">
        <v>74</v>
      </c>
      <c r="G1556" s="677"/>
      <c r="H1556" s="682">
        <f>E1556*G1556</f>
        <v>0</v>
      </c>
      <c r="I1556" s="910"/>
      <c r="J1556" s="898">
        <f>E1556*I1556</f>
        <v>0</v>
      </c>
      <c r="K1556" s="898">
        <v>12</v>
      </c>
      <c r="L1556" s="898">
        <f>E1556*K1556</f>
        <v>12</v>
      </c>
      <c r="M1556" s="898">
        <f>J1556+H1556*Tabellen!$K$2+L1556</f>
        <v>12</v>
      </c>
      <c r="N1556" s="795"/>
      <c r="O1556" s="1017">
        <f>M1556</f>
        <v>12</v>
      </c>
      <c r="P1556" s="1017"/>
      <c r="Q1556" s="1020" t="s">
        <v>992</v>
      </c>
      <c r="R1556" s="1040">
        <f>_xlfn.XLOOKUP(Q1556,Tabellen!$B$9:$B$21,Tabellen!$C$9:$C$21,"controleren")</f>
        <v>0.25</v>
      </c>
      <c r="S1556" s="1018">
        <f t="shared" si="354"/>
        <v>3</v>
      </c>
      <c r="T1556" s="1018">
        <f t="shared" si="355"/>
        <v>9</v>
      </c>
      <c r="U1556" s="1018">
        <f>S1556*Tabellen!$G$2</f>
        <v>0.27</v>
      </c>
      <c r="V1556" s="1018">
        <f>T1556*Tabellen!$H$2</f>
        <v>1.89</v>
      </c>
      <c r="W1556" s="1018">
        <f t="shared" si="356"/>
        <v>2.16</v>
      </c>
      <c r="X1556" s="1018">
        <f t="shared" si="357"/>
        <v>14.16</v>
      </c>
    </row>
    <row r="1557" spans="2:71" ht="15.65" customHeight="1" outlineLevel="2" x14ac:dyDescent="0.25">
      <c r="B1557" s="737"/>
      <c r="D1557" s="659" t="s">
        <v>871</v>
      </c>
      <c r="E1557" s="682">
        <v>1</v>
      </c>
      <c r="F1557" s="682" t="s">
        <v>74</v>
      </c>
      <c r="G1557" s="677"/>
      <c r="H1557" s="682">
        <f>E1557*G1557</f>
        <v>0</v>
      </c>
      <c r="I1557" s="898"/>
      <c r="J1557" s="898">
        <f>E1557*I1557</f>
        <v>0</v>
      </c>
      <c r="K1557" s="898">
        <v>22.2</v>
      </c>
      <c r="L1557" s="898">
        <f>E1557*K1557</f>
        <v>22.2</v>
      </c>
      <c r="M1557" s="898">
        <f>J1557+H1557*Tabellen!$K$2+L1557</f>
        <v>22.2</v>
      </c>
      <c r="N1557" s="795"/>
      <c r="O1557" s="1017">
        <f>M1557</f>
        <v>22.2</v>
      </c>
      <c r="P1557" s="1017"/>
      <c r="Q1557" s="1020" t="s">
        <v>992</v>
      </c>
      <c r="R1557" s="1040">
        <f>_xlfn.XLOOKUP(Q1557,Tabellen!$B$9:$B$21,Tabellen!$C$9:$C$21,"controleren")</f>
        <v>0.25</v>
      </c>
      <c r="S1557" s="1018">
        <f>O1557*R1557</f>
        <v>5.55</v>
      </c>
      <c r="T1557" s="1018">
        <f>O1557-S1557</f>
        <v>16.649999999999999</v>
      </c>
      <c r="U1557" s="1018">
        <f>S1557*Tabellen!$G$2</f>
        <v>0.49949999999999994</v>
      </c>
      <c r="V1557" s="1018">
        <f>T1557*Tabellen!$H$2</f>
        <v>3.4964999999999997</v>
      </c>
      <c r="W1557" s="1018">
        <f>U1557+V1557</f>
        <v>3.9959999999999996</v>
      </c>
      <c r="X1557" s="1018">
        <f>O1557+W1557</f>
        <v>26.195999999999998</v>
      </c>
    </row>
    <row r="1558" spans="2:71" ht="15.65" customHeight="1" outlineLevel="2" x14ac:dyDescent="0.25">
      <c r="B1558" s="737"/>
      <c r="D1558" s="659" t="s">
        <v>1112</v>
      </c>
      <c r="E1558" s="682">
        <v>1</v>
      </c>
      <c r="F1558" s="682" t="s">
        <v>74</v>
      </c>
      <c r="G1558" s="677"/>
      <c r="H1558" s="682">
        <f>E1558*G1558</f>
        <v>0</v>
      </c>
      <c r="I1558" s="898"/>
      <c r="J1558" s="898">
        <f>E1558*I1558</f>
        <v>0</v>
      </c>
      <c r="K1558" s="898">
        <v>28.9</v>
      </c>
      <c r="L1558" s="898">
        <f>E1558*K1558</f>
        <v>28.9</v>
      </c>
      <c r="M1558" s="898">
        <f>J1558+H1558*Tabellen!$K$2+L1558</f>
        <v>28.9</v>
      </c>
      <c r="N1558" s="795"/>
      <c r="O1558" s="1017">
        <f>M1558</f>
        <v>28.9</v>
      </c>
      <c r="P1558" s="1017"/>
      <c r="Q1558" s="1020" t="s">
        <v>992</v>
      </c>
      <c r="R1558" s="1040">
        <f>_xlfn.XLOOKUP(Q1558,Tabellen!$B$9:$B$21,Tabellen!$C$9:$C$21,"controleren")</f>
        <v>0.25</v>
      </c>
      <c r="S1558" s="1018">
        <f>O1558*R1558</f>
        <v>7.2249999999999996</v>
      </c>
      <c r="T1558" s="1018">
        <f>O1558-S1558</f>
        <v>21.674999999999997</v>
      </c>
      <c r="U1558" s="1018">
        <f>S1558*Tabellen!$G$2</f>
        <v>0.65024999999999999</v>
      </c>
      <c r="V1558" s="1018">
        <f>T1558*Tabellen!$H$2</f>
        <v>4.5517499999999993</v>
      </c>
      <c r="W1558" s="1018">
        <f>U1558+V1558</f>
        <v>5.2019999999999991</v>
      </c>
      <c r="X1558" s="1018">
        <f>O1558+W1558</f>
        <v>34.101999999999997</v>
      </c>
    </row>
    <row r="1559" spans="2:71" ht="15.65" customHeight="1" outlineLevel="2" x14ac:dyDescent="0.25">
      <c r="B1559" s="659"/>
      <c r="D1559" s="682"/>
      <c r="E1559" s="660"/>
      <c r="G1559" s="661">
        <v>0</v>
      </c>
      <c r="H1559" s="661">
        <f>E1559*G1559</f>
        <v>0</v>
      </c>
      <c r="I1559" s="891">
        <v>0</v>
      </c>
      <c r="J1559" s="891">
        <f>E1559*I1559</f>
        <v>0</v>
      </c>
      <c r="L1559" s="891">
        <f>E1559*K1559</f>
        <v>0</v>
      </c>
      <c r="M1559" s="891">
        <f>J1559+H1559*Tabellen!$K$2+L1559</f>
        <v>0</v>
      </c>
      <c r="N1559" s="795"/>
      <c r="O1559" s="1017"/>
      <c r="P1559" s="1017"/>
      <c r="Q1559" s="1017"/>
    </row>
    <row r="1560" spans="2:71" ht="9" customHeight="1" outlineLevel="1" x14ac:dyDescent="0.25">
      <c r="B1560" s="663"/>
      <c r="D1560" s="664"/>
      <c r="E1560" s="666"/>
      <c r="F1560" s="664"/>
      <c r="G1560" s="665"/>
      <c r="H1560" s="665"/>
      <c r="I1560" s="892"/>
      <c r="J1560" s="892"/>
      <c r="K1560" s="892"/>
      <c r="L1560" s="892"/>
      <c r="M1560" s="892"/>
      <c r="N1560" s="786"/>
      <c r="O1560" s="1021"/>
      <c r="P1560" s="1021"/>
      <c r="Q1560" s="1021"/>
      <c r="R1560" s="1022"/>
      <c r="S1560" s="1022"/>
      <c r="T1560" s="1022"/>
      <c r="U1560" s="1022"/>
      <c r="V1560" s="1022"/>
      <c r="W1560" s="1022"/>
      <c r="X1560" s="1022"/>
      <c r="Y1560" s="1021"/>
      <c r="Z1560" s="965"/>
      <c r="AA1560" s="966"/>
      <c r="AG1560" s="963"/>
      <c r="AH1560" s="963"/>
    </row>
    <row r="1561" spans="2:71" s="912" customFormat="1" ht="15.65" customHeight="1" outlineLevel="1" x14ac:dyDescent="0.25">
      <c r="B1561" s="650" t="s">
        <v>949</v>
      </c>
      <c r="C1561" s="937"/>
      <c r="D1561" s="651" t="s">
        <v>1667</v>
      </c>
      <c r="E1561" s="658">
        <v>1</v>
      </c>
      <c r="F1561" s="651" t="s">
        <v>74</v>
      </c>
      <c r="G1561" s="652"/>
      <c r="H1561" s="652">
        <f>SUM(H1562:H1569)</f>
        <v>0</v>
      </c>
      <c r="I1561" s="890"/>
      <c r="J1561" s="890">
        <f>SUM(J1562:J1569)</f>
        <v>0</v>
      </c>
      <c r="K1561" s="890"/>
      <c r="L1561" s="890">
        <f>SUM(L1562:L1569)</f>
        <v>125.1</v>
      </c>
      <c r="M1561" s="890">
        <f>SUM(M1562:M1569)</f>
        <v>125.1</v>
      </c>
      <c r="N1561" s="937"/>
      <c r="O1561" s="1013">
        <f>SUM(O1562:O1569)</f>
        <v>125.1</v>
      </c>
      <c r="P1561" s="1014" t="str">
        <f>B1561</f>
        <v>V4-1-G3</v>
      </c>
      <c r="Q1561" s="1014"/>
      <c r="R1561" s="1015"/>
      <c r="S1561" s="1015"/>
      <c r="T1561" s="1015"/>
      <c r="U1561" s="1015"/>
      <c r="V1561" s="1015"/>
      <c r="W1561" s="1015"/>
      <c r="X1561" s="1015">
        <f>SUM(X1562:X1569)</f>
        <v>147.61799999999999</v>
      </c>
      <c r="Y1561" s="1016"/>
      <c r="Z1561" s="960"/>
      <c r="AA1561" s="960"/>
      <c r="AB1561" s="960"/>
      <c r="AC1561" s="960"/>
      <c r="AD1561" s="960"/>
      <c r="AE1561" s="960"/>
      <c r="AF1561" s="960"/>
      <c r="AG1561" s="960"/>
      <c r="AH1561" s="960"/>
      <c r="AI1561" s="960"/>
      <c r="AJ1561" s="960"/>
      <c r="AK1561" s="960"/>
      <c r="AL1561" s="960"/>
      <c r="AM1561" s="960"/>
      <c r="AN1561" s="960"/>
      <c r="AO1561" s="960"/>
      <c r="AP1561" s="960"/>
      <c r="AQ1561" s="960"/>
      <c r="AR1561" s="960"/>
      <c r="AS1561" s="960"/>
      <c r="AT1561" s="960"/>
      <c r="AU1561" s="960"/>
      <c r="AV1561" s="960"/>
      <c r="AW1561" s="960"/>
      <c r="AX1561" s="960"/>
      <c r="AY1561" s="960"/>
      <c r="AZ1561" s="960"/>
      <c r="BA1561" s="960"/>
      <c r="BB1561" s="960"/>
      <c r="BC1561" s="960"/>
      <c r="BD1561" s="960"/>
      <c r="BE1561" s="960"/>
      <c r="BF1561" s="960"/>
      <c r="BG1561" s="960"/>
      <c r="BH1561" s="960"/>
      <c r="BI1561" s="960"/>
      <c r="BJ1561" s="960"/>
      <c r="BK1561" s="960"/>
      <c r="BL1561" s="960"/>
      <c r="BM1561" s="960"/>
      <c r="BN1561" s="960"/>
      <c r="BO1561" s="960"/>
      <c r="BP1561" s="960"/>
      <c r="BQ1561" s="960"/>
      <c r="BR1561" s="960"/>
      <c r="BS1561" s="960"/>
    </row>
    <row r="1562" spans="2:71" ht="15.65" customHeight="1" outlineLevel="2" x14ac:dyDescent="0.25">
      <c r="B1562" s="659"/>
      <c r="D1562" s="668" t="s">
        <v>861</v>
      </c>
      <c r="E1562" s="660"/>
      <c r="G1562" s="661"/>
      <c r="H1562" s="661"/>
      <c r="I1562" s="897"/>
      <c r="J1562" s="897"/>
      <c r="K1562" s="897"/>
      <c r="N1562" s="795"/>
      <c r="O1562" s="1017"/>
      <c r="P1562" s="1017"/>
      <c r="Q1562" s="1017"/>
    </row>
    <row r="1563" spans="2:71" ht="15.65" customHeight="1" outlineLevel="2" x14ac:dyDescent="0.25">
      <c r="B1563" s="659"/>
      <c r="D1563" s="659" t="str">
        <f>D1561</f>
        <v>Dakisolatie PIR-platen dik 80mm  Rc 3.50 m².K/W  &gt; 120 m²</v>
      </c>
      <c r="E1563" s="682">
        <v>1</v>
      </c>
      <c r="F1563" s="682" t="s">
        <v>74</v>
      </c>
      <c r="G1563" s="682"/>
      <c r="H1563" s="682">
        <f>E1563*G1563</f>
        <v>0</v>
      </c>
      <c r="I1563" s="898"/>
      <c r="J1563" s="898">
        <f>E1563*I1563</f>
        <v>0</v>
      </c>
      <c r="K1563" s="898">
        <v>47</v>
      </c>
      <c r="L1563" s="898">
        <f>E1563*K1563</f>
        <v>47</v>
      </c>
      <c r="M1563" s="898">
        <f>J1563+H1563*Tabellen!$K$2+L1563</f>
        <v>47</v>
      </c>
      <c r="N1563" s="795"/>
      <c r="O1563" s="1017">
        <f>M1563</f>
        <v>47</v>
      </c>
      <c r="P1563" s="1017"/>
      <c r="Q1563" s="1020" t="s">
        <v>992</v>
      </c>
      <c r="R1563" s="1040">
        <f>_xlfn.XLOOKUP(Q1563,Tabellen!$B$9:$B$21,Tabellen!$C$9:$C$21,"controleren")</f>
        <v>0.25</v>
      </c>
      <c r="S1563" s="1018">
        <f t="shared" ref="S1563:S1566" si="358">O1563*R1563</f>
        <v>11.75</v>
      </c>
      <c r="T1563" s="1018">
        <f t="shared" ref="T1563:T1566" si="359">O1563-S1563</f>
        <v>35.25</v>
      </c>
      <c r="U1563" s="1018">
        <f>S1563*Tabellen!$G$2</f>
        <v>1.0574999999999999</v>
      </c>
      <c r="V1563" s="1018">
        <f>T1563*Tabellen!$H$2</f>
        <v>7.4024999999999999</v>
      </c>
      <c r="W1563" s="1018">
        <f t="shared" ref="W1563:W1566" si="360">U1563+V1563</f>
        <v>8.4599999999999991</v>
      </c>
      <c r="X1563" s="1018">
        <f t="shared" ref="X1563:X1566" si="361">O1563+W1563</f>
        <v>55.46</v>
      </c>
    </row>
    <row r="1564" spans="2:71" ht="15.65" customHeight="1" outlineLevel="2" x14ac:dyDescent="0.25">
      <c r="B1564" s="659"/>
      <c r="D1564" s="659"/>
      <c r="E1564" s="682"/>
      <c r="F1564" s="682"/>
      <c r="G1564" s="677"/>
      <c r="H1564" s="682"/>
      <c r="I1564" s="898"/>
      <c r="J1564" s="898"/>
      <c r="K1564" s="898"/>
      <c r="L1564" s="898"/>
      <c r="M1564" s="898"/>
      <c r="N1564" s="795"/>
      <c r="O1564" s="1017"/>
      <c r="P1564" s="1017"/>
      <c r="Q1564" s="1020" t="s">
        <v>992</v>
      </c>
      <c r="R1564" s="1040">
        <f>_xlfn.XLOOKUP(Q1564,Tabellen!$B$9:$B$21,Tabellen!$C$9:$C$21,"controleren")</f>
        <v>0.25</v>
      </c>
      <c r="S1564" s="1018">
        <f t="shared" si="358"/>
        <v>0</v>
      </c>
      <c r="T1564" s="1018">
        <f t="shared" si="359"/>
        <v>0</v>
      </c>
      <c r="U1564" s="1018">
        <f>S1564*Tabellen!$G$2</f>
        <v>0</v>
      </c>
      <c r="V1564" s="1018">
        <f>T1564*Tabellen!$H$2</f>
        <v>0</v>
      </c>
      <c r="W1564" s="1018">
        <f t="shared" si="360"/>
        <v>0</v>
      </c>
      <c r="X1564" s="1018">
        <f t="shared" si="361"/>
        <v>0</v>
      </c>
    </row>
    <row r="1565" spans="2:71" ht="15.65" customHeight="1" outlineLevel="2" x14ac:dyDescent="0.25">
      <c r="B1565" s="737"/>
      <c r="D1565" s="659" t="s">
        <v>869</v>
      </c>
      <c r="E1565" s="682">
        <v>1</v>
      </c>
      <c r="F1565" s="682" t="s">
        <v>74</v>
      </c>
      <c r="G1565" s="677"/>
      <c r="H1565" s="682">
        <f>E1565*G1565</f>
        <v>0</v>
      </c>
      <c r="I1565" s="910"/>
      <c r="J1565" s="898">
        <f>E1565*I1565</f>
        <v>0</v>
      </c>
      <c r="K1565" s="898">
        <v>15</v>
      </c>
      <c r="L1565" s="898">
        <f>E1565*K1565</f>
        <v>15</v>
      </c>
      <c r="M1565" s="898">
        <f>J1565+H1565*Tabellen!$K$2+L1565</f>
        <v>15</v>
      </c>
      <c r="N1565" s="795"/>
      <c r="O1565" s="1017">
        <f>M1565</f>
        <v>15</v>
      </c>
      <c r="P1565" s="1017"/>
      <c r="Q1565" s="1020" t="s">
        <v>992</v>
      </c>
      <c r="R1565" s="1040">
        <f>_xlfn.XLOOKUP(Q1565,Tabellen!$B$9:$B$21,Tabellen!$C$9:$C$21,"controleren")</f>
        <v>0.25</v>
      </c>
      <c r="S1565" s="1018">
        <f t="shared" si="358"/>
        <v>3.75</v>
      </c>
      <c r="T1565" s="1018">
        <f t="shared" si="359"/>
        <v>11.25</v>
      </c>
      <c r="U1565" s="1018">
        <f>S1565*Tabellen!$G$2</f>
        <v>0.33749999999999997</v>
      </c>
      <c r="V1565" s="1018">
        <f>T1565*Tabellen!$H$2</f>
        <v>2.3624999999999998</v>
      </c>
      <c r="W1565" s="1018">
        <f t="shared" si="360"/>
        <v>2.6999999999999997</v>
      </c>
      <c r="X1565" s="1018">
        <f t="shared" si="361"/>
        <v>17.7</v>
      </c>
    </row>
    <row r="1566" spans="2:71" ht="15.65" customHeight="1" outlineLevel="2" x14ac:dyDescent="0.25">
      <c r="B1566" s="737"/>
      <c r="D1566" s="659" t="s">
        <v>870</v>
      </c>
      <c r="E1566" s="682">
        <v>1</v>
      </c>
      <c r="F1566" s="682" t="s">
        <v>74</v>
      </c>
      <c r="G1566" s="677"/>
      <c r="H1566" s="682">
        <f>E1566*G1566</f>
        <v>0</v>
      </c>
      <c r="I1566" s="910"/>
      <c r="J1566" s="898">
        <f>E1566*I1566</f>
        <v>0</v>
      </c>
      <c r="K1566" s="898">
        <v>12</v>
      </c>
      <c r="L1566" s="898">
        <f>E1566*K1566</f>
        <v>12</v>
      </c>
      <c r="M1566" s="898">
        <f>J1566+H1566*Tabellen!$K$2+L1566</f>
        <v>12</v>
      </c>
      <c r="N1566" s="795"/>
      <c r="O1566" s="1017">
        <f>M1566</f>
        <v>12</v>
      </c>
      <c r="P1566" s="1017"/>
      <c r="Q1566" s="1020" t="s">
        <v>992</v>
      </c>
      <c r="R1566" s="1040">
        <f>_xlfn.XLOOKUP(Q1566,Tabellen!$B$9:$B$21,Tabellen!$C$9:$C$21,"controleren")</f>
        <v>0.25</v>
      </c>
      <c r="S1566" s="1018">
        <f t="shared" si="358"/>
        <v>3</v>
      </c>
      <c r="T1566" s="1018">
        <f t="shared" si="359"/>
        <v>9</v>
      </c>
      <c r="U1566" s="1018">
        <f>S1566*Tabellen!$G$2</f>
        <v>0.27</v>
      </c>
      <c r="V1566" s="1018">
        <f>T1566*Tabellen!$H$2</f>
        <v>1.89</v>
      </c>
      <c r="W1566" s="1018">
        <f t="shared" si="360"/>
        <v>2.16</v>
      </c>
      <c r="X1566" s="1018">
        <f t="shared" si="361"/>
        <v>14.16</v>
      </c>
    </row>
    <row r="1567" spans="2:71" ht="15.65" customHeight="1" outlineLevel="2" x14ac:dyDescent="0.25">
      <c r="B1567" s="737"/>
      <c r="D1567" s="659" t="s">
        <v>871</v>
      </c>
      <c r="E1567" s="682">
        <v>1</v>
      </c>
      <c r="F1567" s="682" t="s">
        <v>74</v>
      </c>
      <c r="G1567" s="677"/>
      <c r="H1567" s="682">
        <f>E1567*G1567</f>
        <v>0</v>
      </c>
      <c r="I1567" s="898"/>
      <c r="J1567" s="898">
        <f>E1567*I1567</f>
        <v>0</v>
      </c>
      <c r="K1567" s="898">
        <v>22.2</v>
      </c>
      <c r="L1567" s="898">
        <f>E1567*K1567</f>
        <v>22.2</v>
      </c>
      <c r="M1567" s="898">
        <f>J1567+H1567*Tabellen!$K$2+L1567</f>
        <v>22.2</v>
      </c>
      <c r="N1567" s="795"/>
      <c r="O1567" s="1017">
        <f>M1567</f>
        <v>22.2</v>
      </c>
      <c r="P1567" s="1017"/>
      <c r="Q1567" s="1020" t="s">
        <v>992</v>
      </c>
      <c r="R1567" s="1040">
        <f>_xlfn.XLOOKUP(Q1567,Tabellen!$B$9:$B$21,Tabellen!$C$9:$C$21,"controleren")</f>
        <v>0.25</v>
      </c>
      <c r="S1567" s="1018">
        <f>O1567*R1567</f>
        <v>5.55</v>
      </c>
      <c r="T1567" s="1018">
        <f>O1567-S1567</f>
        <v>16.649999999999999</v>
      </c>
      <c r="U1567" s="1018">
        <f>S1567*Tabellen!$G$2</f>
        <v>0.49949999999999994</v>
      </c>
      <c r="V1567" s="1018">
        <f>T1567*Tabellen!$H$2</f>
        <v>3.4964999999999997</v>
      </c>
      <c r="W1567" s="1018">
        <f>U1567+V1567</f>
        <v>3.9959999999999996</v>
      </c>
      <c r="X1567" s="1018">
        <f>O1567+W1567</f>
        <v>26.195999999999998</v>
      </c>
    </row>
    <row r="1568" spans="2:71" ht="15.65" customHeight="1" outlineLevel="2" x14ac:dyDescent="0.25">
      <c r="B1568" s="737"/>
      <c r="D1568" s="659" t="s">
        <v>1112</v>
      </c>
      <c r="E1568" s="682">
        <v>1</v>
      </c>
      <c r="F1568" s="682" t="s">
        <v>74</v>
      </c>
      <c r="G1568" s="677"/>
      <c r="H1568" s="682">
        <f>E1568*G1568</f>
        <v>0</v>
      </c>
      <c r="I1568" s="898"/>
      <c r="J1568" s="898">
        <f>E1568*I1568</f>
        <v>0</v>
      </c>
      <c r="K1568" s="898">
        <v>28.9</v>
      </c>
      <c r="L1568" s="898">
        <f>E1568*K1568</f>
        <v>28.9</v>
      </c>
      <c r="M1568" s="898">
        <f>J1568+H1568*Tabellen!$K$2+L1568</f>
        <v>28.9</v>
      </c>
      <c r="N1568" s="795"/>
      <c r="O1568" s="1017">
        <f>M1568</f>
        <v>28.9</v>
      </c>
      <c r="P1568" s="1017"/>
      <c r="Q1568" s="1020" t="s">
        <v>992</v>
      </c>
      <c r="R1568" s="1040">
        <f>_xlfn.XLOOKUP(Q1568,Tabellen!$B$9:$B$21,Tabellen!$C$9:$C$21,"controleren")</f>
        <v>0.25</v>
      </c>
      <c r="S1568" s="1018">
        <f>O1568*R1568</f>
        <v>7.2249999999999996</v>
      </c>
      <c r="T1568" s="1018">
        <f>O1568-S1568</f>
        <v>21.674999999999997</v>
      </c>
      <c r="U1568" s="1018">
        <f>S1568*Tabellen!$G$2</f>
        <v>0.65024999999999999</v>
      </c>
      <c r="V1568" s="1018">
        <f>T1568*Tabellen!$H$2</f>
        <v>4.5517499999999993</v>
      </c>
      <c r="W1568" s="1018">
        <f>U1568+V1568</f>
        <v>5.2019999999999991</v>
      </c>
      <c r="X1568" s="1018">
        <f>O1568+W1568</f>
        <v>34.101999999999997</v>
      </c>
    </row>
    <row r="1569" spans="2:71" ht="15.65" customHeight="1" outlineLevel="2" x14ac:dyDescent="0.25">
      <c r="B1569" s="659"/>
      <c r="D1569" s="682"/>
      <c r="E1569" s="660"/>
      <c r="G1569" s="661">
        <v>0</v>
      </c>
      <c r="H1569" s="661">
        <f>E1569*G1569</f>
        <v>0</v>
      </c>
      <c r="I1569" s="891">
        <v>0</v>
      </c>
      <c r="J1569" s="891">
        <f>E1569*I1569</f>
        <v>0</v>
      </c>
      <c r="L1569" s="891">
        <f>E1569*K1569</f>
        <v>0</v>
      </c>
      <c r="M1569" s="891">
        <f>J1569+H1569*Tabellen!$K$2+L1569</f>
        <v>0</v>
      </c>
      <c r="N1569" s="795"/>
      <c r="O1569" s="1017"/>
      <c r="P1569" s="1017"/>
      <c r="Q1569" s="1017"/>
    </row>
    <row r="1570" spans="2:71" ht="9" customHeight="1" outlineLevel="1" x14ac:dyDescent="0.25">
      <c r="B1570" s="663"/>
      <c r="D1570" s="664"/>
      <c r="E1570" s="666"/>
      <c r="F1570" s="664"/>
      <c r="G1570" s="665"/>
      <c r="H1570" s="665"/>
      <c r="I1570" s="892"/>
      <c r="J1570" s="892"/>
      <c r="K1570" s="892"/>
      <c r="L1570" s="892"/>
      <c r="M1570" s="892"/>
      <c r="N1570" s="786"/>
      <c r="O1570" s="1021"/>
      <c r="P1570" s="1021"/>
      <c r="Q1570" s="1021"/>
      <c r="R1570" s="1022"/>
      <c r="S1570" s="1022"/>
      <c r="T1570" s="1022"/>
      <c r="U1570" s="1022"/>
      <c r="V1570" s="1022"/>
      <c r="W1570" s="1022"/>
      <c r="X1570" s="1022"/>
      <c r="Y1570" s="1021"/>
      <c r="Z1570" s="965"/>
      <c r="AA1570" s="966"/>
      <c r="AG1570" s="963"/>
      <c r="AH1570" s="963"/>
    </row>
    <row r="1571" spans="2:71" s="912" customFormat="1" ht="15.65" customHeight="1" outlineLevel="1" x14ac:dyDescent="0.25">
      <c r="B1571" s="650" t="s">
        <v>950</v>
      </c>
      <c r="C1571" s="937"/>
      <c r="D1571" s="651" t="s">
        <v>1630</v>
      </c>
      <c r="E1571" s="658">
        <v>1</v>
      </c>
      <c r="F1571" s="651" t="s">
        <v>74</v>
      </c>
      <c r="G1571" s="652"/>
      <c r="H1571" s="652">
        <f>SUM(H1572:H1574)</f>
        <v>0</v>
      </c>
      <c r="I1571" s="890"/>
      <c r="J1571" s="890">
        <f>SUM(J1572:J1574)</f>
        <v>0</v>
      </c>
      <c r="K1571" s="890"/>
      <c r="L1571" s="890">
        <f>SUM(L1572:L1574)</f>
        <v>0.18</v>
      </c>
      <c r="M1571" s="890">
        <f>SUM(M1572:M1574)</f>
        <v>0.18</v>
      </c>
      <c r="N1571" s="937"/>
      <c r="O1571" s="1013">
        <f>SUM(O1572:O1574)</f>
        <v>0.18</v>
      </c>
      <c r="P1571" s="1014" t="str">
        <f>B1571</f>
        <v>V4-1-G4</v>
      </c>
      <c r="Q1571" s="1014"/>
      <c r="R1571" s="1015"/>
      <c r="S1571" s="1015"/>
      <c r="T1571" s="1015"/>
      <c r="U1571" s="1015"/>
      <c r="V1571" s="1015"/>
      <c r="W1571" s="1015"/>
      <c r="X1571" s="1015">
        <f>SUM(X1572:X1574)</f>
        <v>0.21239999999999998</v>
      </c>
      <c r="Y1571" s="1016"/>
      <c r="Z1571" s="960"/>
      <c r="AA1571" s="960"/>
      <c r="AB1571" s="960"/>
      <c r="AC1571" s="960"/>
      <c r="AD1571" s="960"/>
      <c r="AE1571" s="960"/>
      <c r="AF1571" s="960"/>
      <c r="AG1571" s="960"/>
      <c r="AH1571" s="960"/>
      <c r="AI1571" s="960"/>
      <c r="AJ1571" s="960"/>
      <c r="AK1571" s="960"/>
      <c r="AL1571" s="960"/>
      <c r="AM1571" s="960"/>
      <c r="AN1571" s="960"/>
      <c r="AO1571" s="960"/>
      <c r="AP1571" s="960"/>
      <c r="AQ1571" s="960"/>
      <c r="AR1571" s="960"/>
      <c r="AS1571" s="960"/>
      <c r="AT1571" s="960"/>
      <c r="AU1571" s="960"/>
      <c r="AV1571" s="960"/>
      <c r="AW1571" s="960"/>
      <c r="AX1571" s="960"/>
      <c r="AY1571" s="960"/>
      <c r="AZ1571" s="960"/>
      <c r="BA1571" s="960"/>
      <c r="BB1571" s="960"/>
      <c r="BC1571" s="960"/>
      <c r="BD1571" s="960"/>
      <c r="BE1571" s="960"/>
      <c r="BF1571" s="960"/>
      <c r="BG1571" s="960"/>
      <c r="BH1571" s="960"/>
      <c r="BI1571" s="960"/>
      <c r="BJ1571" s="960"/>
      <c r="BK1571" s="960"/>
      <c r="BL1571" s="960"/>
      <c r="BM1571" s="960"/>
      <c r="BN1571" s="960"/>
      <c r="BO1571" s="960"/>
      <c r="BP1571" s="960"/>
      <c r="BQ1571" s="960"/>
      <c r="BR1571" s="960"/>
      <c r="BS1571" s="960"/>
    </row>
    <row r="1572" spans="2:71" ht="15.65" customHeight="1" outlineLevel="2" x14ac:dyDescent="0.25">
      <c r="B1572" s="659"/>
      <c r="D1572" s="668" t="s">
        <v>861</v>
      </c>
      <c r="E1572" s="660"/>
      <c r="G1572" s="661"/>
      <c r="H1572" s="661"/>
      <c r="I1572" s="897"/>
      <c r="J1572" s="897"/>
      <c r="K1572" s="897"/>
      <c r="N1572" s="795"/>
      <c r="O1572" s="1017"/>
      <c r="P1572" s="1017"/>
      <c r="Q1572" s="1017"/>
    </row>
    <row r="1573" spans="2:71" ht="15.65" customHeight="1" outlineLevel="2" x14ac:dyDescent="0.25">
      <c r="B1573" s="659"/>
      <c r="D1573" s="659" t="str">
        <f>D1571</f>
        <v>╚ PIR-platen meer-/minderprijs per mm</v>
      </c>
      <c r="E1573" s="682">
        <v>1</v>
      </c>
      <c r="F1573" s="682" t="s">
        <v>74</v>
      </c>
      <c r="G1573" s="682"/>
      <c r="H1573" s="682">
        <f>E1573*G1573</f>
        <v>0</v>
      </c>
      <c r="I1573" s="898"/>
      <c r="J1573" s="898">
        <f>E1573*I1573</f>
        <v>0</v>
      </c>
      <c r="K1573" s="898">
        <v>0.18</v>
      </c>
      <c r="L1573" s="898">
        <f>E1573*K1573</f>
        <v>0.18</v>
      </c>
      <c r="M1573" s="898">
        <f>J1573+H1573*Tabellen!$K$2+L1573</f>
        <v>0.18</v>
      </c>
      <c r="N1573" s="795"/>
      <c r="O1573" s="1017">
        <f>M1573</f>
        <v>0.18</v>
      </c>
      <c r="P1573" s="1017"/>
      <c r="Q1573" s="1020" t="s">
        <v>992</v>
      </c>
      <c r="R1573" s="1040">
        <f>_xlfn.XLOOKUP(Q1573,Tabellen!$B$9:$B$21,Tabellen!$C$9:$C$21,"controleren")</f>
        <v>0.25</v>
      </c>
      <c r="S1573" s="1018">
        <f>O1573*R1573</f>
        <v>4.4999999999999998E-2</v>
      </c>
      <c r="T1573" s="1018">
        <f>O1573-S1573</f>
        <v>0.13500000000000001</v>
      </c>
      <c r="U1573" s="1018">
        <f>S1573*Tabellen!$G$2</f>
        <v>4.0499999999999998E-3</v>
      </c>
      <c r="V1573" s="1018">
        <f>T1573*Tabellen!$H$2</f>
        <v>2.835E-2</v>
      </c>
      <c r="W1573" s="1018">
        <f>U1573+V1573</f>
        <v>3.2399999999999998E-2</v>
      </c>
      <c r="X1573" s="1018">
        <f>O1573+W1573</f>
        <v>0.21239999999999998</v>
      </c>
    </row>
    <row r="1574" spans="2:71" ht="15.65" customHeight="1" outlineLevel="2" x14ac:dyDescent="0.25">
      <c r="B1574" s="659"/>
      <c r="D1574" s="682"/>
      <c r="E1574" s="660"/>
      <c r="G1574" s="661">
        <v>0</v>
      </c>
      <c r="H1574" s="661">
        <f>E1574*G1574</f>
        <v>0</v>
      </c>
      <c r="I1574" s="891">
        <v>0</v>
      </c>
      <c r="J1574" s="891">
        <f>E1574*I1574</f>
        <v>0</v>
      </c>
      <c r="L1574" s="891">
        <f>E1574*K1574</f>
        <v>0</v>
      </c>
      <c r="M1574" s="891">
        <f>J1574+H1574*Tabellen!$K$2+L1574</f>
        <v>0</v>
      </c>
      <c r="N1574" s="795"/>
      <c r="O1574" s="1017"/>
      <c r="P1574" s="1017"/>
      <c r="Q1574" s="1017"/>
    </row>
    <row r="1575" spans="2:71" ht="9" customHeight="1" outlineLevel="1" x14ac:dyDescent="0.25">
      <c r="B1575" s="663"/>
      <c r="D1575" s="664"/>
      <c r="E1575" s="666"/>
      <c r="F1575" s="664"/>
      <c r="G1575" s="665"/>
      <c r="H1575" s="665"/>
      <c r="I1575" s="892"/>
      <c r="J1575" s="892"/>
      <c r="K1575" s="892"/>
      <c r="L1575" s="892"/>
      <c r="M1575" s="892"/>
      <c r="N1575" s="786"/>
      <c r="O1575" s="1021"/>
      <c r="P1575" s="1021"/>
      <c r="Q1575" s="1021"/>
      <c r="R1575" s="1022"/>
      <c r="S1575" s="1022"/>
      <c r="T1575" s="1022"/>
      <c r="U1575" s="1022"/>
      <c r="V1575" s="1022"/>
      <c r="W1575" s="1022"/>
      <c r="X1575" s="1022"/>
      <c r="Y1575" s="1021"/>
      <c r="Z1575" s="965"/>
      <c r="AA1575" s="966"/>
      <c r="AG1575" s="963"/>
      <c r="AH1575" s="963"/>
    </row>
    <row r="1576" spans="2:71" s="912" customFormat="1" ht="15.65" customHeight="1" outlineLevel="1" x14ac:dyDescent="0.25">
      <c r="B1576" s="650" t="s">
        <v>1575</v>
      </c>
      <c r="C1576" s="937"/>
      <c r="D1576" s="651" t="s">
        <v>1665</v>
      </c>
      <c r="E1576" s="658">
        <v>1</v>
      </c>
      <c r="F1576" s="651" t="s">
        <v>74</v>
      </c>
      <c r="G1576" s="652"/>
      <c r="H1576" s="652">
        <f>SUM(H1577:H1584)</f>
        <v>0</v>
      </c>
      <c r="I1576" s="890"/>
      <c r="J1576" s="890">
        <f>SUM(J1577:J1584)</f>
        <v>0</v>
      </c>
      <c r="K1576" s="890"/>
      <c r="L1576" s="890">
        <f>SUM(L1577:L1584)</f>
        <v>98.5</v>
      </c>
      <c r="M1576" s="890">
        <f>SUM(M1577:M1584)</f>
        <v>98.5</v>
      </c>
      <c r="N1576" s="937"/>
      <c r="O1576" s="1013">
        <f>SUM(O1577:O1584)</f>
        <v>98.5</v>
      </c>
      <c r="P1576" s="1014" t="str">
        <f>B1576</f>
        <v>V4-1-H1</v>
      </c>
      <c r="Q1576" s="1014"/>
      <c r="R1576" s="1015"/>
      <c r="S1576" s="1015"/>
      <c r="T1576" s="1015"/>
      <c r="U1576" s="1015"/>
      <c r="V1576" s="1015"/>
      <c r="W1576" s="1015"/>
      <c r="X1576" s="1015">
        <f>SUM(X1577:X1584)</f>
        <v>116.22999999999999</v>
      </c>
      <c r="Y1576" s="1016"/>
      <c r="Z1576" s="960"/>
      <c r="AA1576" s="960"/>
      <c r="AB1576" s="960"/>
      <c r="AC1576" s="960"/>
      <c r="AD1576" s="960"/>
      <c r="AE1576" s="960"/>
      <c r="AF1576" s="960"/>
      <c r="AG1576" s="960"/>
      <c r="AH1576" s="960"/>
      <c r="AI1576" s="960"/>
      <c r="AJ1576" s="960"/>
      <c r="AK1576" s="960"/>
      <c r="AL1576" s="960"/>
      <c r="AM1576" s="960"/>
      <c r="AN1576" s="960"/>
      <c r="AO1576" s="960"/>
      <c r="AP1576" s="960"/>
      <c r="AQ1576" s="960"/>
      <c r="AR1576" s="960"/>
      <c r="AS1576" s="960"/>
      <c r="AT1576" s="960"/>
      <c r="AU1576" s="960"/>
      <c r="AV1576" s="960"/>
      <c r="AW1576" s="960"/>
      <c r="AX1576" s="960"/>
      <c r="AY1576" s="960"/>
      <c r="AZ1576" s="960"/>
      <c r="BA1576" s="960"/>
      <c r="BB1576" s="960"/>
      <c r="BC1576" s="960"/>
      <c r="BD1576" s="960"/>
      <c r="BE1576" s="960"/>
      <c r="BF1576" s="960"/>
      <c r="BG1576" s="960"/>
      <c r="BH1576" s="960"/>
      <c r="BI1576" s="960"/>
      <c r="BJ1576" s="960"/>
      <c r="BK1576" s="960"/>
      <c r="BL1576" s="960"/>
      <c r="BM1576" s="960"/>
      <c r="BN1576" s="960"/>
      <c r="BO1576" s="960"/>
      <c r="BP1576" s="960"/>
      <c r="BQ1576" s="960"/>
      <c r="BR1576" s="960"/>
      <c r="BS1576" s="960"/>
    </row>
    <row r="1577" spans="2:71" ht="15.65" customHeight="1" outlineLevel="2" x14ac:dyDescent="0.25">
      <c r="B1577" s="659"/>
      <c r="D1577" s="668" t="s">
        <v>1579</v>
      </c>
      <c r="E1577" s="660"/>
      <c r="G1577" s="661"/>
      <c r="H1577" s="661"/>
      <c r="I1577" s="897"/>
      <c r="J1577" s="897"/>
      <c r="K1577" s="897"/>
      <c r="N1577" s="795"/>
      <c r="O1577" s="1017"/>
      <c r="P1577" s="1017"/>
      <c r="Q1577" s="1017"/>
    </row>
    <row r="1578" spans="2:71" ht="15.65" customHeight="1" outlineLevel="2" x14ac:dyDescent="0.25">
      <c r="B1578" s="659"/>
      <c r="D1578" s="659" t="str">
        <f>D1576</f>
        <v>Dakisolatie PIR-platen dik 80mm Rc 3.50 m².K/W  &lt; 45 m²</v>
      </c>
      <c r="E1578" s="682">
        <v>1</v>
      </c>
      <c r="F1578" s="682" t="s">
        <v>74</v>
      </c>
      <c r="G1578" s="682"/>
      <c r="H1578" s="682">
        <f>E1578*G1578</f>
        <v>0</v>
      </c>
      <c r="I1578" s="898"/>
      <c r="J1578" s="898">
        <f>E1578*I1578</f>
        <v>0</v>
      </c>
      <c r="K1578" s="898">
        <v>60</v>
      </c>
      <c r="L1578" s="898">
        <f>E1578*K1578</f>
        <v>60</v>
      </c>
      <c r="M1578" s="898">
        <f>J1578+H1578*Tabellen!$K$2+L1578</f>
        <v>60</v>
      </c>
      <c r="N1578" s="795"/>
      <c r="O1578" s="1017">
        <f>M1578</f>
        <v>60</v>
      </c>
      <c r="P1578" s="1017"/>
      <c r="Q1578" s="1020" t="s">
        <v>992</v>
      </c>
      <c r="R1578" s="1040">
        <f>_xlfn.XLOOKUP(Q1578,Tabellen!$B$9:$B$21,Tabellen!$C$9:$C$21,"controleren")</f>
        <v>0.25</v>
      </c>
      <c r="S1578" s="1018">
        <f t="shared" ref="S1578:S1583" si="362">O1578*R1578</f>
        <v>15</v>
      </c>
      <c r="T1578" s="1018">
        <f t="shared" ref="T1578:T1583" si="363">O1578-S1578</f>
        <v>45</v>
      </c>
      <c r="U1578" s="1018">
        <f>S1578*Tabellen!$G$2</f>
        <v>1.3499999999999999</v>
      </c>
      <c r="V1578" s="1018">
        <f>T1578*Tabellen!$H$2</f>
        <v>9.4499999999999993</v>
      </c>
      <c r="W1578" s="1018">
        <f t="shared" ref="W1578:W1583" si="364">U1578+V1578</f>
        <v>10.799999999999999</v>
      </c>
      <c r="X1578" s="1018">
        <f t="shared" ref="X1578:X1583" si="365">O1578+W1578</f>
        <v>70.8</v>
      </c>
    </row>
    <row r="1579" spans="2:71" ht="15.65" customHeight="1" outlineLevel="2" x14ac:dyDescent="0.25">
      <c r="B1579" s="659"/>
      <c r="D1579" s="659"/>
      <c r="E1579" s="682"/>
      <c r="F1579" s="682"/>
      <c r="G1579" s="677"/>
      <c r="H1579" s="682"/>
      <c r="I1579" s="898"/>
      <c r="J1579" s="898"/>
      <c r="K1579" s="898"/>
      <c r="L1579" s="898"/>
      <c r="M1579" s="898"/>
      <c r="N1579" s="795"/>
      <c r="O1579" s="1017"/>
      <c r="P1579" s="1017"/>
      <c r="Q1579" s="1020" t="s">
        <v>992</v>
      </c>
      <c r="R1579" s="1040">
        <f>_xlfn.XLOOKUP(Q1579,Tabellen!$B$9:$B$21,Tabellen!$C$9:$C$21,"controleren")</f>
        <v>0.25</v>
      </c>
      <c r="S1579" s="1018">
        <f t="shared" si="362"/>
        <v>0</v>
      </c>
      <c r="T1579" s="1018">
        <f t="shared" si="363"/>
        <v>0</v>
      </c>
      <c r="U1579" s="1018">
        <f>S1579*Tabellen!$G$2</f>
        <v>0</v>
      </c>
      <c r="V1579" s="1018">
        <f>T1579*Tabellen!$H$2</f>
        <v>0</v>
      </c>
      <c r="W1579" s="1018">
        <f t="shared" si="364"/>
        <v>0</v>
      </c>
      <c r="X1579" s="1018">
        <f t="shared" si="365"/>
        <v>0</v>
      </c>
    </row>
    <row r="1580" spans="2:71" ht="15.65" customHeight="1" outlineLevel="2" x14ac:dyDescent="0.25">
      <c r="B1580" s="737"/>
      <c r="D1580" s="659" t="s">
        <v>869</v>
      </c>
      <c r="E1580" s="682">
        <v>1</v>
      </c>
      <c r="F1580" s="682" t="s">
        <v>74</v>
      </c>
      <c r="G1580" s="677"/>
      <c r="H1580" s="682">
        <f>E1580*G1580</f>
        <v>0</v>
      </c>
      <c r="I1580" s="910"/>
      <c r="J1580" s="898">
        <f>E1580*I1580</f>
        <v>0</v>
      </c>
      <c r="K1580" s="898">
        <v>15</v>
      </c>
      <c r="L1580" s="898">
        <f>E1580*K1580</f>
        <v>15</v>
      </c>
      <c r="M1580" s="898">
        <f>J1580+H1580*Tabellen!$K$2+L1580</f>
        <v>15</v>
      </c>
      <c r="N1580" s="795"/>
      <c r="O1580" s="1017">
        <f>M1580</f>
        <v>15</v>
      </c>
      <c r="P1580" s="1017"/>
      <c r="Q1580" s="1020" t="s">
        <v>992</v>
      </c>
      <c r="R1580" s="1040">
        <f>_xlfn.XLOOKUP(Q1580,Tabellen!$B$9:$B$21,Tabellen!$C$9:$C$21,"controleren")</f>
        <v>0.25</v>
      </c>
      <c r="S1580" s="1018">
        <f t="shared" si="362"/>
        <v>3.75</v>
      </c>
      <c r="T1580" s="1018">
        <f t="shared" si="363"/>
        <v>11.25</v>
      </c>
      <c r="U1580" s="1018">
        <f>S1580*Tabellen!$G$2</f>
        <v>0.33749999999999997</v>
      </c>
      <c r="V1580" s="1018">
        <f>T1580*Tabellen!$H$2</f>
        <v>2.3624999999999998</v>
      </c>
      <c r="W1580" s="1018">
        <f t="shared" si="364"/>
        <v>2.6999999999999997</v>
      </c>
      <c r="X1580" s="1018">
        <f t="shared" si="365"/>
        <v>17.7</v>
      </c>
    </row>
    <row r="1581" spans="2:71" ht="15.65" customHeight="1" outlineLevel="2" x14ac:dyDescent="0.25">
      <c r="B1581" s="737"/>
      <c r="D1581" s="659" t="s">
        <v>870</v>
      </c>
      <c r="E1581" s="682">
        <v>1</v>
      </c>
      <c r="F1581" s="682" t="s">
        <v>74</v>
      </c>
      <c r="G1581" s="677"/>
      <c r="H1581" s="682">
        <f>E1581*G1581</f>
        <v>0</v>
      </c>
      <c r="I1581" s="910"/>
      <c r="J1581" s="898">
        <f>E1581*I1581</f>
        <v>0</v>
      </c>
      <c r="K1581" s="898">
        <v>12</v>
      </c>
      <c r="L1581" s="898">
        <f>E1581*K1581</f>
        <v>12</v>
      </c>
      <c r="M1581" s="898">
        <f>J1581+H1581*Tabellen!$K$2+L1581</f>
        <v>12</v>
      </c>
      <c r="N1581" s="795"/>
      <c r="O1581" s="1017">
        <f>M1581</f>
        <v>12</v>
      </c>
      <c r="P1581" s="1017"/>
      <c r="Q1581" s="1020" t="s">
        <v>992</v>
      </c>
      <c r="R1581" s="1040">
        <f>_xlfn.XLOOKUP(Q1581,Tabellen!$B$9:$B$21,Tabellen!$C$9:$C$21,"controleren")</f>
        <v>0.25</v>
      </c>
      <c r="S1581" s="1018">
        <f t="shared" si="362"/>
        <v>3</v>
      </c>
      <c r="T1581" s="1018">
        <f t="shared" si="363"/>
        <v>9</v>
      </c>
      <c r="U1581" s="1018">
        <f>S1581*Tabellen!$G$2</f>
        <v>0.27</v>
      </c>
      <c r="V1581" s="1018">
        <f>T1581*Tabellen!$H$2</f>
        <v>1.89</v>
      </c>
      <c r="W1581" s="1018">
        <f t="shared" si="364"/>
        <v>2.16</v>
      </c>
      <c r="X1581" s="1018">
        <f t="shared" si="365"/>
        <v>14.16</v>
      </c>
    </row>
    <row r="1582" spans="2:71" ht="15.65" customHeight="1" outlineLevel="2" x14ac:dyDescent="0.25">
      <c r="B1582" s="737"/>
      <c r="D1582" s="659" t="s">
        <v>874</v>
      </c>
      <c r="E1582" s="682">
        <v>1</v>
      </c>
      <c r="F1582" s="682" t="s">
        <v>74</v>
      </c>
      <c r="G1582" s="677"/>
      <c r="H1582" s="682">
        <f>E1582*G1582</f>
        <v>0</v>
      </c>
      <c r="I1582" s="898"/>
      <c r="J1582" s="898">
        <f>E1582*I1582</f>
        <v>0</v>
      </c>
      <c r="K1582" s="898">
        <v>4</v>
      </c>
      <c r="L1582" s="898">
        <f>E1582*K1582</f>
        <v>4</v>
      </c>
      <c r="M1582" s="898">
        <f>J1582+H1582*Tabellen!$K$2+L1582</f>
        <v>4</v>
      </c>
      <c r="N1582" s="795"/>
      <c r="O1582" s="1017">
        <f>M1582</f>
        <v>4</v>
      </c>
      <c r="P1582" s="1017"/>
      <c r="Q1582" s="1020" t="s">
        <v>992</v>
      </c>
      <c r="R1582" s="1040">
        <f>_xlfn.XLOOKUP(Q1582,Tabellen!$B$9:$B$21,Tabellen!$C$9:$C$21,"controleren")</f>
        <v>0.25</v>
      </c>
      <c r="S1582" s="1018">
        <f t="shared" si="362"/>
        <v>1</v>
      </c>
      <c r="T1582" s="1018">
        <f t="shared" si="363"/>
        <v>3</v>
      </c>
      <c r="U1582" s="1018">
        <f>S1582*Tabellen!$G$2</f>
        <v>0.09</v>
      </c>
      <c r="V1582" s="1018">
        <f>T1582*Tabellen!$H$2</f>
        <v>0.63</v>
      </c>
      <c r="W1582" s="1018">
        <f t="shared" si="364"/>
        <v>0.72</v>
      </c>
      <c r="X1582" s="1018">
        <f t="shared" si="365"/>
        <v>4.72</v>
      </c>
    </row>
    <row r="1583" spans="2:71" ht="15.65" customHeight="1" outlineLevel="2" x14ac:dyDescent="0.25">
      <c r="B1583" s="737"/>
      <c r="D1583" s="659" t="s">
        <v>873</v>
      </c>
      <c r="E1583" s="682">
        <v>1</v>
      </c>
      <c r="F1583" s="682" t="s">
        <v>74</v>
      </c>
      <c r="G1583" s="677"/>
      <c r="H1583" s="682">
        <f>E1579*G1583</f>
        <v>0</v>
      </c>
      <c r="I1583" s="898"/>
      <c r="J1583" s="898">
        <f>E1583*I1583</f>
        <v>0</v>
      </c>
      <c r="K1583" s="898">
        <v>7.5</v>
      </c>
      <c r="L1583" s="898">
        <f>E1583*K1583</f>
        <v>7.5</v>
      </c>
      <c r="M1583" s="898">
        <f>J1583+H1583*Tabellen!$K$2+L1583</f>
        <v>7.5</v>
      </c>
      <c r="N1583" s="795"/>
      <c r="O1583" s="1017">
        <f>M1583</f>
        <v>7.5</v>
      </c>
      <c r="P1583" s="1017"/>
      <c r="Q1583" s="1020" t="s">
        <v>992</v>
      </c>
      <c r="R1583" s="1040">
        <f>_xlfn.XLOOKUP(Q1583,Tabellen!$B$9:$B$21,Tabellen!$C$9:$C$21,"controleren")</f>
        <v>0.25</v>
      </c>
      <c r="S1583" s="1018">
        <f t="shared" si="362"/>
        <v>1.875</v>
      </c>
      <c r="T1583" s="1018">
        <f t="shared" si="363"/>
        <v>5.625</v>
      </c>
      <c r="U1583" s="1018">
        <f>S1583*Tabellen!$G$2</f>
        <v>0.16874999999999998</v>
      </c>
      <c r="V1583" s="1018">
        <f>T1583*Tabellen!$H$2</f>
        <v>1.1812499999999999</v>
      </c>
      <c r="W1583" s="1018">
        <f t="shared" si="364"/>
        <v>1.3499999999999999</v>
      </c>
      <c r="X1583" s="1018">
        <f t="shared" si="365"/>
        <v>8.85</v>
      </c>
    </row>
    <row r="1584" spans="2:71" ht="15.65" customHeight="1" outlineLevel="2" x14ac:dyDescent="0.25">
      <c r="B1584" s="659"/>
      <c r="D1584" s="682"/>
      <c r="E1584" s="660"/>
      <c r="G1584" s="661">
        <v>0</v>
      </c>
      <c r="H1584" s="661">
        <f>E1584*G1584</f>
        <v>0</v>
      </c>
      <c r="I1584" s="891">
        <v>0</v>
      </c>
      <c r="J1584" s="891">
        <f>E1584*I1584</f>
        <v>0</v>
      </c>
      <c r="L1584" s="891">
        <f>E1584*K1584</f>
        <v>0</v>
      </c>
      <c r="M1584" s="891">
        <f>J1584+H1584*Tabellen!$K$2+L1584</f>
        <v>0</v>
      </c>
      <c r="N1584" s="795"/>
      <c r="O1584" s="1017"/>
      <c r="P1584" s="1017"/>
      <c r="Q1584" s="1017"/>
    </row>
    <row r="1585" spans="2:71" ht="9" customHeight="1" outlineLevel="1" x14ac:dyDescent="0.25">
      <c r="B1585" s="663"/>
      <c r="D1585" s="664"/>
      <c r="E1585" s="666"/>
      <c r="F1585" s="664"/>
      <c r="G1585" s="665"/>
      <c r="H1585" s="665"/>
      <c r="I1585" s="892"/>
      <c r="J1585" s="892"/>
      <c r="K1585" s="892"/>
      <c r="L1585" s="892"/>
      <c r="M1585" s="892"/>
      <c r="N1585" s="786"/>
      <c r="O1585" s="1021"/>
      <c r="P1585" s="1021"/>
      <c r="Q1585" s="1021"/>
      <c r="R1585" s="1022"/>
      <c r="S1585" s="1022"/>
      <c r="T1585" s="1022"/>
      <c r="U1585" s="1022"/>
      <c r="V1585" s="1022"/>
      <c r="W1585" s="1022"/>
      <c r="X1585" s="1022"/>
      <c r="Y1585" s="1021"/>
      <c r="Z1585" s="965"/>
      <c r="AA1585" s="966"/>
      <c r="AG1585" s="963"/>
      <c r="AH1585" s="963"/>
    </row>
    <row r="1586" spans="2:71" s="912" customFormat="1" ht="15.65" customHeight="1" outlineLevel="1" x14ac:dyDescent="0.25">
      <c r="B1586" s="650" t="s">
        <v>1576</v>
      </c>
      <c r="C1586" s="937"/>
      <c r="D1586" s="651" t="s">
        <v>1666</v>
      </c>
      <c r="E1586" s="658">
        <v>1</v>
      </c>
      <c r="F1586" s="651" t="s">
        <v>74</v>
      </c>
      <c r="G1586" s="652"/>
      <c r="H1586" s="652">
        <f>SUM(H1587:H1594)</f>
        <v>0</v>
      </c>
      <c r="I1586" s="890"/>
      <c r="J1586" s="890">
        <f>SUM(J1587:J1594)</f>
        <v>0</v>
      </c>
      <c r="K1586" s="890"/>
      <c r="L1586" s="890">
        <f>SUM(L1587:L1594)</f>
        <v>93.5</v>
      </c>
      <c r="M1586" s="890">
        <f>SUM(M1587:M1594)</f>
        <v>93.5</v>
      </c>
      <c r="N1586" s="937"/>
      <c r="O1586" s="1013">
        <f>SUM(O1587:O1594)</f>
        <v>93.5</v>
      </c>
      <c r="P1586" s="1014" t="str">
        <f>B1586</f>
        <v>V4-1-H2</v>
      </c>
      <c r="Q1586" s="1014"/>
      <c r="R1586" s="1015"/>
      <c r="S1586" s="1015"/>
      <c r="T1586" s="1015"/>
      <c r="U1586" s="1015"/>
      <c r="V1586" s="1015"/>
      <c r="W1586" s="1015"/>
      <c r="X1586" s="1015">
        <f>SUM(X1587:X1594)</f>
        <v>110.33</v>
      </c>
      <c r="Y1586" s="1016"/>
      <c r="Z1586" s="960"/>
      <c r="AA1586" s="960"/>
      <c r="AB1586" s="960"/>
      <c r="AC1586" s="960"/>
      <c r="AD1586" s="960"/>
      <c r="AE1586" s="960"/>
      <c r="AF1586" s="960"/>
      <c r="AG1586" s="960"/>
      <c r="AH1586" s="960"/>
      <c r="AI1586" s="960"/>
      <c r="AJ1586" s="960"/>
      <c r="AK1586" s="960"/>
      <c r="AL1586" s="960"/>
      <c r="AM1586" s="960"/>
      <c r="AN1586" s="960"/>
      <c r="AO1586" s="960"/>
      <c r="AP1586" s="960"/>
      <c r="AQ1586" s="960"/>
      <c r="AR1586" s="960"/>
      <c r="AS1586" s="960"/>
      <c r="AT1586" s="960"/>
      <c r="AU1586" s="960"/>
      <c r="AV1586" s="960"/>
      <c r="AW1586" s="960"/>
      <c r="AX1586" s="960"/>
      <c r="AY1586" s="960"/>
      <c r="AZ1586" s="960"/>
      <c r="BA1586" s="960"/>
      <c r="BB1586" s="960"/>
      <c r="BC1586" s="960"/>
      <c r="BD1586" s="960"/>
      <c r="BE1586" s="960"/>
      <c r="BF1586" s="960"/>
      <c r="BG1586" s="960"/>
      <c r="BH1586" s="960"/>
      <c r="BI1586" s="960"/>
      <c r="BJ1586" s="960"/>
      <c r="BK1586" s="960"/>
      <c r="BL1586" s="960"/>
      <c r="BM1586" s="960"/>
      <c r="BN1586" s="960"/>
      <c r="BO1586" s="960"/>
      <c r="BP1586" s="960"/>
      <c r="BQ1586" s="960"/>
      <c r="BR1586" s="960"/>
      <c r="BS1586" s="960"/>
    </row>
    <row r="1587" spans="2:71" ht="15.65" customHeight="1" outlineLevel="2" x14ac:dyDescent="0.25">
      <c r="B1587" s="659"/>
      <c r="D1587" s="668" t="s">
        <v>1580</v>
      </c>
      <c r="E1587" s="660"/>
      <c r="G1587" s="661"/>
      <c r="H1587" s="661"/>
      <c r="I1587" s="897"/>
      <c r="J1587" s="897"/>
      <c r="K1587" s="897"/>
      <c r="N1587" s="795"/>
      <c r="O1587" s="1017"/>
      <c r="P1587" s="1017"/>
      <c r="Q1587" s="1017"/>
    </row>
    <row r="1588" spans="2:71" ht="15.65" customHeight="1" outlineLevel="2" x14ac:dyDescent="0.25">
      <c r="B1588" s="659"/>
      <c r="D1588" s="659" t="str">
        <f>D1586</f>
        <v>Dakisolatie PIR-platen dik 80mm  Rc 3.50 m².K/W  45- 120 m²</v>
      </c>
      <c r="E1588" s="682">
        <v>1</v>
      </c>
      <c r="F1588" s="682" t="s">
        <v>74</v>
      </c>
      <c r="G1588" s="682"/>
      <c r="H1588" s="682">
        <f>E1588*G1588</f>
        <v>0</v>
      </c>
      <c r="I1588" s="898"/>
      <c r="J1588" s="898">
        <f>E1588*I1588</f>
        <v>0</v>
      </c>
      <c r="K1588" s="898">
        <v>55</v>
      </c>
      <c r="L1588" s="898">
        <f>E1588*K1588</f>
        <v>55</v>
      </c>
      <c r="M1588" s="898">
        <f>J1588+H1588*Tabellen!$K$2+L1588</f>
        <v>55</v>
      </c>
      <c r="N1588" s="795"/>
      <c r="O1588" s="1017">
        <f>M1588</f>
        <v>55</v>
      </c>
      <c r="P1588" s="1017"/>
      <c r="Q1588" s="1020" t="s">
        <v>992</v>
      </c>
      <c r="R1588" s="1040">
        <f>_xlfn.XLOOKUP(Q1588,Tabellen!$B$9:$B$21,Tabellen!$C$9:$C$21,"controleren")</f>
        <v>0.25</v>
      </c>
      <c r="S1588" s="1018">
        <f t="shared" ref="S1588:S1593" si="366">O1588*R1588</f>
        <v>13.75</v>
      </c>
      <c r="T1588" s="1018">
        <f t="shared" ref="T1588:T1593" si="367">O1588-S1588</f>
        <v>41.25</v>
      </c>
      <c r="U1588" s="1018">
        <f>S1588*Tabellen!$G$2</f>
        <v>1.2375</v>
      </c>
      <c r="V1588" s="1018">
        <f>T1588*Tabellen!$H$2</f>
        <v>8.6624999999999996</v>
      </c>
      <c r="W1588" s="1018">
        <f t="shared" ref="W1588:W1593" si="368">U1588+V1588</f>
        <v>9.9</v>
      </c>
      <c r="X1588" s="1018">
        <f t="shared" ref="X1588:X1593" si="369">O1588+W1588</f>
        <v>64.900000000000006</v>
      </c>
    </row>
    <row r="1589" spans="2:71" ht="15.65" customHeight="1" outlineLevel="2" x14ac:dyDescent="0.25">
      <c r="B1589" s="659"/>
      <c r="D1589" s="659"/>
      <c r="E1589" s="682"/>
      <c r="F1589" s="682"/>
      <c r="G1589" s="677"/>
      <c r="H1589" s="682"/>
      <c r="I1589" s="898"/>
      <c r="J1589" s="898"/>
      <c r="K1589" s="898"/>
      <c r="L1589" s="898"/>
      <c r="M1589" s="898"/>
      <c r="N1589" s="795"/>
      <c r="O1589" s="1017"/>
      <c r="P1589" s="1017"/>
      <c r="Q1589" s="1020" t="s">
        <v>992</v>
      </c>
      <c r="R1589" s="1040">
        <f>_xlfn.XLOOKUP(Q1589,Tabellen!$B$9:$B$21,Tabellen!$C$9:$C$21,"controleren")</f>
        <v>0.25</v>
      </c>
      <c r="S1589" s="1018">
        <f t="shared" si="366"/>
        <v>0</v>
      </c>
      <c r="T1589" s="1018">
        <f t="shared" si="367"/>
        <v>0</v>
      </c>
      <c r="U1589" s="1018">
        <f>S1589*Tabellen!$G$2</f>
        <v>0</v>
      </c>
      <c r="V1589" s="1018">
        <f>T1589*Tabellen!$H$2</f>
        <v>0</v>
      </c>
      <c r="W1589" s="1018">
        <f t="shared" si="368"/>
        <v>0</v>
      </c>
      <c r="X1589" s="1018">
        <f t="shared" si="369"/>
        <v>0</v>
      </c>
    </row>
    <row r="1590" spans="2:71" ht="15.65" customHeight="1" outlineLevel="2" x14ac:dyDescent="0.25">
      <c r="B1590" s="737"/>
      <c r="D1590" s="659" t="s">
        <v>869</v>
      </c>
      <c r="E1590" s="682">
        <v>1</v>
      </c>
      <c r="F1590" s="682" t="s">
        <v>74</v>
      </c>
      <c r="G1590" s="677"/>
      <c r="H1590" s="682">
        <f>E1590*G1590</f>
        <v>0</v>
      </c>
      <c r="I1590" s="910"/>
      <c r="J1590" s="898">
        <f>E1590*I1590</f>
        <v>0</v>
      </c>
      <c r="K1590" s="898">
        <v>15</v>
      </c>
      <c r="L1590" s="898">
        <f>E1590*K1590</f>
        <v>15</v>
      </c>
      <c r="M1590" s="898">
        <f>J1590+H1590*Tabellen!$K$2+L1590</f>
        <v>15</v>
      </c>
      <c r="N1590" s="795"/>
      <c r="O1590" s="1017">
        <f>M1590</f>
        <v>15</v>
      </c>
      <c r="P1590" s="1017"/>
      <c r="Q1590" s="1020" t="s">
        <v>992</v>
      </c>
      <c r="R1590" s="1040">
        <f>_xlfn.XLOOKUP(Q1590,Tabellen!$B$9:$B$21,Tabellen!$C$9:$C$21,"controleren")</f>
        <v>0.25</v>
      </c>
      <c r="S1590" s="1018">
        <f t="shared" si="366"/>
        <v>3.75</v>
      </c>
      <c r="T1590" s="1018">
        <f t="shared" si="367"/>
        <v>11.25</v>
      </c>
      <c r="U1590" s="1018">
        <f>S1590*Tabellen!$G$2</f>
        <v>0.33749999999999997</v>
      </c>
      <c r="V1590" s="1018">
        <f>T1590*Tabellen!$H$2</f>
        <v>2.3624999999999998</v>
      </c>
      <c r="W1590" s="1018">
        <f t="shared" si="368"/>
        <v>2.6999999999999997</v>
      </c>
      <c r="X1590" s="1018">
        <f t="shared" si="369"/>
        <v>17.7</v>
      </c>
    </row>
    <row r="1591" spans="2:71" ht="15.65" customHeight="1" outlineLevel="2" x14ac:dyDescent="0.25">
      <c r="B1591" s="737"/>
      <c r="D1591" s="659" t="s">
        <v>870</v>
      </c>
      <c r="E1591" s="682">
        <v>1</v>
      </c>
      <c r="F1591" s="682" t="s">
        <v>74</v>
      </c>
      <c r="G1591" s="677"/>
      <c r="H1591" s="682">
        <f>E1591*G1591</f>
        <v>0</v>
      </c>
      <c r="I1591" s="910"/>
      <c r="J1591" s="898">
        <f>E1591*I1591</f>
        <v>0</v>
      </c>
      <c r="K1591" s="898">
        <v>12</v>
      </c>
      <c r="L1591" s="898">
        <f>E1591*K1591</f>
        <v>12</v>
      </c>
      <c r="M1591" s="898">
        <f>J1591+H1591*Tabellen!$K$2+L1591</f>
        <v>12</v>
      </c>
      <c r="N1591" s="795"/>
      <c r="O1591" s="1017">
        <f>M1591</f>
        <v>12</v>
      </c>
      <c r="P1591" s="1017"/>
      <c r="Q1591" s="1020" t="s">
        <v>992</v>
      </c>
      <c r="R1591" s="1040">
        <f>_xlfn.XLOOKUP(Q1591,Tabellen!$B$9:$B$21,Tabellen!$C$9:$C$21,"controleren")</f>
        <v>0.25</v>
      </c>
      <c r="S1591" s="1018">
        <f t="shared" si="366"/>
        <v>3</v>
      </c>
      <c r="T1591" s="1018">
        <f t="shared" si="367"/>
        <v>9</v>
      </c>
      <c r="U1591" s="1018">
        <f>S1591*Tabellen!$G$2</f>
        <v>0.27</v>
      </c>
      <c r="V1591" s="1018">
        <f>T1591*Tabellen!$H$2</f>
        <v>1.89</v>
      </c>
      <c r="W1591" s="1018">
        <f t="shared" si="368"/>
        <v>2.16</v>
      </c>
      <c r="X1591" s="1018">
        <f t="shared" si="369"/>
        <v>14.16</v>
      </c>
    </row>
    <row r="1592" spans="2:71" ht="15.65" customHeight="1" outlineLevel="2" x14ac:dyDescent="0.25">
      <c r="B1592" s="737"/>
      <c r="D1592" s="659" t="s">
        <v>874</v>
      </c>
      <c r="E1592" s="682">
        <v>1</v>
      </c>
      <c r="F1592" s="682" t="s">
        <v>74</v>
      </c>
      <c r="G1592" s="677"/>
      <c r="H1592" s="682">
        <f>E1592*G1592</f>
        <v>0</v>
      </c>
      <c r="I1592" s="898"/>
      <c r="J1592" s="898">
        <f>E1592*I1592</f>
        <v>0</v>
      </c>
      <c r="K1592" s="898">
        <v>4</v>
      </c>
      <c r="L1592" s="898">
        <f>E1592*K1592</f>
        <v>4</v>
      </c>
      <c r="M1592" s="898">
        <f>J1592+H1592*Tabellen!$K$2+L1592</f>
        <v>4</v>
      </c>
      <c r="N1592" s="795"/>
      <c r="O1592" s="1017">
        <f>M1592</f>
        <v>4</v>
      </c>
      <c r="P1592" s="1017"/>
      <c r="Q1592" s="1020" t="s">
        <v>992</v>
      </c>
      <c r="R1592" s="1040">
        <f>_xlfn.XLOOKUP(Q1592,Tabellen!$B$9:$B$21,Tabellen!$C$9:$C$21,"controleren")</f>
        <v>0.25</v>
      </c>
      <c r="S1592" s="1018">
        <f t="shared" si="366"/>
        <v>1</v>
      </c>
      <c r="T1592" s="1018">
        <f t="shared" si="367"/>
        <v>3</v>
      </c>
      <c r="U1592" s="1018">
        <f>S1592*Tabellen!$G$2</f>
        <v>0.09</v>
      </c>
      <c r="V1592" s="1018">
        <f>T1592*Tabellen!$H$2</f>
        <v>0.63</v>
      </c>
      <c r="W1592" s="1018">
        <f t="shared" si="368"/>
        <v>0.72</v>
      </c>
      <c r="X1592" s="1018">
        <f t="shared" si="369"/>
        <v>4.72</v>
      </c>
    </row>
    <row r="1593" spans="2:71" ht="15.65" customHeight="1" outlineLevel="2" x14ac:dyDescent="0.25">
      <c r="B1593" s="737"/>
      <c r="D1593" s="659" t="s">
        <v>873</v>
      </c>
      <c r="E1593" s="682">
        <v>1</v>
      </c>
      <c r="F1593" s="682" t="s">
        <v>74</v>
      </c>
      <c r="G1593" s="677"/>
      <c r="H1593" s="682">
        <f>E1589*G1593</f>
        <v>0</v>
      </c>
      <c r="I1593" s="898"/>
      <c r="J1593" s="898">
        <f>E1593*I1593</f>
        <v>0</v>
      </c>
      <c r="K1593" s="898">
        <v>7.5</v>
      </c>
      <c r="L1593" s="898">
        <f>E1593*K1593</f>
        <v>7.5</v>
      </c>
      <c r="M1593" s="898">
        <f>J1593+H1593*Tabellen!$K$2+L1593</f>
        <v>7.5</v>
      </c>
      <c r="N1593" s="795"/>
      <c r="O1593" s="1017">
        <f>M1593</f>
        <v>7.5</v>
      </c>
      <c r="P1593" s="1017"/>
      <c r="Q1593" s="1020" t="s">
        <v>992</v>
      </c>
      <c r="R1593" s="1040">
        <f>_xlfn.XLOOKUP(Q1593,Tabellen!$B$9:$B$21,Tabellen!$C$9:$C$21,"controleren")</f>
        <v>0.25</v>
      </c>
      <c r="S1593" s="1018">
        <f t="shared" si="366"/>
        <v>1.875</v>
      </c>
      <c r="T1593" s="1018">
        <f t="shared" si="367"/>
        <v>5.625</v>
      </c>
      <c r="U1593" s="1018">
        <f>S1593*Tabellen!$G$2</f>
        <v>0.16874999999999998</v>
      </c>
      <c r="V1593" s="1018">
        <f>T1593*Tabellen!$H$2</f>
        <v>1.1812499999999999</v>
      </c>
      <c r="W1593" s="1018">
        <f t="shared" si="368"/>
        <v>1.3499999999999999</v>
      </c>
      <c r="X1593" s="1018">
        <f t="shared" si="369"/>
        <v>8.85</v>
      </c>
    </row>
    <row r="1594" spans="2:71" ht="15.65" customHeight="1" outlineLevel="2" x14ac:dyDescent="0.25">
      <c r="B1594" s="659"/>
      <c r="D1594" s="682"/>
      <c r="E1594" s="660"/>
      <c r="G1594" s="661">
        <v>0</v>
      </c>
      <c r="H1594" s="661">
        <f>E1594*G1594</f>
        <v>0</v>
      </c>
      <c r="I1594" s="891">
        <v>0</v>
      </c>
      <c r="J1594" s="891">
        <f>E1594*I1594</f>
        <v>0</v>
      </c>
      <c r="L1594" s="891">
        <f>E1594*K1594</f>
        <v>0</v>
      </c>
      <c r="M1594" s="891">
        <f>J1594+H1594*Tabellen!$K$2+L1594</f>
        <v>0</v>
      </c>
      <c r="N1594" s="795"/>
      <c r="O1594" s="1017"/>
      <c r="P1594" s="1017"/>
      <c r="Q1594" s="1017"/>
    </row>
    <row r="1595" spans="2:71" ht="9" customHeight="1" outlineLevel="1" x14ac:dyDescent="0.25">
      <c r="B1595" s="663"/>
      <c r="D1595" s="664"/>
      <c r="E1595" s="666"/>
      <c r="F1595" s="664"/>
      <c r="G1595" s="665"/>
      <c r="H1595" s="665"/>
      <c r="I1595" s="892"/>
      <c r="J1595" s="892"/>
      <c r="K1595" s="892"/>
      <c r="L1595" s="892"/>
      <c r="M1595" s="892"/>
      <c r="N1595" s="786"/>
      <c r="O1595" s="1021"/>
      <c r="P1595" s="1021"/>
      <c r="Q1595" s="1021"/>
      <c r="R1595" s="1022"/>
      <c r="S1595" s="1022"/>
      <c r="T1595" s="1022"/>
      <c r="U1595" s="1022"/>
      <c r="V1595" s="1022"/>
      <c r="W1595" s="1022"/>
      <c r="X1595" s="1022"/>
      <c r="Y1595" s="1021"/>
      <c r="Z1595" s="965"/>
      <c r="AA1595" s="966"/>
      <c r="AG1595" s="963"/>
      <c r="AH1595" s="963"/>
    </row>
    <row r="1596" spans="2:71" s="912" customFormat="1" ht="15.65" customHeight="1" outlineLevel="1" x14ac:dyDescent="0.25">
      <c r="B1596" s="650" t="s">
        <v>1577</v>
      </c>
      <c r="C1596" s="937"/>
      <c r="D1596" s="651" t="s">
        <v>1667</v>
      </c>
      <c r="E1596" s="658">
        <v>1</v>
      </c>
      <c r="F1596" s="651" t="s">
        <v>74</v>
      </c>
      <c r="G1596" s="652"/>
      <c r="H1596" s="652">
        <f>SUM(H1597:H1604)</f>
        <v>0</v>
      </c>
      <c r="I1596" s="890"/>
      <c r="J1596" s="890">
        <f>SUM(J1597:J1604)</f>
        <v>0</v>
      </c>
      <c r="K1596" s="890"/>
      <c r="L1596" s="890">
        <f>SUM(L1597:L1604)</f>
        <v>88.5</v>
      </c>
      <c r="M1596" s="890">
        <f>SUM(M1597:M1604)</f>
        <v>88.5</v>
      </c>
      <c r="N1596" s="937"/>
      <c r="O1596" s="1013">
        <f>SUM(O1597:O1604)</f>
        <v>88.5</v>
      </c>
      <c r="P1596" s="1014" t="str">
        <f>B1596</f>
        <v>V4-1-H3</v>
      </c>
      <c r="Q1596" s="1014"/>
      <c r="R1596" s="1015"/>
      <c r="S1596" s="1015"/>
      <c r="T1596" s="1015"/>
      <c r="U1596" s="1015"/>
      <c r="V1596" s="1015"/>
      <c r="W1596" s="1015"/>
      <c r="X1596" s="1015">
        <f>SUM(X1597:X1604)</f>
        <v>104.42999999999999</v>
      </c>
      <c r="Y1596" s="1016"/>
      <c r="Z1596" s="960"/>
      <c r="AA1596" s="960"/>
      <c r="AB1596" s="960"/>
      <c r="AC1596" s="960"/>
      <c r="AD1596" s="960"/>
      <c r="AE1596" s="960"/>
      <c r="AF1596" s="960"/>
      <c r="AG1596" s="960"/>
      <c r="AH1596" s="960"/>
      <c r="AI1596" s="960"/>
      <c r="AJ1596" s="960"/>
      <c r="AK1596" s="960"/>
      <c r="AL1596" s="960"/>
      <c r="AM1596" s="960"/>
      <c r="AN1596" s="960"/>
      <c r="AO1596" s="960"/>
      <c r="AP1596" s="960"/>
      <c r="AQ1596" s="960"/>
      <c r="AR1596" s="960"/>
      <c r="AS1596" s="960"/>
      <c r="AT1596" s="960"/>
      <c r="AU1596" s="960"/>
      <c r="AV1596" s="960"/>
      <c r="AW1596" s="960"/>
      <c r="AX1596" s="960"/>
      <c r="AY1596" s="960"/>
      <c r="AZ1596" s="960"/>
      <c r="BA1596" s="960"/>
      <c r="BB1596" s="960"/>
      <c r="BC1596" s="960"/>
      <c r="BD1596" s="960"/>
      <c r="BE1596" s="960"/>
      <c r="BF1596" s="960"/>
      <c r="BG1596" s="960"/>
      <c r="BH1596" s="960"/>
      <c r="BI1596" s="960"/>
      <c r="BJ1596" s="960"/>
      <c r="BK1596" s="960"/>
      <c r="BL1596" s="960"/>
      <c r="BM1596" s="960"/>
      <c r="BN1596" s="960"/>
      <c r="BO1596" s="960"/>
      <c r="BP1596" s="960"/>
      <c r="BQ1596" s="960"/>
      <c r="BR1596" s="960"/>
      <c r="BS1596" s="960"/>
    </row>
    <row r="1597" spans="2:71" ht="15.65" customHeight="1" outlineLevel="2" x14ac:dyDescent="0.25">
      <c r="B1597" s="659"/>
      <c r="D1597" s="668" t="s">
        <v>1580</v>
      </c>
      <c r="E1597" s="660"/>
      <c r="G1597" s="661"/>
      <c r="H1597" s="661"/>
      <c r="I1597" s="897"/>
      <c r="J1597" s="897"/>
      <c r="K1597" s="897"/>
      <c r="N1597" s="795"/>
      <c r="O1597" s="1017"/>
      <c r="P1597" s="1017"/>
      <c r="Q1597" s="1017"/>
    </row>
    <row r="1598" spans="2:71" ht="15.65" customHeight="1" outlineLevel="2" x14ac:dyDescent="0.25">
      <c r="B1598" s="659"/>
      <c r="D1598" s="659" t="str">
        <f>D1596</f>
        <v>Dakisolatie PIR-platen dik 80mm  Rc 3.50 m².K/W  &gt; 120 m²</v>
      </c>
      <c r="E1598" s="682">
        <v>1</v>
      </c>
      <c r="F1598" s="682" t="s">
        <v>74</v>
      </c>
      <c r="G1598" s="682"/>
      <c r="H1598" s="682">
        <f>E1598*G1598</f>
        <v>0</v>
      </c>
      <c r="I1598" s="898"/>
      <c r="J1598" s="898">
        <f>E1598*I1598</f>
        <v>0</v>
      </c>
      <c r="K1598" s="898">
        <v>50</v>
      </c>
      <c r="L1598" s="898">
        <f>E1598*K1598</f>
        <v>50</v>
      </c>
      <c r="M1598" s="898">
        <f>J1598+H1598*Tabellen!$K$2+L1598</f>
        <v>50</v>
      </c>
      <c r="N1598" s="795"/>
      <c r="O1598" s="1017">
        <f>M1598</f>
        <v>50</v>
      </c>
      <c r="P1598" s="1017"/>
      <c r="Q1598" s="1020" t="s">
        <v>992</v>
      </c>
      <c r="R1598" s="1040">
        <f>_xlfn.XLOOKUP(Q1598,Tabellen!$B$9:$B$21,Tabellen!$C$9:$C$21,"controleren")</f>
        <v>0.25</v>
      </c>
      <c r="S1598" s="1018">
        <f t="shared" ref="S1598:S1603" si="370">O1598*R1598</f>
        <v>12.5</v>
      </c>
      <c r="T1598" s="1018">
        <f t="shared" ref="T1598:T1603" si="371">O1598-S1598</f>
        <v>37.5</v>
      </c>
      <c r="U1598" s="1018">
        <f>S1598*Tabellen!$G$2</f>
        <v>1.125</v>
      </c>
      <c r="V1598" s="1018">
        <f>T1598*Tabellen!$H$2</f>
        <v>7.875</v>
      </c>
      <c r="W1598" s="1018">
        <f t="shared" ref="W1598:W1603" si="372">U1598+V1598</f>
        <v>9</v>
      </c>
      <c r="X1598" s="1018">
        <f t="shared" ref="X1598:X1603" si="373">O1598+W1598</f>
        <v>59</v>
      </c>
    </row>
    <row r="1599" spans="2:71" ht="15.65" customHeight="1" outlineLevel="2" x14ac:dyDescent="0.25">
      <c r="B1599" s="659"/>
      <c r="D1599" s="659"/>
      <c r="E1599" s="682"/>
      <c r="F1599" s="682"/>
      <c r="G1599" s="677"/>
      <c r="H1599" s="682"/>
      <c r="I1599" s="898"/>
      <c r="J1599" s="898"/>
      <c r="K1599" s="898"/>
      <c r="L1599" s="898"/>
      <c r="M1599" s="898"/>
      <c r="N1599" s="795"/>
      <c r="O1599" s="1017"/>
      <c r="P1599" s="1017"/>
      <c r="Q1599" s="1020" t="s">
        <v>992</v>
      </c>
      <c r="R1599" s="1040">
        <f>_xlfn.XLOOKUP(Q1599,Tabellen!$B$9:$B$21,Tabellen!$C$9:$C$21,"controleren")</f>
        <v>0.25</v>
      </c>
      <c r="S1599" s="1018">
        <f t="shared" si="370"/>
        <v>0</v>
      </c>
      <c r="T1599" s="1018">
        <f t="shared" si="371"/>
        <v>0</v>
      </c>
      <c r="U1599" s="1018">
        <f>S1599*Tabellen!$G$2</f>
        <v>0</v>
      </c>
      <c r="V1599" s="1018">
        <f>T1599*Tabellen!$H$2</f>
        <v>0</v>
      </c>
      <c r="W1599" s="1018">
        <f t="shared" si="372"/>
        <v>0</v>
      </c>
      <c r="X1599" s="1018">
        <f t="shared" si="373"/>
        <v>0</v>
      </c>
    </row>
    <row r="1600" spans="2:71" ht="15.65" customHeight="1" outlineLevel="2" x14ac:dyDescent="0.25">
      <c r="B1600" s="737"/>
      <c r="D1600" s="659" t="s">
        <v>869</v>
      </c>
      <c r="E1600" s="682">
        <v>1</v>
      </c>
      <c r="F1600" s="682" t="s">
        <v>74</v>
      </c>
      <c r="G1600" s="677"/>
      <c r="H1600" s="682">
        <f>E1600*G1600</f>
        <v>0</v>
      </c>
      <c r="I1600" s="910"/>
      <c r="J1600" s="898">
        <f>E1600*I1600</f>
        <v>0</v>
      </c>
      <c r="K1600" s="898">
        <v>15</v>
      </c>
      <c r="L1600" s="898">
        <f>E1600*K1600</f>
        <v>15</v>
      </c>
      <c r="M1600" s="898">
        <f>J1600+H1600*Tabellen!$K$2+L1600</f>
        <v>15</v>
      </c>
      <c r="N1600" s="795"/>
      <c r="O1600" s="1017">
        <f>M1600</f>
        <v>15</v>
      </c>
      <c r="P1600" s="1017"/>
      <c r="Q1600" s="1020" t="s">
        <v>992</v>
      </c>
      <c r="R1600" s="1040">
        <f>_xlfn.XLOOKUP(Q1600,Tabellen!$B$9:$B$21,Tabellen!$C$9:$C$21,"controleren")</f>
        <v>0.25</v>
      </c>
      <c r="S1600" s="1018">
        <f t="shared" si="370"/>
        <v>3.75</v>
      </c>
      <c r="T1600" s="1018">
        <f t="shared" si="371"/>
        <v>11.25</v>
      </c>
      <c r="U1600" s="1018">
        <f>S1600*Tabellen!$G$2</f>
        <v>0.33749999999999997</v>
      </c>
      <c r="V1600" s="1018">
        <f>T1600*Tabellen!$H$2</f>
        <v>2.3624999999999998</v>
      </c>
      <c r="W1600" s="1018">
        <f t="shared" si="372"/>
        <v>2.6999999999999997</v>
      </c>
      <c r="X1600" s="1018">
        <f t="shared" si="373"/>
        <v>17.7</v>
      </c>
    </row>
    <row r="1601" spans="2:71" ht="15.65" customHeight="1" outlineLevel="2" x14ac:dyDescent="0.25">
      <c r="B1601" s="737"/>
      <c r="D1601" s="659" t="s">
        <v>870</v>
      </c>
      <c r="E1601" s="682">
        <v>1</v>
      </c>
      <c r="F1601" s="682" t="s">
        <v>74</v>
      </c>
      <c r="G1601" s="677"/>
      <c r="H1601" s="682">
        <f>E1601*G1601</f>
        <v>0</v>
      </c>
      <c r="I1601" s="910"/>
      <c r="J1601" s="898">
        <f>E1601*I1601</f>
        <v>0</v>
      </c>
      <c r="K1601" s="898">
        <v>12</v>
      </c>
      <c r="L1601" s="898">
        <f>E1601*K1601</f>
        <v>12</v>
      </c>
      <c r="M1601" s="898">
        <f>J1601+H1601*Tabellen!$K$2+L1601</f>
        <v>12</v>
      </c>
      <c r="N1601" s="795"/>
      <c r="O1601" s="1017">
        <f>M1601</f>
        <v>12</v>
      </c>
      <c r="P1601" s="1017"/>
      <c r="Q1601" s="1020" t="s">
        <v>992</v>
      </c>
      <c r="R1601" s="1040">
        <f>_xlfn.XLOOKUP(Q1601,Tabellen!$B$9:$B$21,Tabellen!$C$9:$C$21,"controleren")</f>
        <v>0.25</v>
      </c>
      <c r="S1601" s="1018">
        <f t="shared" si="370"/>
        <v>3</v>
      </c>
      <c r="T1601" s="1018">
        <f t="shared" si="371"/>
        <v>9</v>
      </c>
      <c r="U1601" s="1018">
        <f>S1601*Tabellen!$G$2</f>
        <v>0.27</v>
      </c>
      <c r="V1601" s="1018">
        <f>T1601*Tabellen!$H$2</f>
        <v>1.89</v>
      </c>
      <c r="W1601" s="1018">
        <f t="shared" si="372"/>
        <v>2.16</v>
      </c>
      <c r="X1601" s="1018">
        <f t="shared" si="373"/>
        <v>14.16</v>
      </c>
    </row>
    <row r="1602" spans="2:71" ht="15.65" customHeight="1" outlineLevel="2" x14ac:dyDescent="0.25">
      <c r="B1602" s="737"/>
      <c r="D1602" s="659" t="s">
        <v>874</v>
      </c>
      <c r="E1602" s="682">
        <v>1</v>
      </c>
      <c r="F1602" s="682" t="s">
        <v>74</v>
      </c>
      <c r="G1602" s="677"/>
      <c r="H1602" s="682">
        <f>E1602*G1602</f>
        <v>0</v>
      </c>
      <c r="I1602" s="898"/>
      <c r="J1602" s="898">
        <f>E1602*I1602</f>
        <v>0</v>
      </c>
      <c r="K1602" s="898">
        <v>4</v>
      </c>
      <c r="L1602" s="898">
        <f>E1602*K1602</f>
        <v>4</v>
      </c>
      <c r="M1602" s="898">
        <f>J1602+H1602*Tabellen!$K$2+L1602</f>
        <v>4</v>
      </c>
      <c r="N1602" s="795"/>
      <c r="O1602" s="1017">
        <f>M1602</f>
        <v>4</v>
      </c>
      <c r="P1602" s="1017"/>
      <c r="Q1602" s="1020" t="s">
        <v>992</v>
      </c>
      <c r="R1602" s="1040">
        <f>_xlfn.XLOOKUP(Q1602,Tabellen!$B$9:$B$21,Tabellen!$C$9:$C$21,"controleren")</f>
        <v>0.25</v>
      </c>
      <c r="S1602" s="1018">
        <f t="shared" si="370"/>
        <v>1</v>
      </c>
      <c r="T1602" s="1018">
        <f t="shared" si="371"/>
        <v>3</v>
      </c>
      <c r="U1602" s="1018">
        <f>S1602*Tabellen!$G$2</f>
        <v>0.09</v>
      </c>
      <c r="V1602" s="1018">
        <f>T1602*Tabellen!$H$2</f>
        <v>0.63</v>
      </c>
      <c r="W1602" s="1018">
        <f t="shared" si="372"/>
        <v>0.72</v>
      </c>
      <c r="X1602" s="1018">
        <f t="shared" si="373"/>
        <v>4.72</v>
      </c>
    </row>
    <row r="1603" spans="2:71" ht="15.65" customHeight="1" outlineLevel="2" x14ac:dyDescent="0.25">
      <c r="B1603" s="737"/>
      <c r="D1603" s="659" t="s">
        <v>873</v>
      </c>
      <c r="E1603" s="682">
        <v>1</v>
      </c>
      <c r="F1603" s="682" t="s">
        <v>74</v>
      </c>
      <c r="G1603" s="677"/>
      <c r="H1603" s="682">
        <f>E1599*G1603</f>
        <v>0</v>
      </c>
      <c r="I1603" s="898"/>
      <c r="J1603" s="898">
        <f>E1603*I1603</f>
        <v>0</v>
      </c>
      <c r="K1603" s="898">
        <v>7.5</v>
      </c>
      <c r="L1603" s="898">
        <f>E1603*K1603</f>
        <v>7.5</v>
      </c>
      <c r="M1603" s="898">
        <f>J1603+H1603*Tabellen!$K$2+L1603</f>
        <v>7.5</v>
      </c>
      <c r="N1603" s="795"/>
      <c r="O1603" s="1017">
        <f>M1603</f>
        <v>7.5</v>
      </c>
      <c r="P1603" s="1017"/>
      <c r="Q1603" s="1020" t="s">
        <v>992</v>
      </c>
      <c r="R1603" s="1040">
        <f>_xlfn.XLOOKUP(Q1603,Tabellen!$B$9:$B$21,Tabellen!$C$9:$C$21,"controleren")</f>
        <v>0.25</v>
      </c>
      <c r="S1603" s="1018">
        <f t="shared" si="370"/>
        <v>1.875</v>
      </c>
      <c r="T1603" s="1018">
        <f t="shared" si="371"/>
        <v>5.625</v>
      </c>
      <c r="U1603" s="1018">
        <f>S1603*Tabellen!$G$2</f>
        <v>0.16874999999999998</v>
      </c>
      <c r="V1603" s="1018">
        <f>T1603*Tabellen!$H$2</f>
        <v>1.1812499999999999</v>
      </c>
      <c r="W1603" s="1018">
        <f t="shared" si="372"/>
        <v>1.3499999999999999</v>
      </c>
      <c r="X1603" s="1018">
        <f t="shared" si="373"/>
        <v>8.85</v>
      </c>
    </row>
    <row r="1604" spans="2:71" ht="15.65" customHeight="1" outlineLevel="2" x14ac:dyDescent="0.25">
      <c r="B1604" s="659"/>
      <c r="D1604" s="682"/>
      <c r="E1604" s="660"/>
      <c r="G1604" s="661">
        <v>0</v>
      </c>
      <c r="H1604" s="661">
        <f>E1604*G1604</f>
        <v>0</v>
      </c>
      <c r="I1604" s="891">
        <v>0</v>
      </c>
      <c r="J1604" s="891">
        <f>E1604*I1604</f>
        <v>0</v>
      </c>
      <c r="L1604" s="891">
        <f>E1604*K1604</f>
        <v>0</v>
      </c>
      <c r="M1604" s="891">
        <f>J1604+H1604*Tabellen!$K$2+L1604</f>
        <v>0</v>
      </c>
      <c r="N1604" s="795"/>
      <c r="O1604" s="1017"/>
      <c r="P1604" s="1017"/>
      <c r="Q1604" s="1017"/>
    </row>
    <row r="1605" spans="2:71" ht="9" customHeight="1" outlineLevel="1" x14ac:dyDescent="0.25">
      <c r="B1605" s="663"/>
      <c r="D1605" s="664"/>
      <c r="E1605" s="666"/>
      <c r="F1605" s="664"/>
      <c r="G1605" s="665"/>
      <c r="H1605" s="665"/>
      <c r="I1605" s="892"/>
      <c r="J1605" s="892"/>
      <c r="K1605" s="892"/>
      <c r="L1605" s="892"/>
      <c r="M1605" s="892"/>
      <c r="N1605" s="786"/>
      <c r="O1605" s="1021"/>
      <c r="P1605" s="1021"/>
      <c r="Q1605" s="1021"/>
      <c r="R1605" s="1022"/>
      <c r="S1605" s="1022"/>
      <c r="T1605" s="1022"/>
      <c r="U1605" s="1022"/>
      <c r="V1605" s="1022"/>
      <c r="W1605" s="1022"/>
      <c r="X1605" s="1022"/>
      <c r="Y1605" s="1021"/>
      <c r="Z1605" s="965"/>
      <c r="AA1605" s="966"/>
      <c r="AG1605" s="963"/>
      <c r="AH1605" s="963"/>
    </row>
    <row r="1606" spans="2:71" s="912" customFormat="1" ht="15.65" customHeight="1" outlineLevel="1" x14ac:dyDescent="0.25">
      <c r="B1606" s="650" t="s">
        <v>1578</v>
      </c>
      <c r="C1606" s="937"/>
      <c r="D1606" s="651" t="s">
        <v>1630</v>
      </c>
      <c r="E1606" s="658">
        <v>1</v>
      </c>
      <c r="F1606" s="651" t="s">
        <v>74</v>
      </c>
      <c r="G1606" s="652"/>
      <c r="H1606" s="652">
        <f>SUM(H1607:H1609)</f>
        <v>0</v>
      </c>
      <c r="I1606" s="890"/>
      <c r="J1606" s="890">
        <f>SUM(J1607:J1609)</f>
        <v>0</v>
      </c>
      <c r="K1606" s="890"/>
      <c r="L1606" s="890">
        <f>SUM(L1607:L1609)</f>
        <v>0.35</v>
      </c>
      <c r="M1606" s="890">
        <f>SUM(M1607:M1609)</f>
        <v>0.35</v>
      </c>
      <c r="N1606" s="937"/>
      <c r="O1606" s="1013">
        <f>SUM(O1607:O1609)</f>
        <v>0.35</v>
      </c>
      <c r="P1606" s="1014" t="str">
        <f>B1606</f>
        <v>V4-1-H4</v>
      </c>
      <c r="Q1606" s="1014"/>
      <c r="R1606" s="1015"/>
      <c r="S1606" s="1015"/>
      <c r="T1606" s="1015"/>
      <c r="U1606" s="1015"/>
      <c r="V1606" s="1015"/>
      <c r="W1606" s="1015"/>
      <c r="X1606" s="1015">
        <f>SUM(X1607:X1609)</f>
        <v>0.41299999999999998</v>
      </c>
      <c r="Y1606" s="1016"/>
      <c r="Z1606" s="960"/>
      <c r="AA1606" s="960"/>
      <c r="AB1606" s="960"/>
      <c r="AC1606" s="960"/>
      <c r="AD1606" s="960"/>
      <c r="AE1606" s="960"/>
      <c r="AF1606" s="960"/>
      <c r="AG1606" s="960"/>
      <c r="AH1606" s="960"/>
      <c r="AI1606" s="960"/>
      <c r="AJ1606" s="960"/>
      <c r="AK1606" s="960"/>
      <c r="AL1606" s="960"/>
      <c r="AM1606" s="960"/>
      <c r="AN1606" s="960"/>
      <c r="AO1606" s="960"/>
      <c r="AP1606" s="960"/>
      <c r="AQ1606" s="960"/>
      <c r="AR1606" s="960"/>
      <c r="AS1606" s="960"/>
      <c r="AT1606" s="960"/>
      <c r="AU1606" s="960"/>
      <c r="AV1606" s="960"/>
      <c r="AW1606" s="960"/>
      <c r="AX1606" s="960"/>
      <c r="AY1606" s="960"/>
      <c r="AZ1606" s="960"/>
      <c r="BA1606" s="960"/>
      <c r="BB1606" s="960"/>
      <c r="BC1606" s="960"/>
      <c r="BD1606" s="960"/>
      <c r="BE1606" s="960"/>
      <c r="BF1606" s="960"/>
      <c r="BG1606" s="960"/>
      <c r="BH1606" s="960"/>
      <c r="BI1606" s="960"/>
      <c r="BJ1606" s="960"/>
      <c r="BK1606" s="960"/>
      <c r="BL1606" s="960"/>
      <c r="BM1606" s="960"/>
      <c r="BN1606" s="960"/>
      <c r="BO1606" s="960"/>
      <c r="BP1606" s="960"/>
      <c r="BQ1606" s="960"/>
      <c r="BR1606" s="960"/>
      <c r="BS1606" s="960"/>
    </row>
    <row r="1607" spans="2:71" ht="15.65" customHeight="1" outlineLevel="2" x14ac:dyDescent="0.25">
      <c r="B1607" s="659"/>
      <c r="D1607" s="668" t="s">
        <v>1580</v>
      </c>
      <c r="E1607" s="660"/>
      <c r="G1607" s="661"/>
      <c r="H1607" s="661"/>
      <c r="I1607" s="897"/>
      <c r="J1607" s="897"/>
      <c r="K1607" s="897"/>
      <c r="N1607" s="795"/>
      <c r="O1607" s="1017"/>
      <c r="P1607" s="1017"/>
      <c r="Q1607" s="1017"/>
    </row>
    <row r="1608" spans="2:71" ht="15.65" customHeight="1" outlineLevel="2" x14ac:dyDescent="0.25">
      <c r="B1608" s="659"/>
      <c r="D1608" s="659" t="str">
        <f>D1606</f>
        <v>╚ PIR-platen meer-/minderprijs per mm</v>
      </c>
      <c r="E1608" s="682">
        <v>1</v>
      </c>
      <c r="F1608" s="682" t="s">
        <v>74</v>
      </c>
      <c r="G1608" s="682"/>
      <c r="H1608" s="682">
        <f>E1608*G1608</f>
        <v>0</v>
      </c>
      <c r="I1608" s="898"/>
      <c r="J1608" s="898">
        <f>E1608*I1608</f>
        <v>0</v>
      </c>
      <c r="K1608" s="898">
        <v>0.35</v>
      </c>
      <c r="L1608" s="898">
        <f>E1608*K1608</f>
        <v>0.35</v>
      </c>
      <c r="M1608" s="898">
        <f>J1608+H1608*Tabellen!$K$2+L1608</f>
        <v>0.35</v>
      </c>
      <c r="N1608" s="795"/>
      <c r="O1608" s="1017">
        <f>M1608</f>
        <v>0.35</v>
      </c>
      <c r="P1608" s="1017"/>
      <c r="Q1608" s="1020" t="s">
        <v>992</v>
      </c>
      <c r="R1608" s="1040">
        <f>_xlfn.XLOOKUP(Q1608,Tabellen!$B$9:$B$21,Tabellen!$C$9:$C$21,"controleren")</f>
        <v>0.25</v>
      </c>
      <c r="S1608" s="1018">
        <f>O1608*R1608</f>
        <v>8.7499999999999994E-2</v>
      </c>
      <c r="T1608" s="1018">
        <f>O1608-S1608</f>
        <v>0.26249999999999996</v>
      </c>
      <c r="U1608" s="1018">
        <f>S1608*Tabellen!$G$2</f>
        <v>7.8750000000000001E-3</v>
      </c>
      <c r="V1608" s="1018">
        <f>T1608*Tabellen!$H$2</f>
        <v>5.5124999999999987E-2</v>
      </c>
      <c r="W1608" s="1018">
        <f>U1608+V1608</f>
        <v>6.2999999999999987E-2</v>
      </c>
      <c r="X1608" s="1018">
        <f>O1608+W1608</f>
        <v>0.41299999999999998</v>
      </c>
    </row>
    <row r="1609" spans="2:71" ht="15.65" customHeight="1" outlineLevel="2" x14ac:dyDescent="0.25">
      <c r="B1609" s="659"/>
      <c r="D1609" s="682"/>
      <c r="E1609" s="660"/>
      <c r="G1609" s="661">
        <v>0</v>
      </c>
      <c r="H1609" s="661">
        <f>E1609*G1609</f>
        <v>0</v>
      </c>
      <c r="I1609" s="891">
        <v>0</v>
      </c>
      <c r="J1609" s="891">
        <f>E1609*I1609</f>
        <v>0</v>
      </c>
      <c r="L1609" s="891">
        <f>E1609*K1609</f>
        <v>0</v>
      </c>
      <c r="M1609" s="891">
        <f>J1609+H1609*Tabellen!$K$2+L1609</f>
        <v>0</v>
      </c>
      <c r="N1609" s="795"/>
      <c r="O1609" s="1017"/>
      <c r="P1609" s="1017"/>
      <c r="Q1609" s="1017"/>
    </row>
    <row r="1610" spans="2:71" ht="9" customHeight="1" outlineLevel="1" x14ac:dyDescent="0.25">
      <c r="B1610" s="663"/>
      <c r="D1610" s="664"/>
      <c r="E1610" s="666"/>
      <c r="F1610" s="664"/>
      <c r="G1610" s="665"/>
      <c r="H1610" s="665"/>
      <c r="I1610" s="892"/>
      <c r="J1610" s="892"/>
      <c r="K1610" s="892"/>
      <c r="L1610" s="892"/>
      <c r="M1610" s="892"/>
      <c r="N1610" s="786"/>
      <c r="O1610" s="1021"/>
      <c r="P1610" s="1021"/>
      <c r="Q1610" s="1021"/>
      <c r="R1610" s="1022"/>
      <c r="S1610" s="1022"/>
      <c r="T1610" s="1022"/>
      <c r="U1610" s="1022"/>
      <c r="V1610" s="1022"/>
      <c r="W1610" s="1022"/>
      <c r="X1610" s="1022"/>
      <c r="Y1610" s="1021"/>
      <c r="Z1610" s="965"/>
      <c r="AA1610" s="966"/>
      <c r="AG1610" s="963"/>
      <c r="AH1610" s="963"/>
    </row>
    <row r="1611" spans="2:71" s="912" customFormat="1" ht="15.65" customHeight="1" outlineLevel="1" x14ac:dyDescent="0.25">
      <c r="B1611" s="650" t="s">
        <v>186</v>
      </c>
      <c r="C1611" s="937"/>
      <c r="D1611" s="651" t="s">
        <v>843</v>
      </c>
      <c r="E1611" s="658"/>
      <c r="F1611" s="651"/>
      <c r="G1611" s="652"/>
      <c r="H1611" s="652">
        <f>SUM(H1612:H1642)</f>
        <v>0</v>
      </c>
      <c r="I1611" s="890"/>
      <c r="J1611" s="890">
        <f>SUM(J1612:J1642)</f>
        <v>0</v>
      </c>
      <c r="K1611" s="890"/>
      <c r="L1611" s="890">
        <f>SUM(L1612:L1642)</f>
        <v>2001.6200000000001</v>
      </c>
      <c r="M1611" s="890">
        <f>SUM(M1612:M1642)</f>
        <v>2001.6200000000001</v>
      </c>
      <c r="N1611" s="937"/>
      <c r="O1611" s="1013">
        <f>SUM(O1612:O1642)</f>
        <v>2001.6200000000001</v>
      </c>
      <c r="P1611" s="1014" t="str">
        <f>B1611</f>
        <v>V4-1-X</v>
      </c>
      <c r="Q1611" s="1014"/>
      <c r="R1611" s="1015"/>
      <c r="S1611" s="1015"/>
      <c r="T1611" s="1015"/>
      <c r="U1611" s="1015"/>
      <c r="V1611" s="1015"/>
      <c r="W1611" s="1015"/>
      <c r="X1611" s="1015">
        <f>SUM(X1612:X1642)</f>
        <v>2370.9116000000004</v>
      </c>
      <c r="Y1611" s="1016"/>
      <c r="Z1611" s="960"/>
      <c r="AA1611" s="960"/>
      <c r="AB1611" s="960"/>
      <c r="AC1611" s="960"/>
      <c r="AD1611" s="960"/>
      <c r="AE1611" s="960"/>
      <c r="AF1611" s="960"/>
      <c r="AG1611" s="960"/>
      <c r="AH1611" s="960"/>
      <c r="AI1611" s="960"/>
      <c r="AJ1611" s="960"/>
      <c r="AK1611" s="960"/>
      <c r="AL1611" s="960"/>
      <c r="AM1611" s="960"/>
      <c r="AN1611" s="960"/>
      <c r="AO1611" s="960"/>
      <c r="AP1611" s="960"/>
      <c r="AQ1611" s="960"/>
      <c r="AR1611" s="960"/>
      <c r="AS1611" s="960"/>
      <c r="AT1611" s="960"/>
      <c r="AU1611" s="960"/>
      <c r="AV1611" s="960"/>
      <c r="AW1611" s="960"/>
      <c r="AX1611" s="960"/>
      <c r="AY1611" s="960"/>
      <c r="AZ1611" s="960"/>
      <c r="BA1611" s="960"/>
      <c r="BB1611" s="960"/>
      <c r="BC1611" s="960"/>
      <c r="BD1611" s="960"/>
      <c r="BE1611" s="960"/>
      <c r="BF1611" s="960"/>
      <c r="BG1611" s="960"/>
      <c r="BH1611" s="960"/>
      <c r="BI1611" s="960"/>
      <c r="BJ1611" s="960"/>
      <c r="BK1611" s="960"/>
      <c r="BL1611" s="960"/>
      <c r="BM1611" s="960"/>
      <c r="BN1611" s="960"/>
      <c r="BO1611" s="960"/>
      <c r="BP1611" s="960"/>
      <c r="BQ1611" s="960"/>
      <c r="BR1611" s="960"/>
      <c r="BS1611" s="960"/>
    </row>
    <row r="1612" spans="2:71" ht="15.65" customHeight="1" outlineLevel="2" x14ac:dyDescent="0.25">
      <c r="D1612" s="764" t="s">
        <v>875</v>
      </c>
      <c r="E1612" s="682"/>
      <c r="F1612" s="682"/>
      <c r="G1612" s="661"/>
      <c r="H1612" s="661"/>
      <c r="I1612" s="897"/>
      <c r="J1612" s="897"/>
      <c r="K1612" s="897"/>
      <c r="N1612" s="795"/>
      <c r="O1612" s="1017"/>
      <c r="P1612" s="1017"/>
      <c r="Q1612" s="1017"/>
    </row>
    <row r="1613" spans="2:71" ht="15.65" customHeight="1" outlineLevel="2" x14ac:dyDescent="0.25">
      <c r="D1613" s="764"/>
      <c r="E1613" s="682"/>
      <c r="F1613" s="682"/>
      <c r="G1613" s="661"/>
      <c r="H1613" s="661"/>
      <c r="I1613" s="897"/>
      <c r="J1613" s="897"/>
      <c r="K1613" s="897"/>
      <c r="N1613" s="795"/>
      <c r="O1613" s="1017"/>
      <c r="P1613" s="1017"/>
      <c r="Q1613" s="1017"/>
    </row>
    <row r="1614" spans="2:71" ht="15.65" customHeight="1" outlineLevel="2" x14ac:dyDescent="0.25">
      <c r="B1614" s="664" t="s">
        <v>951</v>
      </c>
      <c r="D1614" s="659" t="s">
        <v>974</v>
      </c>
      <c r="E1614" s="682">
        <v>1</v>
      </c>
      <c r="F1614" s="682" t="s">
        <v>846</v>
      </c>
      <c r="G1614" s="682"/>
      <c r="H1614" s="682">
        <f t="shared" ref="H1614:H1638" si="374">E1614*G1614</f>
        <v>0</v>
      </c>
      <c r="I1614" s="898"/>
      <c r="J1614" s="898">
        <f t="shared" ref="J1614:J1638" si="375">E1614*I1614</f>
        <v>0</v>
      </c>
      <c r="K1614" s="898">
        <v>750</v>
      </c>
      <c r="L1614" s="898">
        <f t="shared" ref="L1614:L1636" si="376">E1614*K1614</f>
        <v>750</v>
      </c>
      <c r="M1614" s="898">
        <f>J1614+H1614*Tabellen!$K$2+L1614</f>
        <v>750</v>
      </c>
      <c r="N1614" s="795"/>
      <c r="O1614" s="1017">
        <f t="shared" ref="O1614:O1638" si="377">M1614</f>
        <v>750</v>
      </c>
      <c r="P1614" s="1017"/>
      <c r="Q1614" s="1020" t="s">
        <v>992</v>
      </c>
      <c r="R1614" s="1040">
        <f>_xlfn.XLOOKUP(Q1614,Tabellen!$B$9:$B$21,Tabellen!$C$9:$C$21,"controleren")</f>
        <v>0.25</v>
      </c>
      <c r="S1614" s="1018">
        <f t="shared" ref="S1614:S1638" si="378">O1614*R1614</f>
        <v>187.5</v>
      </c>
      <c r="T1614" s="1018">
        <f t="shared" ref="T1614:T1638" si="379">O1614-S1614</f>
        <v>562.5</v>
      </c>
      <c r="U1614" s="1018">
        <f>S1614*Tabellen!$G$2</f>
        <v>16.875</v>
      </c>
      <c r="V1614" s="1018">
        <f>T1614*Tabellen!$H$2</f>
        <v>118.125</v>
      </c>
      <c r="W1614" s="1018">
        <f t="shared" ref="W1614:W1638" si="380">U1614+V1614</f>
        <v>135</v>
      </c>
      <c r="X1614" s="1018">
        <f t="shared" ref="X1614:X1638" si="381">O1614+W1614</f>
        <v>885</v>
      </c>
    </row>
    <row r="1615" spans="2:71" ht="15.65" customHeight="1" outlineLevel="2" x14ac:dyDescent="0.25">
      <c r="B1615" s="659"/>
      <c r="D1615" s="659"/>
      <c r="E1615" s="682"/>
      <c r="F1615" s="682"/>
      <c r="G1615" s="682"/>
      <c r="H1615" s="682"/>
      <c r="I1615" s="898"/>
      <c r="J1615" s="898"/>
      <c r="K1615" s="898"/>
      <c r="L1615" s="898"/>
      <c r="M1615" s="898"/>
      <c r="N1615" s="795"/>
      <c r="O1615" s="1017"/>
      <c r="P1615" s="1017"/>
      <c r="Q1615" s="1020"/>
      <c r="R1615" s="1040"/>
    </row>
    <row r="1616" spans="2:71" ht="15.65" customHeight="1" outlineLevel="2" x14ac:dyDescent="0.25">
      <c r="B1616" s="664" t="s">
        <v>952</v>
      </c>
      <c r="D1616" s="659" t="s">
        <v>862</v>
      </c>
      <c r="E1616" s="682">
        <v>1</v>
      </c>
      <c r="F1616" s="682" t="s">
        <v>846</v>
      </c>
      <c r="G1616" s="682"/>
      <c r="H1616" s="682">
        <f t="shared" si="374"/>
        <v>0</v>
      </c>
      <c r="I1616" s="898"/>
      <c r="J1616" s="898">
        <f t="shared" si="375"/>
        <v>0</v>
      </c>
      <c r="K1616" s="898">
        <v>350</v>
      </c>
      <c r="L1616" s="898">
        <f t="shared" si="376"/>
        <v>350</v>
      </c>
      <c r="M1616" s="898">
        <f>J1616+H1616*Tabellen!$K$2+L1616</f>
        <v>350</v>
      </c>
      <c r="N1616" s="795"/>
      <c r="O1616" s="1017">
        <f t="shared" si="377"/>
        <v>350</v>
      </c>
      <c r="P1616" s="1017"/>
      <c r="Q1616" s="1020" t="s">
        <v>992</v>
      </c>
      <c r="R1616" s="1040">
        <f>_xlfn.XLOOKUP(Q1616,Tabellen!$B$9:$B$21,Tabellen!$C$9:$C$21,"controleren")</f>
        <v>0.25</v>
      </c>
      <c r="S1616" s="1018">
        <f t="shared" si="378"/>
        <v>87.5</v>
      </c>
      <c r="T1616" s="1018">
        <f t="shared" si="379"/>
        <v>262.5</v>
      </c>
      <c r="U1616" s="1018">
        <f>S1616*Tabellen!$G$2</f>
        <v>7.875</v>
      </c>
      <c r="V1616" s="1018">
        <f>T1616*Tabellen!$H$2</f>
        <v>55.125</v>
      </c>
      <c r="W1616" s="1018">
        <f t="shared" si="380"/>
        <v>63</v>
      </c>
      <c r="X1616" s="1018">
        <f t="shared" si="381"/>
        <v>413</v>
      </c>
    </row>
    <row r="1617" spans="2:24" ht="15.65" customHeight="1" outlineLevel="2" x14ac:dyDescent="0.25">
      <c r="B1617" s="659"/>
      <c r="D1617" s="659"/>
      <c r="E1617" s="682"/>
      <c r="F1617" s="682"/>
      <c r="G1617" s="682"/>
      <c r="H1617" s="682"/>
      <c r="I1617" s="898"/>
      <c r="J1617" s="898"/>
      <c r="K1617" s="898"/>
      <c r="L1617" s="898"/>
      <c r="M1617" s="898"/>
      <c r="N1617" s="795"/>
      <c r="O1617" s="1017"/>
      <c r="P1617" s="1017"/>
      <c r="Q1617" s="1020"/>
      <c r="R1617" s="1040"/>
    </row>
    <row r="1618" spans="2:24" ht="15.65" customHeight="1" outlineLevel="2" x14ac:dyDescent="0.25">
      <c r="B1618" s="664" t="s">
        <v>953</v>
      </c>
      <c r="D1618" s="659" t="s">
        <v>1831</v>
      </c>
      <c r="E1618" s="682">
        <v>1</v>
      </c>
      <c r="F1618" s="682" t="s">
        <v>846</v>
      </c>
      <c r="G1618" s="682"/>
      <c r="H1618" s="682">
        <f t="shared" si="374"/>
        <v>0</v>
      </c>
      <c r="I1618" s="898"/>
      <c r="J1618" s="898">
        <f t="shared" si="375"/>
        <v>0</v>
      </c>
      <c r="K1618" s="898">
        <v>75</v>
      </c>
      <c r="L1618" s="898">
        <f t="shared" si="376"/>
        <v>75</v>
      </c>
      <c r="M1618" s="898">
        <f>J1618+H1618*Tabellen!$K$2+L1618</f>
        <v>75</v>
      </c>
      <c r="N1618" s="795"/>
      <c r="O1618" s="1017">
        <f t="shared" si="377"/>
        <v>75</v>
      </c>
      <c r="P1618" s="1017"/>
      <c r="Q1618" s="1020" t="s">
        <v>992</v>
      </c>
      <c r="R1618" s="1040">
        <f>_xlfn.XLOOKUP(Q1618,Tabellen!$B$9:$B$21,Tabellen!$C$9:$C$21,"controleren")</f>
        <v>0.25</v>
      </c>
      <c r="S1618" s="1018">
        <f t="shared" si="378"/>
        <v>18.75</v>
      </c>
      <c r="T1618" s="1018">
        <f t="shared" si="379"/>
        <v>56.25</v>
      </c>
      <c r="U1618" s="1018">
        <f>S1618*Tabellen!$G$2</f>
        <v>1.6875</v>
      </c>
      <c r="V1618" s="1018">
        <f>T1618*Tabellen!$H$2</f>
        <v>11.8125</v>
      </c>
      <c r="W1618" s="1018">
        <f t="shared" si="380"/>
        <v>13.5</v>
      </c>
      <c r="X1618" s="1018">
        <f t="shared" si="381"/>
        <v>88.5</v>
      </c>
    </row>
    <row r="1619" spans="2:24" ht="15.65" customHeight="1" outlineLevel="2" x14ac:dyDescent="0.25">
      <c r="B1619" s="659"/>
      <c r="D1619" s="659"/>
      <c r="E1619" s="682"/>
      <c r="F1619" s="682"/>
      <c r="G1619" s="682"/>
      <c r="H1619" s="682"/>
      <c r="I1619" s="898"/>
      <c r="J1619" s="898"/>
      <c r="K1619" s="898"/>
      <c r="L1619" s="898"/>
      <c r="M1619" s="898"/>
      <c r="N1619" s="795"/>
      <c r="O1619" s="1017"/>
      <c r="P1619" s="1017"/>
      <c r="Q1619" s="1020"/>
      <c r="R1619" s="1040"/>
    </row>
    <row r="1620" spans="2:24" ht="15.65" customHeight="1" outlineLevel="2" x14ac:dyDescent="0.25">
      <c r="B1620" s="664" t="s">
        <v>954</v>
      </c>
      <c r="D1620" s="659" t="s">
        <v>1821</v>
      </c>
      <c r="E1620" s="682">
        <v>1</v>
      </c>
      <c r="F1620" s="682" t="s">
        <v>74</v>
      </c>
      <c r="G1620" s="682"/>
      <c r="H1620" s="682">
        <f t="shared" si="374"/>
        <v>0</v>
      </c>
      <c r="I1620" s="898"/>
      <c r="J1620" s="898">
        <f t="shared" si="375"/>
        <v>0</v>
      </c>
      <c r="K1620" s="898">
        <v>29.65</v>
      </c>
      <c r="L1620" s="898">
        <f t="shared" si="376"/>
        <v>29.65</v>
      </c>
      <c r="M1620" s="898">
        <f>J1620+H1620*Tabellen!$K$2+L1620</f>
        <v>29.65</v>
      </c>
      <c r="N1620" s="795"/>
      <c r="O1620" s="1017">
        <f t="shared" si="377"/>
        <v>29.65</v>
      </c>
      <c r="P1620" s="1017"/>
      <c r="Q1620" s="1020" t="s">
        <v>992</v>
      </c>
      <c r="R1620" s="1040">
        <f>_xlfn.XLOOKUP(Q1620,Tabellen!$B$9:$B$21,Tabellen!$C$9:$C$21,"controleren")</f>
        <v>0.25</v>
      </c>
      <c r="S1620" s="1018">
        <f t="shared" si="378"/>
        <v>7.4124999999999996</v>
      </c>
      <c r="T1620" s="1018">
        <f t="shared" si="379"/>
        <v>22.237499999999997</v>
      </c>
      <c r="U1620" s="1018">
        <f>S1620*Tabellen!$G$2</f>
        <v>0.66712499999999997</v>
      </c>
      <c r="V1620" s="1018">
        <f>T1620*Tabellen!$H$2</f>
        <v>4.6698749999999993</v>
      </c>
      <c r="W1620" s="1018">
        <f t="shared" si="380"/>
        <v>5.3369999999999997</v>
      </c>
      <c r="X1620" s="1018">
        <f t="shared" si="381"/>
        <v>34.986999999999995</v>
      </c>
    </row>
    <row r="1621" spans="2:24" ht="15.65" customHeight="1" outlineLevel="2" x14ac:dyDescent="0.25">
      <c r="B1621" s="659"/>
      <c r="D1621" s="659"/>
      <c r="E1621" s="682"/>
      <c r="F1621" s="682"/>
      <c r="G1621" s="682"/>
      <c r="H1621" s="682"/>
      <c r="I1621" s="898"/>
      <c r="J1621" s="898"/>
      <c r="K1621" s="898"/>
      <c r="L1621" s="898"/>
      <c r="M1621" s="898"/>
      <c r="N1621" s="795"/>
      <c r="O1621" s="1017"/>
      <c r="P1621" s="1017"/>
      <c r="Q1621" s="1020"/>
      <c r="R1621" s="1040"/>
    </row>
    <row r="1622" spans="2:24" ht="15.65" customHeight="1" outlineLevel="2" x14ac:dyDescent="0.25">
      <c r="B1622" s="664" t="s">
        <v>955</v>
      </c>
      <c r="D1622" s="659" t="s">
        <v>872</v>
      </c>
      <c r="E1622" s="682">
        <v>1</v>
      </c>
      <c r="F1622" s="682" t="s">
        <v>74</v>
      </c>
      <c r="G1622" s="677"/>
      <c r="H1622" s="682">
        <f t="shared" si="374"/>
        <v>0</v>
      </c>
      <c r="I1622" s="898"/>
      <c r="J1622" s="898">
        <f t="shared" si="375"/>
        <v>0</v>
      </c>
      <c r="K1622" s="898">
        <v>16.97</v>
      </c>
      <c r="L1622" s="898">
        <f t="shared" si="376"/>
        <v>16.97</v>
      </c>
      <c r="M1622" s="898">
        <f>J1622+H1622*Tabellen!$K$2+L1622</f>
        <v>16.97</v>
      </c>
      <c r="N1622" s="795"/>
      <c r="O1622" s="1017">
        <f t="shared" si="377"/>
        <v>16.97</v>
      </c>
      <c r="P1622" s="1017"/>
      <c r="Q1622" s="1020" t="s">
        <v>992</v>
      </c>
      <c r="R1622" s="1040">
        <f>_xlfn.XLOOKUP(Q1622,Tabellen!$B$9:$B$21,Tabellen!$C$9:$C$21,"controleren")</f>
        <v>0.25</v>
      </c>
      <c r="S1622" s="1018">
        <f t="shared" si="378"/>
        <v>4.2424999999999997</v>
      </c>
      <c r="T1622" s="1018">
        <f t="shared" si="379"/>
        <v>12.727499999999999</v>
      </c>
      <c r="U1622" s="1018">
        <f>S1622*Tabellen!$G$2</f>
        <v>0.38182499999999997</v>
      </c>
      <c r="V1622" s="1018">
        <f>T1622*Tabellen!$H$2</f>
        <v>2.6727749999999997</v>
      </c>
      <c r="W1622" s="1018">
        <f t="shared" si="380"/>
        <v>3.0545999999999998</v>
      </c>
      <c r="X1622" s="1018">
        <f t="shared" si="381"/>
        <v>20.0246</v>
      </c>
    </row>
    <row r="1623" spans="2:24" ht="15.65" customHeight="1" outlineLevel="2" x14ac:dyDescent="0.25">
      <c r="B1623" s="659"/>
      <c r="D1623" s="659"/>
      <c r="E1623" s="682"/>
      <c r="F1623" s="682"/>
      <c r="G1623" s="677"/>
      <c r="H1623" s="682"/>
      <c r="I1623" s="898"/>
      <c r="J1623" s="898"/>
      <c r="K1623" s="898"/>
      <c r="L1623" s="898"/>
      <c r="M1623" s="898"/>
      <c r="N1623" s="795"/>
      <c r="O1623" s="1017"/>
      <c r="P1623" s="1017"/>
      <c r="Q1623" s="1020"/>
      <c r="R1623" s="1040"/>
    </row>
    <row r="1624" spans="2:24" ht="15.65" customHeight="1" outlineLevel="2" x14ac:dyDescent="0.25">
      <c r="B1624" s="664" t="s">
        <v>956</v>
      </c>
      <c r="D1624" s="659" t="s">
        <v>1822</v>
      </c>
      <c r="E1624" s="682">
        <v>1</v>
      </c>
      <c r="F1624" s="682" t="s">
        <v>74</v>
      </c>
      <c r="G1624" s="682"/>
      <c r="H1624" s="682">
        <f t="shared" si="374"/>
        <v>0</v>
      </c>
      <c r="I1624" s="898"/>
      <c r="J1624" s="898">
        <f t="shared" si="375"/>
        <v>0</v>
      </c>
      <c r="K1624" s="898">
        <v>5</v>
      </c>
      <c r="L1624" s="898">
        <f t="shared" si="376"/>
        <v>5</v>
      </c>
      <c r="M1624" s="898">
        <f>J1624+H1624*Tabellen!$K$2+L1624</f>
        <v>5</v>
      </c>
      <c r="N1624" s="795"/>
      <c r="O1624" s="1017">
        <f t="shared" si="377"/>
        <v>5</v>
      </c>
      <c r="P1624" s="1017"/>
      <c r="Q1624" s="1020" t="s">
        <v>992</v>
      </c>
      <c r="R1624" s="1040">
        <f>_xlfn.XLOOKUP(Q1624,Tabellen!$B$9:$B$21,Tabellen!$C$9:$C$21,"controleren")</f>
        <v>0.25</v>
      </c>
      <c r="S1624" s="1018">
        <f t="shared" si="378"/>
        <v>1.25</v>
      </c>
      <c r="T1624" s="1018">
        <f t="shared" si="379"/>
        <v>3.75</v>
      </c>
      <c r="U1624" s="1018">
        <f>S1624*Tabellen!$G$2</f>
        <v>0.11249999999999999</v>
      </c>
      <c r="V1624" s="1018">
        <f>T1624*Tabellen!$H$2</f>
        <v>0.78749999999999998</v>
      </c>
      <c r="W1624" s="1018">
        <f t="shared" si="380"/>
        <v>0.89999999999999991</v>
      </c>
      <c r="X1624" s="1018">
        <f t="shared" si="381"/>
        <v>5.9</v>
      </c>
    </row>
    <row r="1625" spans="2:24" ht="15.65" customHeight="1" outlineLevel="2" x14ac:dyDescent="0.25">
      <c r="B1625" s="659"/>
      <c r="D1625" s="659"/>
      <c r="E1625" s="682"/>
      <c r="F1625" s="682"/>
      <c r="G1625" s="682"/>
      <c r="H1625" s="682"/>
      <c r="I1625" s="898"/>
      <c r="J1625" s="898"/>
      <c r="K1625" s="898"/>
      <c r="L1625" s="898"/>
      <c r="M1625" s="898"/>
      <c r="N1625" s="795"/>
      <c r="O1625" s="1017"/>
      <c r="P1625" s="1017"/>
      <c r="Q1625" s="1020"/>
      <c r="R1625" s="1040"/>
    </row>
    <row r="1626" spans="2:24" ht="15.65" customHeight="1" outlineLevel="2" x14ac:dyDescent="0.25">
      <c r="B1626" s="664" t="s">
        <v>957</v>
      </c>
      <c r="D1626" s="659" t="s">
        <v>963</v>
      </c>
      <c r="E1626" s="682">
        <v>1</v>
      </c>
      <c r="F1626" s="682" t="s">
        <v>71</v>
      </c>
      <c r="G1626" s="682"/>
      <c r="H1626" s="682">
        <f t="shared" si="374"/>
        <v>0</v>
      </c>
      <c r="I1626" s="898"/>
      <c r="J1626" s="898">
        <f t="shared" si="375"/>
        <v>0</v>
      </c>
      <c r="K1626" s="898">
        <v>25</v>
      </c>
      <c r="L1626" s="898">
        <f t="shared" si="376"/>
        <v>25</v>
      </c>
      <c r="M1626" s="898">
        <f>J1626+H1626*Tabellen!$K$2+L1626</f>
        <v>25</v>
      </c>
      <c r="N1626" s="795"/>
      <c r="O1626" s="1017">
        <f t="shared" si="377"/>
        <v>25</v>
      </c>
      <c r="P1626" s="1017"/>
      <c r="Q1626" s="1020" t="s">
        <v>992</v>
      </c>
      <c r="R1626" s="1040">
        <f>_xlfn.XLOOKUP(Q1626,Tabellen!$B$9:$B$21,Tabellen!$C$9:$C$21,"controleren")</f>
        <v>0.25</v>
      </c>
      <c r="S1626" s="1018">
        <f t="shared" si="378"/>
        <v>6.25</v>
      </c>
      <c r="T1626" s="1018">
        <f t="shared" si="379"/>
        <v>18.75</v>
      </c>
      <c r="U1626" s="1018">
        <f>S1626*Tabellen!$G$2</f>
        <v>0.5625</v>
      </c>
      <c r="V1626" s="1018">
        <f>T1626*Tabellen!$H$2</f>
        <v>3.9375</v>
      </c>
      <c r="W1626" s="1018">
        <f t="shared" si="380"/>
        <v>4.5</v>
      </c>
      <c r="X1626" s="1018">
        <f t="shared" si="381"/>
        <v>29.5</v>
      </c>
    </row>
    <row r="1627" spans="2:24" ht="15.65" customHeight="1" outlineLevel="2" x14ac:dyDescent="0.25">
      <c r="B1627" s="659"/>
      <c r="D1627" s="659"/>
      <c r="E1627" s="682"/>
      <c r="F1627" s="682"/>
      <c r="G1627" s="682"/>
      <c r="H1627" s="682"/>
      <c r="I1627" s="898"/>
      <c r="J1627" s="898"/>
      <c r="K1627" s="898"/>
      <c r="L1627" s="898"/>
      <c r="M1627" s="898"/>
      <c r="N1627" s="795"/>
      <c r="O1627" s="1017"/>
      <c r="P1627" s="1017"/>
      <c r="Q1627" s="1020"/>
      <c r="R1627" s="1040"/>
    </row>
    <row r="1628" spans="2:24" ht="15.65" customHeight="1" outlineLevel="2" x14ac:dyDescent="0.25">
      <c r="B1628" s="664" t="s">
        <v>958</v>
      </c>
      <c r="D1628" s="659" t="s">
        <v>964</v>
      </c>
      <c r="E1628" s="682">
        <v>1</v>
      </c>
      <c r="F1628" s="682" t="s">
        <v>846</v>
      </c>
      <c r="G1628" s="682"/>
      <c r="H1628" s="682">
        <f t="shared" si="374"/>
        <v>0</v>
      </c>
      <c r="I1628" s="898"/>
      <c r="J1628" s="898">
        <f t="shared" si="375"/>
        <v>0</v>
      </c>
      <c r="K1628" s="898">
        <v>125</v>
      </c>
      <c r="L1628" s="898">
        <f t="shared" si="376"/>
        <v>125</v>
      </c>
      <c r="M1628" s="898">
        <f>J1628+H1628*Tabellen!$K$2+L1628</f>
        <v>125</v>
      </c>
      <c r="N1628" s="795"/>
      <c r="O1628" s="1017">
        <f t="shared" si="377"/>
        <v>125</v>
      </c>
      <c r="P1628" s="1017"/>
      <c r="Q1628" s="1020" t="s">
        <v>992</v>
      </c>
      <c r="R1628" s="1040">
        <f>_xlfn.XLOOKUP(Q1628,Tabellen!$B$9:$B$21,Tabellen!$C$9:$C$21,"controleren")</f>
        <v>0.25</v>
      </c>
      <c r="S1628" s="1018">
        <f t="shared" si="378"/>
        <v>31.25</v>
      </c>
      <c r="T1628" s="1018">
        <f t="shared" si="379"/>
        <v>93.75</v>
      </c>
      <c r="U1628" s="1018">
        <f>S1628*Tabellen!$G$2</f>
        <v>2.8125</v>
      </c>
      <c r="V1628" s="1018">
        <f>T1628*Tabellen!$H$2</f>
        <v>19.6875</v>
      </c>
      <c r="W1628" s="1018">
        <f t="shared" si="380"/>
        <v>22.5</v>
      </c>
      <c r="X1628" s="1018">
        <f t="shared" si="381"/>
        <v>147.5</v>
      </c>
    </row>
    <row r="1629" spans="2:24" ht="15.65" customHeight="1" outlineLevel="2" x14ac:dyDescent="0.25">
      <c r="B1629" s="659"/>
      <c r="D1629" s="659"/>
      <c r="E1629" s="682"/>
      <c r="F1629" s="682"/>
      <c r="G1629" s="682"/>
      <c r="H1629" s="682"/>
      <c r="I1629" s="898"/>
      <c r="J1629" s="898"/>
      <c r="K1629" s="898"/>
      <c r="L1629" s="898"/>
      <c r="M1629" s="898"/>
      <c r="N1629" s="795"/>
      <c r="O1629" s="1017"/>
      <c r="P1629" s="1017"/>
      <c r="Q1629" s="1020"/>
      <c r="R1629" s="1040"/>
    </row>
    <row r="1630" spans="2:24" ht="15.65" customHeight="1" outlineLevel="2" x14ac:dyDescent="0.25">
      <c r="B1630" s="664" t="s">
        <v>959</v>
      </c>
      <c r="D1630" s="659" t="s">
        <v>1114</v>
      </c>
      <c r="E1630" s="682">
        <v>1</v>
      </c>
      <c r="F1630" s="682" t="s">
        <v>846</v>
      </c>
      <c r="G1630" s="682"/>
      <c r="H1630" s="682">
        <f t="shared" si="374"/>
        <v>0</v>
      </c>
      <c r="I1630" s="898"/>
      <c r="J1630" s="898">
        <f t="shared" si="375"/>
        <v>0</v>
      </c>
      <c r="K1630" s="898">
        <v>300</v>
      </c>
      <c r="L1630" s="898">
        <f t="shared" si="376"/>
        <v>300</v>
      </c>
      <c r="M1630" s="898">
        <f>J1630+H1630*Tabellen!$K$2+L1630</f>
        <v>300</v>
      </c>
      <c r="N1630" s="795"/>
      <c r="O1630" s="1017">
        <f t="shared" si="377"/>
        <v>300</v>
      </c>
      <c r="P1630" s="1017"/>
      <c r="Q1630" s="1020" t="s">
        <v>992</v>
      </c>
      <c r="R1630" s="1040">
        <v>0</v>
      </c>
      <c r="S1630" s="1018">
        <f t="shared" si="378"/>
        <v>0</v>
      </c>
      <c r="T1630" s="1018">
        <f t="shared" si="379"/>
        <v>300</v>
      </c>
      <c r="U1630" s="1018">
        <f>S1630*Tabellen!$G$2</f>
        <v>0</v>
      </c>
      <c r="V1630" s="1018">
        <f>T1630*Tabellen!$H$2</f>
        <v>63</v>
      </c>
      <c r="W1630" s="1018">
        <f t="shared" si="380"/>
        <v>63</v>
      </c>
      <c r="X1630" s="1018">
        <f t="shared" si="381"/>
        <v>363</v>
      </c>
    </row>
    <row r="1631" spans="2:24" ht="15.65" customHeight="1" outlineLevel="2" x14ac:dyDescent="0.25">
      <c r="B1631" s="659"/>
      <c r="D1631" s="659"/>
      <c r="E1631" s="682"/>
      <c r="F1631" s="682"/>
      <c r="G1631" s="682"/>
      <c r="H1631" s="682"/>
      <c r="I1631" s="898"/>
      <c r="J1631" s="898"/>
      <c r="K1631" s="898"/>
      <c r="L1631" s="898"/>
      <c r="M1631" s="898"/>
      <c r="N1631" s="795"/>
      <c r="O1631" s="1017"/>
      <c r="P1631" s="1017"/>
      <c r="Q1631" s="1020"/>
      <c r="R1631" s="1040"/>
    </row>
    <row r="1632" spans="2:24" ht="15.65" customHeight="1" outlineLevel="2" x14ac:dyDescent="0.25">
      <c r="B1632" s="664" t="s">
        <v>960</v>
      </c>
      <c r="D1632" s="659" t="s">
        <v>965</v>
      </c>
      <c r="E1632" s="682">
        <v>1</v>
      </c>
      <c r="F1632" s="682" t="s">
        <v>978</v>
      </c>
      <c r="G1632" s="682"/>
      <c r="H1632" s="682">
        <f t="shared" si="374"/>
        <v>0</v>
      </c>
      <c r="I1632" s="898"/>
      <c r="J1632" s="898">
        <f t="shared" si="375"/>
        <v>0</v>
      </c>
      <c r="K1632" s="898">
        <v>50</v>
      </c>
      <c r="L1632" s="898">
        <f t="shared" si="376"/>
        <v>50</v>
      </c>
      <c r="M1632" s="898">
        <f>J1632+H1632*Tabellen!$K$2+L1632</f>
        <v>50</v>
      </c>
      <c r="N1632" s="795"/>
      <c r="O1632" s="1017">
        <f t="shared" si="377"/>
        <v>50</v>
      </c>
      <c r="P1632" s="1017"/>
      <c r="Q1632" s="1020" t="s">
        <v>992</v>
      </c>
      <c r="R1632" s="1040">
        <f>_xlfn.XLOOKUP(Q1632,Tabellen!$B$9:$B$21,Tabellen!$C$9:$C$21,"controleren")</f>
        <v>0.25</v>
      </c>
      <c r="S1632" s="1018">
        <f t="shared" si="378"/>
        <v>12.5</v>
      </c>
      <c r="T1632" s="1018">
        <f t="shared" si="379"/>
        <v>37.5</v>
      </c>
      <c r="U1632" s="1018">
        <f>S1632*Tabellen!$G$2</f>
        <v>1.125</v>
      </c>
      <c r="V1632" s="1018">
        <f>T1632*Tabellen!$H$2</f>
        <v>7.875</v>
      </c>
      <c r="W1632" s="1018">
        <f t="shared" si="380"/>
        <v>9</v>
      </c>
      <c r="X1632" s="1018">
        <f t="shared" si="381"/>
        <v>59</v>
      </c>
    </row>
    <row r="1633" spans="1:71" ht="15.65" customHeight="1" outlineLevel="2" x14ac:dyDescent="0.25">
      <c r="B1633" s="659"/>
      <c r="D1633" s="659"/>
      <c r="E1633" s="682"/>
      <c r="F1633" s="682"/>
      <c r="G1633" s="682"/>
      <c r="H1633" s="682"/>
      <c r="I1633" s="898"/>
      <c r="J1633" s="898"/>
      <c r="K1633" s="898"/>
      <c r="L1633" s="898"/>
      <c r="M1633" s="898"/>
      <c r="N1633" s="795"/>
      <c r="O1633" s="1017"/>
      <c r="P1633" s="1017"/>
      <c r="Q1633" s="1020"/>
      <c r="R1633" s="1040"/>
    </row>
    <row r="1634" spans="1:71" ht="15.65" customHeight="1" outlineLevel="2" x14ac:dyDescent="0.25">
      <c r="B1634" s="664" t="s">
        <v>961</v>
      </c>
      <c r="D1634" s="659" t="s">
        <v>966</v>
      </c>
      <c r="E1634" s="682">
        <v>1</v>
      </c>
      <c r="F1634" s="682" t="s">
        <v>73</v>
      </c>
      <c r="G1634" s="682"/>
      <c r="H1634" s="682">
        <f t="shared" si="374"/>
        <v>0</v>
      </c>
      <c r="I1634" s="898"/>
      <c r="J1634" s="898">
        <f t="shared" si="375"/>
        <v>0</v>
      </c>
      <c r="K1634" s="898">
        <v>75</v>
      </c>
      <c r="L1634" s="898">
        <f t="shared" si="376"/>
        <v>75</v>
      </c>
      <c r="M1634" s="898">
        <f>J1634+H1634*Tabellen!$K$2+L1634</f>
        <v>75</v>
      </c>
      <c r="N1634" s="795"/>
      <c r="O1634" s="1017">
        <f t="shared" si="377"/>
        <v>75</v>
      </c>
      <c r="P1634" s="1017"/>
      <c r="Q1634" s="1020" t="s">
        <v>992</v>
      </c>
      <c r="R1634" s="1040">
        <f>_xlfn.XLOOKUP(Q1634,Tabellen!$B$9:$B$21,Tabellen!$C$9:$C$21,"controleren")</f>
        <v>0.25</v>
      </c>
      <c r="S1634" s="1018">
        <f t="shared" si="378"/>
        <v>18.75</v>
      </c>
      <c r="T1634" s="1018">
        <f t="shared" si="379"/>
        <v>56.25</v>
      </c>
      <c r="U1634" s="1018">
        <f>S1634*Tabellen!$G$2</f>
        <v>1.6875</v>
      </c>
      <c r="V1634" s="1018">
        <f>T1634*Tabellen!$H$2</f>
        <v>11.8125</v>
      </c>
      <c r="W1634" s="1018">
        <f t="shared" si="380"/>
        <v>13.5</v>
      </c>
      <c r="X1634" s="1018">
        <f t="shared" si="381"/>
        <v>88.5</v>
      </c>
    </row>
    <row r="1635" spans="1:71" ht="15.65" customHeight="1" outlineLevel="2" x14ac:dyDescent="0.25">
      <c r="B1635" s="659"/>
      <c r="D1635" s="659"/>
      <c r="E1635" s="682"/>
      <c r="F1635" s="682"/>
      <c r="G1635" s="682"/>
      <c r="H1635" s="682"/>
      <c r="I1635" s="898"/>
      <c r="J1635" s="898"/>
      <c r="K1635" s="898"/>
      <c r="L1635" s="898"/>
      <c r="M1635" s="898"/>
      <c r="N1635" s="795"/>
      <c r="O1635" s="1017"/>
      <c r="P1635" s="1017"/>
      <c r="Q1635" s="1020"/>
      <c r="R1635" s="1040"/>
    </row>
    <row r="1636" spans="1:71" ht="15.65" customHeight="1" outlineLevel="2" x14ac:dyDescent="0.25">
      <c r="B1636" s="664" t="s">
        <v>962</v>
      </c>
      <c r="D1636" s="659" t="s">
        <v>1805</v>
      </c>
      <c r="E1636" s="682">
        <v>1</v>
      </c>
      <c r="F1636" s="682" t="s">
        <v>846</v>
      </c>
      <c r="G1636" s="682"/>
      <c r="H1636" s="682">
        <f t="shared" si="374"/>
        <v>0</v>
      </c>
      <c r="I1636" s="898"/>
      <c r="J1636" s="898">
        <f t="shared" si="375"/>
        <v>0</v>
      </c>
      <c r="K1636" s="898">
        <v>125</v>
      </c>
      <c r="L1636" s="898">
        <f t="shared" si="376"/>
        <v>125</v>
      </c>
      <c r="M1636" s="898">
        <f>J1636+H1636*Tabellen!$K$2+L1636</f>
        <v>125</v>
      </c>
      <c r="N1636" s="795"/>
      <c r="O1636" s="1017">
        <f t="shared" si="377"/>
        <v>125</v>
      </c>
      <c r="P1636" s="1017"/>
      <c r="Q1636" s="1020" t="s">
        <v>992</v>
      </c>
      <c r="R1636" s="1040">
        <f>_xlfn.XLOOKUP(Q1636,Tabellen!$B$9:$B$21,Tabellen!$C$9:$C$21,"controleren")</f>
        <v>0.25</v>
      </c>
      <c r="S1636" s="1018">
        <f t="shared" si="378"/>
        <v>31.25</v>
      </c>
      <c r="T1636" s="1018">
        <f t="shared" si="379"/>
        <v>93.75</v>
      </c>
      <c r="U1636" s="1018">
        <f>S1636*Tabellen!$G$2</f>
        <v>2.8125</v>
      </c>
      <c r="V1636" s="1018">
        <f>T1636*Tabellen!$H$2</f>
        <v>19.6875</v>
      </c>
      <c r="W1636" s="1018">
        <f t="shared" si="380"/>
        <v>22.5</v>
      </c>
      <c r="X1636" s="1018">
        <f t="shared" si="381"/>
        <v>147.5</v>
      </c>
    </row>
    <row r="1637" spans="1:71" ht="15.65" customHeight="1" outlineLevel="2" x14ac:dyDescent="0.25">
      <c r="B1637" s="659"/>
      <c r="D1637" s="659"/>
      <c r="E1637" s="682"/>
      <c r="F1637" s="682"/>
      <c r="G1637" s="682"/>
      <c r="H1637" s="682"/>
      <c r="I1637" s="898"/>
      <c r="J1637" s="898"/>
      <c r="K1637" s="898"/>
      <c r="L1637" s="898"/>
      <c r="M1637" s="898"/>
      <c r="N1637" s="795"/>
      <c r="O1637" s="1017"/>
      <c r="P1637" s="1017"/>
      <c r="Q1637" s="1020"/>
      <c r="R1637" s="1040"/>
    </row>
    <row r="1638" spans="1:71" ht="15.65" customHeight="1" outlineLevel="2" x14ac:dyDescent="0.25">
      <c r="B1638" s="664" t="s">
        <v>983</v>
      </c>
      <c r="D1638" s="659" t="s">
        <v>1823</v>
      </c>
      <c r="E1638" s="682">
        <v>1</v>
      </c>
      <c r="F1638" s="682" t="s">
        <v>846</v>
      </c>
      <c r="G1638" s="682"/>
      <c r="H1638" s="682">
        <f t="shared" si="374"/>
        <v>0</v>
      </c>
      <c r="I1638" s="898"/>
      <c r="J1638" s="898">
        <f t="shared" si="375"/>
        <v>0</v>
      </c>
      <c r="K1638" s="1150">
        <v>0.2</v>
      </c>
      <c r="L1638" s="898"/>
      <c r="M1638" s="898">
        <f>J1638+H1638*Tabellen!$K$2+L1638</f>
        <v>0</v>
      </c>
      <c r="N1638" s="795"/>
      <c r="O1638" s="1017">
        <f t="shared" si="377"/>
        <v>0</v>
      </c>
      <c r="P1638" s="1017"/>
      <c r="Q1638" s="1020" t="s">
        <v>992</v>
      </c>
      <c r="R1638" s="1040">
        <f>_xlfn.XLOOKUP(Q1638,Tabellen!$B$9:$B$21,Tabellen!$C$9:$C$21,"controleren")</f>
        <v>0.25</v>
      </c>
      <c r="S1638" s="1018">
        <f t="shared" si="378"/>
        <v>0</v>
      </c>
      <c r="T1638" s="1018">
        <f t="shared" si="379"/>
        <v>0</v>
      </c>
      <c r="U1638" s="1018">
        <f>S1638*Tabellen!$G$2</f>
        <v>0</v>
      </c>
      <c r="V1638" s="1018">
        <f>T1638*Tabellen!$H$2</f>
        <v>0</v>
      </c>
      <c r="W1638" s="1018">
        <f t="shared" si="380"/>
        <v>0</v>
      </c>
      <c r="X1638" s="1018">
        <f t="shared" si="381"/>
        <v>0</v>
      </c>
    </row>
    <row r="1639" spans="1:71" ht="15.65" customHeight="1" outlineLevel="2" x14ac:dyDescent="0.25">
      <c r="B1639" s="659"/>
      <c r="E1639" s="682"/>
      <c r="F1639" s="682"/>
      <c r="G1639" s="677"/>
      <c r="H1639" s="682"/>
      <c r="I1639" s="898"/>
      <c r="J1639" s="898"/>
      <c r="K1639" s="898"/>
      <c r="L1639" s="898"/>
      <c r="M1639" s="898"/>
      <c r="N1639" s="795"/>
      <c r="O1639" s="1017"/>
      <c r="P1639" s="1017"/>
      <c r="Q1639" s="1017"/>
    </row>
    <row r="1640" spans="1:71" ht="15.65" customHeight="1" outlineLevel="2" x14ac:dyDescent="0.25">
      <c r="B1640" s="664" t="s">
        <v>1616</v>
      </c>
      <c r="D1640" s="659" t="s">
        <v>1798</v>
      </c>
      <c r="E1640" s="682">
        <v>1</v>
      </c>
      <c r="F1640" s="682" t="s">
        <v>73</v>
      </c>
      <c r="G1640" s="682"/>
      <c r="H1640" s="682">
        <f t="shared" ref="H1640" si="382">E1640*G1640</f>
        <v>0</v>
      </c>
      <c r="I1640" s="898"/>
      <c r="J1640" s="898">
        <f t="shared" ref="J1640" si="383">E1640*I1640</f>
        <v>0</v>
      </c>
      <c r="K1640" s="898">
        <v>75</v>
      </c>
      <c r="L1640" s="898">
        <f t="shared" ref="L1640" si="384">E1640*K1640</f>
        <v>75</v>
      </c>
      <c r="M1640" s="898">
        <f>J1640+H1640*Tabellen!$K$2+L1640</f>
        <v>75</v>
      </c>
      <c r="N1640" s="795"/>
      <c r="O1640" s="1017">
        <f t="shared" ref="O1640" si="385">M1640</f>
        <v>75</v>
      </c>
      <c r="P1640" s="1017"/>
      <c r="Q1640" s="1020" t="s">
        <v>992</v>
      </c>
      <c r="R1640" s="1040">
        <f>_xlfn.XLOOKUP(Q1640,Tabellen!$B$9:$B$21,Tabellen!$C$9:$C$21,"controleren")</f>
        <v>0.25</v>
      </c>
      <c r="S1640" s="1018">
        <f t="shared" ref="S1640" si="386">O1640*R1640</f>
        <v>18.75</v>
      </c>
      <c r="T1640" s="1018">
        <f t="shared" ref="T1640" si="387">O1640-S1640</f>
        <v>56.25</v>
      </c>
      <c r="U1640" s="1018">
        <f>S1640*Tabellen!$G$2</f>
        <v>1.6875</v>
      </c>
      <c r="V1640" s="1018">
        <f>T1640*Tabellen!$H$2</f>
        <v>11.8125</v>
      </c>
      <c r="W1640" s="1018">
        <f t="shared" ref="W1640" si="388">U1640+V1640</f>
        <v>13.5</v>
      </c>
      <c r="X1640" s="1018">
        <f t="shared" ref="X1640" si="389">O1640+W1640</f>
        <v>88.5</v>
      </c>
    </row>
    <row r="1641" spans="1:71" ht="15.65" customHeight="1" outlineLevel="2" x14ac:dyDescent="0.25">
      <c r="B1641" s="659"/>
      <c r="D1641" s="659"/>
      <c r="E1641" s="682"/>
      <c r="F1641" s="682"/>
      <c r="G1641" s="682"/>
      <c r="H1641" s="682"/>
      <c r="I1641" s="898"/>
      <c r="J1641" s="898"/>
      <c r="K1641" s="898"/>
      <c r="L1641" s="898"/>
      <c r="M1641" s="898"/>
      <c r="N1641" s="795"/>
      <c r="O1641" s="1017"/>
      <c r="P1641" s="1017"/>
      <c r="Q1641" s="1020"/>
      <c r="R1641" s="1040"/>
    </row>
    <row r="1642" spans="1:71" ht="15.65" customHeight="1" outlineLevel="2" x14ac:dyDescent="0.25">
      <c r="B1642" s="664"/>
      <c r="E1642" s="682"/>
      <c r="F1642" s="682"/>
      <c r="G1642" s="677"/>
      <c r="H1642" s="682"/>
      <c r="I1642" s="898"/>
      <c r="J1642" s="898"/>
      <c r="K1642" s="898"/>
      <c r="L1642" s="898"/>
      <c r="M1642" s="898"/>
      <c r="N1642" s="795"/>
      <c r="O1642" s="1017"/>
      <c r="P1642" s="1017"/>
      <c r="Q1642" s="1017"/>
    </row>
    <row r="1643" spans="1:71" ht="9" customHeight="1" outlineLevel="1" x14ac:dyDescent="0.25">
      <c r="B1643" s="663"/>
      <c r="D1643" s="664"/>
      <c r="E1643" s="666"/>
      <c r="F1643" s="664"/>
      <c r="G1643" s="665"/>
      <c r="H1643" s="665"/>
      <c r="I1643" s="892"/>
      <c r="J1643" s="892"/>
      <c r="K1643" s="892"/>
      <c r="L1643" s="892"/>
      <c r="M1643" s="892"/>
      <c r="N1643" s="786"/>
      <c r="O1643" s="1021"/>
      <c r="P1643" s="1021"/>
      <c r="Q1643" s="1021"/>
      <c r="R1643" s="1022"/>
      <c r="S1643" s="1022"/>
      <c r="T1643" s="1022"/>
      <c r="U1643" s="1022"/>
      <c r="V1643" s="1022"/>
      <c r="W1643" s="1022"/>
      <c r="X1643" s="1022"/>
      <c r="Y1643" s="1021"/>
      <c r="Z1643" s="965"/>
      <c r="AA1643" s="966"/>
      <c r="AG1643" s="963"/>
      <c r="AH1643" s="963"/>
    </row>
    <row r="1644" spans="1:71" s="912" customFormat="1" ht="15.65" customHeight="1" outlineLevel="1" x14ac:dyDescent="0.25">
      <c r="B1644" s="650" t="s">
        <v>1147</v>
      </c>
      <c r="C1644" s="937"/>
      <c r="D1644" s="651" t="s">
        <v>1668</v>
      </c>
      <c r="E1644" s="658">
        <v>52.4</v>
      </c>
      <c r="F1644" s="651" t="s">
        <v>74</v>
      </c>
      <c r="G1644" s="652"/>
      <c r="H1644" s="652">
        <f>SUM(H1645:H1659)/E1644</f>
        <v>2.1672519083969468</v>
      </c>
      <c r="I1644" s="890"/>
      <c r="J1644" s="890">
        <f>SUM(J1645:J1659)/E1644</f>
        <v>70.806839694656489</v>
      </c>
      <c r="K1644" s="890"/>
      <c r="L1644" s="890">
        <f>SUM(L1645:L1659)/E1644</f>
        <v>0</v>
      </c>
      <c r="M1644" s="890">
        <f>SUM(M1645:M1659)/E1644</f>
        <v>200.84195419847325</v>
      </c>
      <c r="N1644" s="937"/>
      <c r="O1644" s="1015">
        <f>SUM(O1645:O1659)/E1644</f>
        <v>243.01876458015269</v>
      </c>
      <c r="P1644" s="1014" t="str">
        <f>B1644</f>
        <v>V4-2-A1</v>
      </c>
      <c r="Q1644" s="1014"/>
      <c r="R1644" s="1015"/>
      <c r="S1644" s="1015"/>
      <c r="T1644" s="1015"/>
      <c r="U1644" s="1028"/>
      <c r="V1644" s="1015"/>
      <c r="W1644" s="1015"/>
      <c r="X1644" s="1015">
        <f>SUM(X1645:X1659)/E1644</f>
        <v>275.17160651603052</v>
      </c>
      <c r="Y1644" s="1016"/>
      <c r="Z1644" s="964"/>
      <c r="AA1644" s="960"/>
      <c r="AB1644" s="960"/>
      <c r="AC1644" s="960"/>
      <c r="AD1644" s="960"/>
      <c r="AE1644" s="960"/>
      <c r="AF1644" s="960"/>
      <c r="AG1644" s="960"/>
      <c r="AH1644" s="960"/>
      <c r="AI1644" s="960"/>
      <c r="AJ1644" s="960"/>
      <c r="AK1644" s="960"/>
      <c r="AL1644" s="960"/>
      <c r="AM1644" s="960"/>
      <c r="AN1644" s="960"/>
      <c r="AO1644" s="960"/>
      <c r="AP1644" s="960"/>
      <c r="AQ1644" s="960"/>
      <c r="AR1644" s="960"/>
      <c r="AS1644" s="960"/>
      <c r="AT1644" s="960"/>
      <c r="AU1644" s="960"/>
      <c r="AV1644" s="960"/>
      <c r="AW1644" s="960"/>
      <c r="AX1644" s="960"/>
      <c r="AY1644" s="960"/>
      <c r="AZ1644" s="960"/>
      <c r="BA1644" s="960"/>
      <c r="BB1644" s="960"/>
      <c r="BC1644" s="960"/>
      <c r="BD1644" s="960"/>
      <c r="BE1644" s="960"/>
      <c r="BF1644" s="960"/>
      <c r="BG1644" s="960"/>
      <c r="BH1644" s="960"/>
      <c r="BI1644" s="960"/>
      <c r="BJ1644" s="960"/>
      <c r="BK1644" s="960"/>
      <c r="BL1644" s="960"/>
      <c r="BM1644" s="960"/>
      <c r="BN1644" s="960"/>
      <c r="BO1644" s="960"/>
      <c r="BP1644" s="960"/>
      <c r="BQ1644" s="960"/>
      <c r="BR1644" s="960"/>
      <c r="BS1644" s="960"/>
    </row>
    <row r="1645" spans="1:71" ht="15.65" customHeight="1" outlineLevel="2" x14ac:dyDescent="0.25">
      <c r="B1645" s="659"/>
      <c r="D1645" s="668" t="s">
        <v>1261</v>
      </c>
      <c r="E1645" s="660"/>
      <c r="G1645" s="661"/>
      <c r="H1645" s="661"/>
      <c r="I1645" s="897"/>
      <c r="J1645" s="897"/>
      <c r="K1645" s="897"/>
      <c r="N1645" s="795"/>
      <c r="O1645" s="1017" t="str">
        <f>R1645</f>
        <v>incl. opslagen</v>
      </c>
      <c r="P1645" s="1017"/>
      <c r="Q1645" s="1023"/>
      <c r="R1645" s="1030" t="str">
        <f>Tabellen!$C$2</f>
        <v>incl. opslagen</v>
      </c>
      <c r="S1645" s="1024"/>
      <c r="T1645" s="1030" t="str">
        <f>Tabellen!$C$2</f>
        <v>incl. opslagen</v>
      </c>
      <c r="Z1645" s="964"/>
    </row>
    <row r="1646" spans="1:71" ht="15.65" customHeight="1" outlineLevel="2" x14ac:dyDescent="0.25">
      <c r="B1646" s="659"/>
      <c r="D1646" s="682"/>
      <c r="E1646" s="660"/>
      <c r="G1646" s="661"/>
      <c r="H1646" s="661"/>
      <c r="N1646" s="795"/>
      <c r="O1646" s="1018"/>
      <c r="P1646" s="1031"/>
      <c r="Q1646" s="1023"/>
      <c r="S1646" s="1024"/>
      <c r="Z1646" s="964"/>
    </row>
    <row r="1647" spans="1:71" s="656" customFormat="1" ht="15.65" customHeight="1" outlineLevel="2" x14ac:dyDescent="0.25">
      <c r="A1647" s="934"/>
      <c r="B1647" s="1139"/>
      <c r="C1647" s="1140"/>
      <c r="D1647" s="836" t="s">
        <v>1433</v>
      </c>
      <c r="E1647" s="837">
        <v>1</v>
      </c>
      <c r="F1647" s="838" t="s">
        <v>846</v>
      </c>
      <c r="G1647" s="819">
        <v>1</v>
      </c>
      <c r="H1647" s="819">
        <f t="shared" ref="H1647:H1659" si="390">E1647*G1647</f>
        <v>1</v>
      </c>
      <c r="I1647" s="901">
        <v>0</v>
      </c>
      <c r="J1647" s="899">
        <f t="shared" ref="J1647:J1659" si="391">E1647*I1647</f>
        <v>0</v>
      </c>
      <c r="K1647" s="901"/>
      <c r="L1647" s="899">
        <f t="shared" ref="L1647:L1658" si="392">+K1647*E1647</f>
        <v>0</v>
      </c>
      <c r="M1647" s="900">
        <f>J1647+H1647*Tabellen!$K$2+L1647</f>
        <v>60</v>
      </c>
      <c r="N1647" s="796"/>
      <c r="O1647" s="1018">
        <f t="shared" ref="O1647:O1659" si="393">R1647+T1647</f>
        <v>72.599999999999994</v>
      </c>
      <c r="P1647" s="1031"/>
      <c r="Q1647" s="1023" t="s">
        <v>1025</v>
      </c>
      <c r="R1647" s="1018">
        <f>H1647*Tabellen!$K$2*Tabellen!$F$2</f>
        <v>72.599999999999994</v>
      </c>
      <c r="S1647" s="1024" t="s">
        <v>1116</v>
      </c>
      <c r="T1647" s="1018">
        <f>J1647*Tabellen!$F$2</f>
        <v>0</v>
      </c>
      <c r="U1647" s="1018">
        <f>R1647*Tabellen!$G$2</f>
        <v>6.5339999999999989</v>
      </c>
      <c r="V1647" s="1018">
        <f>T1647*Tabellen!$H$2</f>
        <v>0</v>
      </c>
      <c r="W1647" s="1018">
        <f t="shared" ref="W1647:W1659" si="394">U1647+V1647</f>
        <v>6.5339999999999989</v>
      </c>
      <c r="X1647" s="1018">
        <f t="shared" ref="X1647:X1659" si="395">O1647+W1647</f>
        <v>79.133999999999986</v>
      </c>
      <c r="Y1647" s="1019"/>
      <c r="Z1647" s="969"/>
      <c r="AA1647" s="967"/>
      <c r="AB1647" s="967"/>
      <c r="AC1647" s="967"/>
      <c r="AD1647" s="967"/>
      <c r="AE1647" s="967"/>
      <c r="AF1647" s="967"/>
      <c r="AG1647" s="967"/>
      <c r="AH1647" s="967"/>
      <c r="AI1647" s="967"/>
      <c r="AJ1647" s="967"/>
      <c r="AK1647" s="967"/>
      <c r="AL1647" s="967"/>
      <c r="AM1647" s="967"/>
      <c r="AN1647" s="967"/>
      <c r="AO1647" s="967"/>
      <c r="AP1647" s="967"/>
      <c r="AQ1647" s="967"/>
      <c r="AR1647" s="967"/>
      <c r="AS1647" s="967"/>
      <c r="AT1647" s="967"/>
      <c r="AU1647" s="967"/>
      <c r="AV1647" s="967"/>
      <c r="AW1647" s="967"/>
      <c r="AX1647" s="967"/>
      <c r="AY1647" s="967"/>
      <c r="AZ1647" s="967"/>
      <c r="BA1647" s="967"/>
      <c r="BB1647" s="967"/>
      <c r="BC1647" s="967"/>
      <c r="BD1647" s="967"/>
      <c r="BE1647" s="967"/>
      <c r="BF1647" s="967"/>
      <c r="BG1647" s="967"/>
      <c r="BH1647" s="967"/>
      <c r="BI1647" s="967"/>
      <c r="BJ1647" s="967"/>
      <c r="BK1647" s="967"/>
      <c r="BL1647" s="967"/>
      <c r="BM1647" s="967"/>
      <c r="BN1647" s="967"/>
      <c r="BO1647" s="967"/>
      <c r="BP1647" s="967"/>
      <c r="BQ1647" s="967"/>
      <c r="BR1647" s="967"/>
      <c r="BS1647" s="967"/>
    </row>
    <row r="1648" spans="1:71" s="656" customFormat="1" ht="15.65" customHeight="1" outlineLevel="2" x14ac:dyDescent="0.25">
      <c r="A1648" s="934"/>
      <c r="B1648" s="779"/>
      <c r="C1648" s="786"/>
      <c r="D1648" s="836" t="s">
        <v>1532</v>
      </c>
      <c r="E1648" s="837">
        <v>52.4</v>
      </c>
      <c r="F1648" s="838" t="s">
        <v>74</v>
      </c>
      <c r="G1648" s="680">
        <v>0.1</v>
      </c>
      <c r="H1648" s="819">
        <f t="shared" si="390"/>
        <v>5.24</v>
      </c>
      <c r="I1648" s="899">
        <v>5.0199999999999996</v>
      </c>
      <c r="J1648" s="899">
        <f t="shared" si="391"/>
        <v>263.04799999999994</v>
      </c>
      <c r="K1648" s="899"/>
      <c r="L1648" s="899">
        <f t="shared" si="392"/>
        <v>0</v>
      </c>
      <c r="M1648" s="900">
        <f>J1648+H1648*Tabellen!$K$2+L1648</f>
        <v>577.44799999999998</v>
      </c>
      <c r="N1648" s="796"/>
      <c r="O1648" s="1018">
        <f t="shared" si="393"/>
        <v>698.71208000000001</v>
      </c>
      <c r="P1648" s="1031"/>
      <c r="Q1648" s="1023" t="s">
        <v>1025</v>
      </c>
      <c r="R1648" s="1018">
        <f>H1648*Tabellen!$K$2*Tabellen!$F$2</f>
        <v>380.42400000000004</v>
      </c>
      <c r="S1648" s="1024" t="s">
        <v>1116</v>
      </c>
      <c r="T1648" s="1018">
        <f>J1648*Tabellen!$F$2</f>
        <v>318.28807999999992</v>
      </c>
      <c r="U1648" s="1018">
        <f>R1648*Tabellen!$G$2</f>
        <v>34.238160000000001</v>
      </c>
      <c r="V1648" s="1018">
        <f>T1648*Tabellen!$H$2</f>
        <v>66.840496799999983</v>
      </c>
      <c r="W1648" s="1018">
        <f t="shared" si="394"/>
        <v>101.07865679999998</v>
      </c>
      <c r="X1648" s="1018">
        <f t="shared" si="395"/>
        <v>799.79073679999999</v>
      </c>
      <c r="Y1648" s="1019"/>
      <c r="Z1648" s="969"/>
      <c r="AA1648" s="967"/>
      <c r="AB1648" s="967"/>
      <c r="AC1648" s="967"/>
      <c r="AD1648" s="967"/>
      <c r="AE1648" s="967"/>
      <c r="AF1648" s="967"/>
      <c r="AG1648" s="967"/>
      <c r="AH1648" s="967"/>
      <c r="AI1648" s="967"/>
      <c r="AJ1648" s="967"/>
      <c r="AK1648" s="967"/>
      <c r="AL1648" s="967"/>
      <c r="AM1648" s="967"/>
      <c r="AN1648" s="967"/>
      <c r="AO1648" s="967"/>
      <c r="AP1648" s="967"/>
      <c r="AQ1648" s="967"/>
      <c r="AR1648" s="967"/>
      <c r="AS1648" s="967"/>
      <c r="AT1648" s="967"/>
      <c r="AU1648" s="967"/>
      <c r="AV1648" s="967"/>
      <c r="AW1648" s="967"/>
      <c r="AX1648" s="967"/>
      <c r="AY1648" s="967"/>
      <c r="AZ1648" s="967"/>
      <c r="BA1648" s="967"/>
      <c r="BB1648" s="967"/>
      <c r="BC1648" s="967"/>
      <c r="BD1648" s="967"/>
      <c r="BE1648" s="967"/>
      <c r="BF1648" s="967"/>
      <c r="BG1648" s="967"/>
      <c r="BH1648" s="967"/>
      <c r="BI1648" s="967"/>
      <c r="BJ1648" s="967"/>
      <c r="BK1648" s="967"/>
      <c r="BL1648" s="967"/>
      <c r="BM1648" s="967"/>
      <c r="BN1648" s="967"/>
      <c r="BO1648" s="967"/>
      <c r="BP1648" s="967"/>
      <c r="BQ1648" s="967"/>
      <c r="BR1648" s="967"/>
      <c r="BS1648" s="967"/>
    </row>
    <row r="1649" spans="1:71" s="656" customFormat="1" ht="15.65" customHeight="1" outlineLevel="2" x14ac:dyDescent="0.25">
      <c r="A1649" s="934"/>
      <c r="B1649" s="1139"/>
      <c r="C1649" s="1140"/>
      <c r="D1649" s="836" t="s">
        <v>1533</v>
      </c>
      <c r="E1649" s="837">
        <v>47.16</v>
      </c>
      <c r="F1649" s="838" t="s">
        <v>195</v>
      </c>
      <c r="G1649" s="819">
        <v>0.2</v>
      </c>
      <c r="H1649" s="819">
        <f t="shared" si="390"/>
        <v>9.4320000000000004</v>
      </c>
      <c r="I1649" s="901">
        <v>5.0199999999999996</v>
      </c>
      <c r="J1649" s="899">
        <f t="shared" si="391"/>
        <v>236.74319999999997</v>
      </c>
      <c r="K1649" s="901"/>
      <c r="L1649" s="899">
        <f t="shared" si="392"/>
        <v>0</v>
      </c>
      <c r="M1649" s="900">
        <f>J1649+H1649*Tabellen!$K$2+L1649</f>
        <v>802.66320000000007</v>
      </c>
      <c r="N1649" s="796"/>
      <c r="O1649" s="1018">
        <f t="shared" si="393"/>
        <v>971.22247200000004</v>
      </c>
      <c r="P1649" s="1031"/>
      <c r="Q1649" s="1023" t="s">
        <v>1025</v>
      </c>
      <c r="R1649" s="1018">
        <f>H1649*Tabellen!$K$2*Tabellen!$F$2</f>
        <v>684.7632000000001</v>
      </c>
      <c r="S1649" s="1024" t="s">
        <v>1116</v>
      </c>
      <c r="T1649" s="1018">
        <f>J1649*Tabellen!$F$2</f>
        <v>286.45927199999994</v>
      </c>
      <c r="U1649" s="1018">
        <f>R1649*Tabellen!$G$2</f>
        <v>61.628688000000004</v>
      </c>
      <c r="V1649" s="1018">
        <f>T1649*Tabellen!$H$2</f>
        <v>60.156447119999989</v>
      </c>
      <c r="W1649" s="1018">
        <f t="shared" si="394"/>
        <v>121.78513511999999</v>
      </c>
      <c r="X1649" s="1018">
        <f t="shared" si="395"/>
        <v>1093.0076071200001</v>
      </c>
      <c r="Y1649" s="1019"/>
      <c r="Z1649" s="969"/>
      <c r="AA1649" s="967"/>
      <c r="AB1649" s="967"/>
      <c r="AC1649" s="967"/>
      <c r="AD1649" s="967"/>
      <c r="AE1649" s="967"/>
      <c r="AF1649" s="967"/>
      <c r="AG1649" s="967"/>
      <c r="AH1649" s="967"/>
      <c r="AI1649" s="967"/>
      <c r="AJ1649" s="967"/>
      <c r="AK1649" s="967"/>
      <c r="AL1649" s="967"/>
      <c r="AM1649" s="967"/>
      <c r="AN1649" s="967"/>
      <c r="AO1649" s="967"/>
      <c r="AP1649" s="967"/>
      <c r="AQ1649" s="967"/>
      <c r="AR1649" s="967"/>
      <c r="AS1649" s="967"/>
      <c r="AT1649" s="967"/>
      <c r="AU1649" s="967"/>
      <c r="AV1649" s="967"/>
      <c r="AW1649" s="967"/>
      <c r="AX1649" s="967"/>
      <c r="AY1649" s="967"/>
      <c r="AZ1649" s="967"/>
      <c r="BA1649" s="967"/>
      <c r="BB1649" s="967"/>
      <c r="BC1649" s="967"/>
      <c r="BD1649" s="967"/>
      <c r="BE1649" s="967"/>
      <c r="BF1649" s="967"/>
      <c r="BG1649" s="967"/>
      <c r="BH1649" s="967"/>
      <c r="BI1649" s="967"/>
      <c r="BJ1649" s="967"/>
      <c r="BK1649" s="967"/>
      <c r="BL1649" s="967"/>
      <c r="BM1649" s="967"/>
      <c r="BN1649" s="967"/>
      <c r="BO1649" s="967"/>
      <c r="BP1649" s="967"/>
      <c r="BQ1649" s="967"/>
      <c r="BR1649" s="967"/>
      <c r="BS1649" s="967"/>
    </row>
    <row r="1650" spans="1:71" s="656" customFormat="1" ht="15.65" customHeight="1" outlineLevel="2" x14ac:dyDescent="0.25">
      <c r="A1650" s="934"/>
      <c r="B1650" s="1139"/>
      <c r="C1650" s="1140"/>
      <c r="D1650" s="836" t="s">
        <v>1534</v>
      </c>
      <c r="E1650" s="837">
        <v>47.16</v>
      </c>
      <c r="F1650" s="838" t="s">
        <v>195</v>
      </c>
      <c r="G1650" s="819">
        <v>0.1</v>
      </c>
      <c r="H1650" s="819">
        <f t="shared" si="390"/>
        <v>4.7160000000000002</v>
      </c>
      <c r="I1650" s="901">
        <v>2.0099999999999998</v>
      </c>
      <c r="J1650" s="899">
        <f t="shared" si="391"/>
        <v>94.791599999999988</v>
      </c>
      <c r="K1650" s="901"/>
      <c r="L1650" s="899">
        <f t="shared" si="392"/>
        <v>0</v>
      </c>
      <c r="M1650" s="900">
        <f>J1650+H1650*Tabellen!$K$2+L1650</f>
        <v>377.75160000000005</v>
      </c>
      <c r="N1650" s="796"/>
      <c r="O1650" s="1018">
        <f t="shared" si="393"/>
        <v>457.07943600000004</v>
      </c>
      <c r="P1650" s="1031"/>
      <c r="Q1650" s="1023" t="s">
        <v>1025</v>
      </c>
      <c r="R1650" s="1018">
        <f>H1650*Tabellen!$K$2*Tabellen!$F$2</f>
        <v>342.38160000000005</v>
      </c>
      <c r="S1650" s="1024" t="s">
        <v>1116</v>
      </c>
      <c r="T1650" s="1018">
        <f>J1650*Tabellen!$F$2</f>
        <v>114.69783599999998</v>
      </c>
      <c r="U1650" s="1018">
        <f>R1650*Tabellen!$G$2</f>
        <v>30.814344000000002</v>
      </c>
      <c r="V1650" s="1018">
        <f>T1650*Tabellen!$H$2</f>
        <v>24.086545559999994</v>
      </c>
      <c r="W1650" s="1018">
        <f t="shared" si="394"/>
        <v>54.900889559999996</v>
      </c>
      <c r="X1650" s="1018">
        <f t="shared" si="395"/>
        <v>511.98032556000004</v>
      </c>
      <c r="Y1650" s="1019"/>
      <c r="Z1650" s="969"/>
      <c r="AA1650" s="967"/>
      <c r="AB1650" s="967"/>
      <c r="AC1650" s="967"/>
      <c r="AD1650" s="967"/>
      <c r="AE1650" s="967"/>
      <c r="AF1650" s="967"/>
      <c r="AG1650" s="967"/>
      <c r="AH1650" s="967"/>
      <c r="AI1650" s="967"/>
      <c r="AJ1650" s="967"/>
      <c r="AK1650" s="967"/>
      <c r="AL1650" s="967"/>
      <c r="AM1650" s="967"/>
      <c r="AN1650" s="967"/>
      <c r="AO1650" s="967"/>
      <c r="AP1650" s="967"/>
      <c r="AQ1650" s="967"/>
      <c r="AR1650" s="967"/>
      <c r="AS1650" s="967"/>
      <c r="AT1650" s="967"/>
      <c r="AU1650" s="967"/>
      <c r="AV1650" s="967"/>
      <c r="AW1650" s="967"/>
      <c r="AX1650" s="967"/>
      <c r="AY1650" s="967"/>
      <c r="AZ1650" s="967"/>
      <c r="BA1650" s="967"/>
      <c r="BB1650" s="967"/>
      <c r="BC1650" s="967"/>
      <c r="BD1650" s="967"/>
      <c r="BE1650" s="967"/>
      <c r="BF1650" s="967"/>
      <c r="BG1650" s="967"/>
      <c r="BH1650" s="967"/>
      <c r="BI1650" s="967"/>
      <c r="BJ1650" s="967"/>
      <c r="BK1650" s="967"/>
      <c r="BL1650" s="967"/>
      <c r="BM1650" s="967"/>
      <c r="BN1650" s="967"/>
      <c r="BO1650" s="967"/>
      <c r="BP1650" s="967"/>
      <c r="BQ1650" s="967"/>
      <c r="BR1650" s="967"/>
      <c r="BS1650" s="967"/>
    </row>
    <row r="1651" spans="1:71" s="656" customFormat="1" ht="15.65" customHeight="1" outlineLevel="2" x14ac:dyDescent="0.25">
      <c r="A1651" s="934"/>
      <c r="B1651" s="1139"/>
      <c r="C1651" s="1140"/>
      <c r="D1651" s="836" t="s">
        <v>1535</v>
      </c>
      <c r="E1651" s="837">
        <v>47.16</v>
      </c>
      <c r="F1651" s="838" t="s">
        <v>195</v>
      </c>
      <c r="G1651" s="819">
        <v>0.4</v>
      </c>
      <c r="H1651" s="819">
        <f t="shared" si="390"/>
        <v>18.864000000000001</v>
      </c>
      <c r="I1651" s="901">
        <v>6.89</v>
      </c>
      <c r="J1651" s="899">
        <f t="shared" si="391"/>
        <v>324.93239999999997</v>
      </c>
      <c r="K1651" s="901"/>
      <c r="L1651" s="899">
        <f t="shared" si="392"/>
        <v>0</v>
      </c>
      <c r="M1651" s="900">
        <f>J1651+H1651*Tabellen!$K$2+L1651</f>
        <v>1456.7724000000001</v>
      </c>
      <c r="N1651" s="796"/>
      <c r="O1651" s="1018">
        <f t="shared" si="393"/>
        <v>1762.6946040000003</v>
      </c>
      <c r="P1651" s="1031"/>
      <c r="Q1651" s="1023" t="s">
        <v>1025</v>
      </c>
      <c r="R1651" s="1018">
        <f>H1651*Tabellen!$K$2*Tabellen!$F$2</f>
        <v>1369.5264000000002</v>
      </c>
      <c r="S1651" s="1024" t="s">
        <v>1116</v>
      </c>
      <c r="T1651" s="1018">
        <f>J1651*Tabellen!$F$2</f>
        <v>393.16820399999995</v>
      </c>
      <c r="U1651" s="1018">
        <f>R1651*Tabellen!$G$2</f>
        <v>123.25737600000001</v>
      </c>
      <c r="V1651" s="1018">
        <f>T1651*Tabellen!$H$2</f>
        <v>82.565322839999979</v>
      </c>
      <c r="W1651" s="1018">
        <f t="shared" si="394"/>
        <v>205.82269883999999</v>
      </c>
      <c r="X1651" s="1018">
        <f t="shared" si="395"/>
        <v>1968.5173028400002</v>
      </c>
      <c r="Y1651" s="1019"/>
      <c r="Z1651" s="969"/>
      <c r="AA1651" s="967"/>
      <c r="AB1651" s="967"/>
      <c r="AC1651" s="967"/>
      <c r="AD1651" s="967"/>
      <c r="AE1651" s="967"/>
      <c r="AF1651" s="967"/>
      <c r="AG1651" s="967"/>
      <c r="AH1651" s="967"/>
      <c r="AI1651" s="967"/>
      <c r="AJ1651" s="967"/>
      <c r="AK1651" s="967"/>
      <c r="AL1651" s="967"/>
      <c r="AM1651" s="967"/>
      <c r="AN1651" s="967"/>
      <c r="AO1651" s="967"/>
      <c r="AP1651" s="967"/>
      <c r="AQ1651" s="967"/>
      <c r="AR1651" s="967"/>
      <c r="AS1651" s="967"/>
      <c r="AT1651" s="967"/>
      <c r="AU1651" s="967"/>
      <c r="AV1651" s="967"/>
      <c r="AW1651" s="967"/>
      <c r="AX1651" s="967"/>
      <c r="AY1651" s="967"/>
      <c r="AZ1651" s="967"/>
      <c r="BA1651" s="967"/>
      <c r="BB1651" s="967"/>
      <c r="BC1651" s="967"/>
      <c r="BD1651" s="967"/>
      <c r="BE1651" s="967"/>
      <c r="BF1651" s="967"/>
      <c r="BG1651" s="967"/>
      <c r="BH1651" s="967"/>
      <c r="BI1651" s="967"/>
      <c r="BJ1651" s="967"/>
      <c r="BK1651" s="967"/>
      <c r="BL1651" s="967"/>
      <c r="BM1651" s="967"/>
      <c r="BN1651" s="967"/>
      <c r="BO1651" s="967"/>
      <c r="BP1651" s="967"/>
      <c r="BQ1651" s="967"/>
      <c r="BR1651" s="967"/>
      <c r="BS1651" s="967"/>
    </row>
    <row r="1652" spans="1:71" s="656" customFormat="1" ht="15.65" customHeight="1" outlineLevel="2" x14ac:dyDescent="0.25">
      <c r="A1652" s="934"/>
      <c r="B1652" s="1139"/>
      <c r="C1652" s="1140"/>
      <c r="D1652" s="836" t="s">
        <v>1536</v>
      </c>
      <c r="E1652" s="837">
        <v>47.16</v>
      </c>
      <c r="F1652" s="838" t="s">
        <v>195</v>
      </c>
      <c r="G1652" s="819">
        <v>0.15</v>
      </c>
      <c r="H1652" s="819">
        <f t="shared" si="390"/>
        <v>7.073999999999999</v>
      </c>
      <c r="I1652" s="901">
        <v>3.63</v>
      </c>
      <c r="J1652" s="899">
        <f t="shared" si="391"/>
        <v>171.1908</v>
      </c>
      <c r="K1652" s="901"/>
      <c r="L1652" s="899">
        <f t="shared" si="392"/>
        <v>0</v>
      </c>
      <c r="M1652" s="900">
        <f>J1652+H1652*Tabellen!$K$2+L1652</f>
        <v>595.63079999999991</v>
      </c>
      <c r="N1652" s="796"/>
      <c r="O1652" s="1018">
        <f t="shared" si="393"/>
        <v>720.71326799999986</v>
      </c>
      <c r="P1652" s="1031"/>
      <c r="Q1652" s="1023" t="s">
        <v>1025</v>
      </c>
      <c r="R1652" s="1018">
        <f>H1652*Tabellen!$K$2*Tabellen!$F$2</f>
        <v>513.5723999999999</v>
      </c>
      <c r="S1652" s="1024" t="s">
        <v>1116</v>
      </c>
      <c r="T1652" s="1018">
        <f>J1652*Tabellen!$F$2</f>
        <v>207.14086799999998</v>
      </c>
      <c r="U1652" s="1018">
        <f>R1652*Tabellen!$G$2</f>
        <v>46.221515999999987</v>
      </c>
      <c r="V1652" s="1018">
        <f>T1652*Tabellen!$H$2</f>
        <v>43.499582279999991</v>
      </c>
      <c r="W1652" s="1018">
        <f t="shared" si="394"/>
        <v>89.721098279999978</v>
      </c>
      <c r="X1652" s="1018">
        <f t="shared" si="395"/>
        <v>810.43436627999984</v>
      </c>
      <c r="Y1652" s="1019"/>
      <c r="Z1652" s="969"/>
      <c r="AA1652" s="967"/>
      <c r="AB1652" s="967"/>
      <c r="AC1652" s="967"/>
      <c r="AD1652" s="967"/>
      <c r="AE1652" s="967"/>
      <c r="AF1652" s="967"/>
      <c r="AG1652" s="967"/>
      <c r="AH1652" s="967"/>
      <c r="AI1652" s="967"/>
      <c r="AJ1652" s="967"/>
      <c r="AK1652" s="967"/>
      <c r="AL1652" s="967"/>
      <c r="AM1652" s="967"/>
      <c r="AN1652" s="967"/>
      <c r="AO1652" s="967"/>
      <c r="AP1652" s="967"/>
      <c r="AQ1652" s="967"/>
      <c r="AR1652" s="967"/>
      <c r="AS1652" s="967"/>
      <c r="AT1652" s="967"/>
      <c r="AU1652" s="967"/>
      <c r="AV1652" s="967"/>
      <c r="AW1652" s="967"/>
      <c r="AX1652" s="967"/>
      <c r="AY1652" s="967"/>
      <c r="AZ1652" s="967"/>
      <c r="BA1652" s="967"/>
      <c r="BB1652" s="967"/>
      <c r="BC1652" s="967"/>
      <c r="BD1652" s="967"/>
      <c r="BE1652" s="967"/>
      <c r="BF1652" s="967"/>
      <c r="BG1652" s="967"/>
      <c r="BH1652" s="967"/>
      <c r="BI1652" s="967"/>
      <c r="BJ1652" s="967"/>
      <c r="BK1652" s="967"/>
      <c r="BL1652" s="967"/>
      <c r="BM1652" s="967"/>
      <c r="BN1652" s="967"/>
      <c r="BO1652" s="967"/>
      <c r="BP1652" s="967"/>
      <c r="BQ1652" s="967"/>
      <c r="BR1652" s="967"/>
      <c r="BS1652" s="967"/>
    </row>
    <row r="1653" spans="1:71" s="656" customFormat="1" ht="15.65" customHeight="1" outlineLevel="2" x14ac:dyDescent="0.25">
      <c r="A1653" s="934"/>
      <c r="B1653" s="1139"/>
      <c r="C1653" s="1140"/>
      <c r="D1653" s="836" t="s">
        <v>1537</v>
      </c>
      <c r="E1653" s="837">
        <v>47.16</v>
      </c>
      <c r="F1653" s="838" t="s">
        <v>195</v>
      </c>
      <c r="G1653" s="819">
        <v>0.25</v>
      </c>
      <c r="H1653" s="819">
        <f t="shared" si="390"/>
        <v>11.79</v>
      </c>
      <c r="I1653" s="901">
        <v>7.43</v>
      </c>
      <c r="J1653" s="899">
        <f t="shared" si="391"/>
        <v>350.39879999999994</v>
      </c>
      <c r="K1653" s="901"/>
      <c r="L1653" s="899">
        <f t="shared" si="392"/>
        <v>0</v>
      </c>
      <c r="M1653" s="900">
        <f>J1653+H1653*Tabellen!$K$2+L1653</f>
        <v>1057.7988</v>
      </c>
      <c r="N1653" s="796"/>
      <c r="O1653" s="1018">
        <f t="shared" si="393"/>
        <v>1279.9365479999999</v>
      </c>
      <c r="P1653" s="1031"/>
      <c r="Q1653" s="1023" t="s">
        <v>1025</v>
      </c>
      <c r="R1653" s="1018">
        <f>H1653*Tabellen!$K$2*Tabellen!$F$2</f>
        <v>855.95399999999995</v>
      </c>
      <c r="S1653" s="1024" t="s">
        <v>1116</v>
      </c>
      <c r="T1653" s="1018">
        <f>J1653*Tabellen!$F$2</f>
        <v>423.98254799999989</v>
      </c>
      <c r="U1653" s="1018">
        <f>R1653*Tabellen!$G$2</f>
        <v>77.03586</v>
      </c>
      <c r="V1653" s="1018">
        <f>T1653*Tabellen!$H$2</f>
        <v>89.036335079999972</v>
      </c>
      <c r="W1653" s="1018">
        <f t="shared" si="394"/>
        <v>166.07219507999997</v>
      </c>
      <c r="X1653" s="1018">
        <f t="shared" si="395"/>
        <v>1446.0087430799999</v>
      </c>
      <c r="Y1653" s="1019"/>
      <c r="Z1653" s="969"/>
      <c r="AA1653" s="967"/>
      <c r="AB1653" s="967"/>
      <c r="AC1653" s="967"/>
      <c r="AD1653" s="967"/>
      <c r="AE1653" s="967"/>
      <c r="AF1653" s="967"/>
      <c r="AG1653" s="967"/>
      <c r="AH1653" s="967"/>
      <c r="AI1653" s="967"/>
      <c r="AJ1653" s="967"/>
      <c r="AK1653" s="967"/>
      <c r="AL1653" s="967"/>
      <c r="AM1653" s="967"/>
      <c r="AN1653" s="967"/>
      <c r="AO1653" s="967"/>
      <c r="AP1653" s="967"/>
      <c r="AQ1653" s="967"/>
      <c r="AR1653" s="967"/>
      <c r="AS1653" s="967"/>
      <c r="AT1653" s="967"/>
      <c r="AU1653" s="967"/>
      <c r="AV1653" s="967"/>
      <c r="AW1653" s="967"/>
      <c r="AX1653" s="967"/>
      <c r="AY1653" s="967"/>
      <c r="AZ1653" s="967"/>
      <c r="BA1653" s="967"/>
      <c r="BB1653" s="967"/>
      <c r="BC1653" s="967"/>
      <c r="BD1653" s="967"/>
      <c r="BE1653" s="967"/>
      <c r="BF1653" s="967"/>
      <c r="BG1653" s="967"/>
      <c r="BH1653" s="967"/>
      <c r="BI1653" s="967"/>
      <c r="BJ1653" s="967"/>
      <c r="BK1653" s="967"/>
      <c r="BL1653" s="967"/>
      <c r="BM1653" s="967"/>
      <c r="BN1653" s="967"/>
      <c r="BO1653" s="967"/>
      <c r="BP1653" s="967"/>
      <c r="BQ1653" s="967"/>
      <c r="BR1653" s="967"/>
      <c r="BS1653" s="967"/>
    </row>
    <row r="1654" spans="1:71" s="656" customFormat="1" ht="15.65" customHeight="1" outlineLevel="2" x14ac:dyDescent="0.25">
      <c r="A1654" s="934"/>
      <c r="B1654" s="1139"/>
      <c r="C1654" s="1140"/>
      <c r="D1654" s="836" t="s">
        <v>1538</v>
      </c>
      <c r="E1654" s="837">
        <v>47.16</v>
      </c>
      <c r="F1654" s="838" t="s">
        <v>195</v>
      </c>
      <c r="G1654" s="819">
        <v>0.25</v>
      </c>
      <c r="H1654" s="819">
        <f t="shared" si="390"/>
        <v>11.79</v>
      </c>
      <c r="I1654" s="901">
        <v>0.74</v>
      </c>
      <c r="J1654" s="899">
        <f t="shared" si="391"/>
        <v>34.898399999999995</v>
      </c>
      <c r="K1654" s="901"/>
      <c r="L1654" s="899">
        <f t="shared" si="392"/>
        <v>0</v>
      </c>
      <c r="M1654" s="900">
        <f>J1654+H1654*Tabellen!$K$2+L1654</f>
        <v>742.29840000000002</v>
      </c>
      <c r="N1654" s="796"/>
      <c r="O1654" s="1018">
        <f t="shared" si="393"/>
        <v>898.18106399999999</v>
      </c>
      <c r="P1654" s="1031"/>
      <c r="Q1654" s="1023" t="s">
        <v>1025</v>
      </c>
      <c r="R1654" s="1018">
        <f>H1654*Tabellen!$K$2*Tabellen!$F$2</f>
        <v>855.95399999999995</v>
      </c>
      <c r="S1654" s="1024" t="s">
        <v>1116</v>
      </c>
      <c r="T1654" s="1018">
        <f>J1654*Tabellen!$F$2</f>
        <v>42.227063999999991</v>
      </c>
      <c r="U1654" s="1018">
        <f>R1654*Tabellen!$G$2</f>
        <v>77.03586</v>
      </c>
      <c r="V1654" s="1018">
        <f>T1654*Tabellen!$H$2</f>
        <v>8.8676834399999986</v>
      </c>
      <c r="W1654" s="1018">
        <f t="shared" si="394"/>
        <v>85.903543439999993</v>
      </c>
      <c r="X1654" s="1018">
        <f t="shared" si="395"/>
        <v>984.08460744000001</v>
      </c>
      <c r="Y1654" s="1019"/>
      <c r="Z1654" s="969"/>
      <c r="AA1654" s="967"/>
      <c r="AB1654" s="967"/>
      <c r="AC1654" s="967"/>
      <c r="AD1654" s="967"/>
      <c r="AE1654" s="967"/>
      <c r="AF1654" s="967"/>
      <c r="AG1654" s="967"/>
      <c r="AH1654" s="967"/>
      <c r="AI1654" s="967"/>
      <c r="AJ1654" s="967"/>
      <c r="AK1654" s="967"/>
      <c r="AL1654" s="967"/>
      <c r="AM1654" s="967"/>
      <c r="AN1654" s="967"/>
      <c r="AO1654" s="967"/>
      <c r="AP1654" s="967"/>
      <c r="AQ1654" s="967"/>
      <c r="AR1654" s="967"/>
      <c r="AS1654" s="967"/>
      <c r="AT1654" s="967"/>
      <c r="AU1654" s="967"/>
      <c r="AV1654" s="967"/>
      <c r="AW1654" s="967"/>
      <c r="AX1654" s="967"/>
      <c r="AY1654" s="967"/>
      <c r="AZ1654" s="967"/>
      <c r="BA1654" s="967"/>
      <c r="BB1654" s="967"/>
      <c r="BC1654" s="967"/>
      <c r="BD1654" s="967"/>
      <c r="BE1654" s="967"/>
      <c r="BF1654" s="967"/>
      <c r="BG1654" s="967"/>
      <c r="BH1654" s="967"/>
      <c r="BI1654" s="967"/>
      <c r="BJ1654" s="967"/>
      <c r="BK1654" s="967"/>
      <c r="BL1654" s="967"/>
      <c r="BM1654" s="967"/>
      <c r="BN1654" s="967"/>
      <c r="BO1654" s="967"/>
      <c r="BP1654" s="967"/>
      <c r="BQ1654" s="967"/>
      <c r="BR1654" s="967"/>
      <c r="BS1654" s="967"/>
    </row>
    <row r="1655" spans="1:71" s="656" customFormat="1" ht="15.65" customHeight="1" outlineLevel="2" x14ac:dyDescent="0.25">
      <c r="A1655" s="934"/>
      <c r="B1655" s="1139"/>
      <c r="C1655" s="1140"/>
      <c r="D1655" s="836" t="s">
        <v>1539</v>
      </c>
      <c r="E1655" s="837">
        <v>47.16</v>
      </c>
      <c r="F1655" s="838" t="s">
        <v>195</v>
      </c>
      <c r="G1655" s="819">
        <v>0.25</v>
      </c>
      <c r="H1655" s="819">
        <f t="shared" si="390"/>
        <v>11.79</v>
      </c>
      <c r="I1655" s="901">
        <v>21.92</v>
      </c>
      <c r="J1655" s="899">
        <f t="shared" si="391"/>
        <v>1033.7472</v>
      </c>
      <c r="K1655" s="901"/>
      <c r="L1655" s="899">
        <f t="shared" si="392"/>
        <v>0</v>
      </c>
      <c r="M1655" s="900">
        <f>J1655+H1655*Tabellen!$K$2+L1655</f>
        <v>1741.1471999999999</v>
      </c>
      <c r="N1655" s="796"/>
      <c r="O1655" s="1018">
        <f t="shared" si="393"/>
        <v>2106.7881120000002</v>
      </c>
      <c r="P1655" s="1031"/>
      <c r="Q1655" s="1023" t="s">
        <v>1025</v>
      </c>
      <c r="R1655" s="1018">
        <f>H1655*Tabellen!$K$2*Tabellen!$F$2</f>
        <v>855.95399999999995</v>
      </c>
      <c r="S1655" s="1024" t="s">
        <v>1116</v>
      </c>
      <c r="T1655" s="1018">
        <f>J1655*Tabellen!$F$2</f>
        <v>1250.834112</v>
      </c>
      <c r="U1655" s="1018">
        <f>R1655*Tabellen!$G$2</f>
        <v>77.03586</v>
      </c>
      <c r="V1655" s="1018">
        <f>T1655*Tabellen!$H$2</f>
        <v>262.67516352000001</v>
      </c>
      <c r="W1655" s="1018">
        <f t="shared" si="394"/>
        <v>339.71102352000003</v>
      </c>
      <c r="X1655" s="1018">
        <f t="shared" si="395"/>
        <v>2446.49913552</v>
      </c>
      <c r="Y1655" s="1019"/>
      <c r="Z1655" s="969"/>
      <c r="AA1655" s="967"/>
      <c r="AB1655" s="967"/>
      <c r="AC1655" s="967"/>
      <c r="AD1655" s="967"/>
      <c r="AE1655" s="967"/>
      <c r="AF1655" s="967"/>
      <c r="AG1655" s="967"/>
      <c r="AH1655" s="967"/>
      <c r="AI1655" s="967"/>
      <c r="AJ1655" s="967"/>
      <c r="AK1655" s="967"/>
      <c r="AL1655" s="967"/>
      <c r="AM1655" s="967"/>
      <c r="AN1655" s="967"/>
      <c r="AO1655" s="967"/>
      <c r="AP1655" s="967"/>
      <c r="AQ1655" s="967"/>
      <c r="AR1655" s="967"/>
      <c r="AS1655" s="967"/>
      <c r="AT1655" s="967"/>
      <c r="AU1655" s="967"/>
      <c r="AV1655" s="967"/>
      <c r="AW1655" s="967"/>
      <c r="AX1655" s="967"/>
      <c r="AY1655" s="967"/>
      <c r="AZ1655" s="967"/>
      <c r="BA1655" s="967"/>
      <c r="BB1655" s="967"/>
      <c r="BC1655" s="967"/>
      <c r="BD1655" s="967"/>
      <c r="BE1655" s="967"/>
      <c r="BF1655" s="967"/>
      <c r="BG1655" s="967"/>
      <c r="BH1655" s="967"/>
      <c r="BI1655" s="967"/>
      <c r="BJ1655" s="967"/>
      <c r="BK1655" s="967"/>
      <c r="BL1655" s="967"/>
      <c r="BM1655" s="967"/>
      <c r="BN1655" s="967"/>
      <c r="BO1655" s="967"/>
      <c r="BP1655" s="967"/>
      <c r="BQ1655" s="967"/>
      <c r="BR1655" s="967"/>
      <c r="BS1655" s="967"/>
    </row>
    <row r="1656" spans="1:71" s="656" customFormat="1" ht="15.65" customHeight="1" outlineLevel="2" x14ac:dyDescent="0.25">
      <c r="A1656" s="934"/>
      <c r="B1656" s="1139"/>
      <c r="C1656" s="1140"/>
      <c r="D1656" s="836" t="s">
        <v>1540</v>
      </c>
      <c r="E1656" s="837">
        <v>52.4</v>
      </c>
      <c r="F1656" s="838" t="s">
        <v>74</v>
      </c>
      <c r="G1656" s="819">
        <v>0.22</v>
      </c>
      <c r="H1656" s="819">
        <f t="shared" si="390"/>
        <v>11.528</v>
      </c>
      <c r="I1656" s="901">
        <v>13.48</v>
      </c>
      <c r="J1656" s="899">
        <f t="shared" si="391"/>
        <v>706.35199999999998</v>
      </c>
      <c r="K1656" s="901"/>
      <c r="L1656" s="899">
        <f t="shared" si="392"/>
        <v>0</v>
      </c>
      <c r="M1656" s="900">
        <f>J1656+H1656*Tabellen!$K$2+L1656</f>
        <v>1398.0320000000002</v>
      </c>
      <c r="N1656" s="796"/>
      <c r="O1656" s="1018">
        <f t="shared" si="393"/>
        <v>1691.6187199999999</v>
      </c>
      <c r="P1656" s="1031"/>
      <c r="Q1656" s="1023" t="s">
        <v>1025</v>
      </c>
      <c r="R1656" s="1018">
        <f>H1656*Tabellen!$K$2*Tabellen!$F$2</f>
        <v>836.93280000000004</v>
      </c>
      <c r="S1656" s="1024" t="s">
        <v>1116</v>
      </c>
      <c r="T1656" s="1018">
        <f>J1656*Tabellen!$F$2</f>
        <v>854.6859199999999</v>
      </c>
      <c r="U1656" s="1018">
        <f>R1656*Tabellen!$G$2</f>
        <v>75.323952000000006</v>
      </c>
      <c r="V1656" s="1018">
        <f>T1656*Tabellen!$H$2</f>
        <v>179.48404319999997</v>
      </c>
      <c r="W1656" s="1018">
        <f t="shared" si="394"/>
        <v>254.80799519999999</v>
      </c>
      <c r="X1656" s="1018">
        <f t="shared" si="395"/>
        <v>1946.4267152</v>
      </c>
      <c r="Y1656" s="1019"/>
      <c r="Z1656" s="969"/>
      <c r="AA1656" s="967"/>
      <c r="AB1656" s="967"/>
      <c r="AC1656" s="967"/>
      <c r="AD1656" s="967"/>
      <c r="AE1656" s="967"/>
      <c r="AF1656" s="967"/>
      <c r="AG1656" s="967"/>
      <c r="AH1656" s="967"/>
      <c r="AI1656" s="967"/>
      <c r="AJ1656" s="967"/>
      <c r="AK1656" s="967"/>
      <c r="AL1656" s="967"/>
      <c r="AM1656" s="967"/>
      <c r="AN1656" s="967"/>
      <c r="AO1656" s="967"/>
      <c r="AP1656" s="967"/>
      <c r="AQ1656" s="967"/>
      <c r="AR1656" s="967"/>
      <c r="AS1656" s="967"/>
      <c r="AT1656" s="967"/>
      <c r="AU1656" s="967"/>
      <c r="AV1656" s="967"/>
      <c r="AW1656" s="967"/>
      <c r="AX1656" s="967"/>
      <c r="AY1656" s="967"/>
      <c r="AZ1656" s="967"/>
      <c r="BA1656" s="967"/>
      <c r="BB1656" s="967"/>
      <c r="BC1656" s="967"/>
      <c r="BD1656" s="967"/>
      <c r="BE1656" s="967"/>
      <c r="BF1656" s="967"/>
      <c r="BG1656" s="967"/>
      <c r="BH1656" s="967"/>
      <c r="BI1656" s="967"/>
      <c r="BJ1656" s="967"/>
      <c r="BK1656" s="967"/>
      <c r="BL1656" s="967"/>
      <c r="BM1656" s="967"/>
      <c r="BN1656" s="967"/>
      <c r="BO1656" s="967"/>
      <c r="BP1656" s="967"/>
      <c r="BQ1656" s="967"/>
      <c r="BR1656" s="967"/>
      <c r="BS1656" s="967"/>
    </row>
    <row r="1657" spans="1:71" s="656" customFormat="1" ht="15.65" customHeight="1" outlineLevel="2" x14ac:dyDescent="0.25">
      <c r="A1657" s="934"/>
      <c r="B1657" s="1139"/>
      <c r="C1657" s="1140"/>
      <c r="D1657" s="836" t="s">
        <v>1799</v>
      </c>
      <c r="E1657" s="837">
        <v>52.4</v>
      </c>
      <c r="F1657" s="838" t="s">
        <v>74</v>
      </c>
      <c r="G1657" s="819">
        <v>0.35</v>
      </c>
      <c r="H1657" s="819">
        <f t="shared" si="390"/>
        <v>18.34</v>
      </c>
      <c r="I1657" s="901">
        <v>8.84</v>
      </c>
      <c r="J1657" s="899">
        <f t="shared" si="391"/>
        <v>463.21600000000001</v>
      </c>
      <c r="K1657" s="901"/>
      <c r="L1657" s="899">
        <f t="shared" si="392"/>
        <v>0</v>
      </c>
      <c r="M1657" s="900">
        <f>J1657+H1657*Tabellen!$K$2+L1657</f>
        <v>1563.616</v>
      </c>
      <c r="N1657" s="796"/>
      <c r="O1657" s="1018">
        <f t="shared" si="393"/>
        <v>1891.9753600000001</v>
      </c>
      <c r="P1657" s="1031"/>
      <c r="Q1657" s="1023" t="s">
        <v>1025</v>
      </c>
      <c r="R1657" s="1018">
        <f>H1657*Tabellen!$K$2*Tabellen!$F$2</f>
        <v>1331.4840000000002</v>
      </c>
      <c r="S1657" s="1024" t="s">
        <v>1116</v>
      </c>
      <c r="T1657" s="1018">
        <f>J1657*Tabellen!$F$2</f>
        <v>560.49135999999999</v>
      </c>
      <c r="U1657" s="1018">
        <f>R1657*Tabellen!$G$2</f>
        <v>119.83356000000001</v>
      </c>
      <c r="V1657" s="1018">
        <f>T1657*Tabellen!$H$2</f>
        <v>117.7031856</v>
      </c>
      <c r="W1657" s="1018">
        <f t="shared" si="394"/>
        <v>237.53674560000002</v>
      </c>
      <c r="X1657" s="1018">
        <f t="shared" si="395"/>
        <v>2129.5121056000003</v>
      </c>
      <c r="Y1657" s="1019"/>
      <c r="Z1657" s="969"/>
      <c r="AA1657" s="967"/>
      <c r="AB1657" s="967"/>
      <c r="AC1657" s="967"/>
      <c r="AD1657" s="967"/>
      <c r="AE1657" s="967"/>
      <c r="AF1657" s="967"/>
      <c r="AG1657" s="967"/>
      <c r="AH1657" s="967"/>
      <c r="AI1657" s="967"/>
      <c r="AJ1657" s="967"/>
      <c r="AK1657" s="967"/>
      <c r="AL1657" s="967"/>
      <c r="AM1657" s="967"/>
      <c r="AN1657" s="967"/>
      <c r="AO1657" s="967"/>
      <c r="AP1657" s="967"/>
      <c r="AQ1657" s="967"/>
      <c r="AR1657" s="967"/>
      <c r="AS1657" s="967"/>
      <c r="AT1657" s="967"/>
      <c r="AU1657" s="967"/>
      <c r="AV1657" s="967"/>
      <c r="AW1657" s="967"/>
      <c r="AX1657" s="967"/>
      <c r="AY1657" s="967"/>
      <c r="AZ1657" s="967"/>
      <c r="BA1657" s="967"/>
      <c r="BB1657" s="967"/>
      <c r="BC1657" s="967"/>
      <c r="BD1657" s="967"/>
      <c r="BE1657" s="967"/>
      <c r="BF1657" s="967"/>
      <c r="BG1657" s="967"/>
      <c r="BH1657" s="967"/>
      <c r="BI1657" s="967"/>
      <c r="BJ1657" s="967"/>
      <c r="BK1657" s="967"/>
      <c r="BL1657" s="967"/>
      <c r="BM1657" s="967"/>
      <c r="BN1657" s="967"/>
      <c r="BO1657" s="967"/>
      <c r="BP1657" s="967"/>
      <c r="BQ1657" s="967"/>
      <c r="BR1657" s="967"/>
      <c r="BS1657" s="967"/>
    </row>
    <row r="1658" spans="1:71" s="656" customFormat="1" ht="15.65" customHeight="1" outlineLevel="2" x14ac:dyDescent="0.25">
      <c r="A1658" s="934"/>
      <c r="B1658" s="1139"/>
      <c r="C1658" s="1140"/>
      <c r="D1658" s="836" t="s">
        <v>1541</v>
      </c>
      <c r="E1658" s="837">
        <v>2</v>
      </c>
      <c r="F1658" s="838" t="s">
        <v>73</v>
      </c>
      <c r="G1658" s="819">
        <v>0.5</v>
      </c>
      <c r="H1658" s="819">
        <f t="shared" si="390"/>
        <v>1</v>
      </c>
      <c r="I1658" s="901">
        <v>15.48</v>
      </c>
      <c r="J1658" s="899">
        <f t="shared" si="391"/>
        <v>30.96</v>
      </c>
      <c r="K1658" s="901"/>
      <c r="L1658" s="899">
        <f t="shared" si="392"/>
        <v>0</v>
      </c>
      <c r="M1658" s="900">
        <f>J1658+H1658*Tabellen!$K$2+L1658</f>
        <v>90.960000000000008</v>
      </c>
      <c r="N1658" s="796"/>
      <c r="O1658" s="1018">
        <f t="shared" si="393"/>
        <v>110.0616</v>
      </c>
      <c r="P1658" s="1031"/>
      <c r="Q1658" s="1023" t="s">
        <v>1025</v>
      </c>
      <c r="R1658" s="1018">
        <f>H1658*Tabellen!$K$2*Tabellen!$F$2</f>
        <v>72.599999999999994</v>
      </c>
      <c r="S1658" s="1024" t="s">
        <v>1116</v>
      </c>
      <c r="T1658" s="1018">
        <f>J1658*Tabellen!$F$2</f>
        <v>37.461599999999997</v>
      </c>
      <c r="U1658" s="1018">
        <f>R1658*Tabellen!$G$2</f>
        <v>6.5339999999999989</v>
      </c>
      <c r="V1658" s="1018">
        <f>T1658*Tabellen!$H$2</f>
        <v>7.866935999999999</v>
      </c>
      <c r="W1658" s="1018">
        <f t="shared" si="394"/>
        <v>14.400935999999998</v>
      </c>
      <c r="X1658" s="1018">
        <f t="shared" si="395"/>
        <v>124.462536</v>
      </c>
      <c r="Y1658" s="1019"/>
      <c r="Z1658" s="969"/>
      <c r="AA1658" s="967"/>
      <c r="AB1658" s="967"/>
      <c r="AC1658" s="967"/>
      <c r="AD1658" s="967"/>
      <c r="AE1658" s="967"/>
      <c r="AF1658" s="967"/>
      <c r="AG1658" s="967"/>
      <c r="AH1658" s="967"/>
      <c r="AI1658" s="967"/>
      <c r="AJ1658" s="967"/>
      <c r="AK1658" s="967"/>
      <c r="AL1658" s="967"/>
      <c r="AM1658" s="967"/>
      <c r="AN1658" s="967"/>
      <c r="AO1658" s="967"/>
      <c r="AP1658" s="967"/>
      <c r="AQ1658" s="967"/>
      <c r="AR1658" s="967"/>
      <c r="AS1658" s="967"/>
      <c r="AT1658" s="967"/>
      <c r="AU1658" s="967"/>
      <c r="AV1658" s="967"/>
      <c r="AW1658" s="967"/>
      <c r="AX1658" s="967"/>
      <c r="AY1658" s="967"/>
      <c r="AZ1658" s="967"/>
      <c r="BA1658" s="967"/>
      <c r="BB1658" s="967"/>
      <c r="BC1658" s="967"/>
      <c r="BD1658" s="967"/>
      <c r="BE1658" s="967"/>
      <c r="BF1658" s="967"/>
      <c r="BG1658" s="967"/>
      <c r="BH1658" s="967"/>
      <c r="BI1658" s="967"/>
      <c r="BJ1658" s="967"/>
      <c r="BK1658" s="967"/>
      <c r="BL1658" s="967"/>
      <c r="BM1658" s="967"/>
      <c r="BN1658" s="967"/>
      <c r="BO1658" s="967"/>
      <c r="BP1658" s="967"/>
      <c r="BQ1658" s="967"/>
      <c r="BR1658" s="967"/>
      <c r="BS1658" s="967"/>
    </row>
    <row r="1659" spans="1:71" s="656" customFormat="1" ht="15.65" customHeight="1" outlineLevel="2" x14ac:dyDescent="0.25">
      <c r="A1659" s="934"/>
      <c r="B1659" s="659"/>
      <c r="C1659" s="786"/>
      <c r="D1659" s="836" t="s">
        <v>1434</v>
      </c>
      <c r="E1659" s="660">
        <v>1</v>
      </c>
      <c r="F1659" s="657" t="s">
        <v>846</v>
      </c>
      <c r="G1659" s="661">
        <v>1</v>
      </c>
      <c r="H1659" s="661">
        <f t="shared" si="390"/>
        <v>1</v>
      </c>
      <c r="I1659" s="891">
        <v>0</v>
      </c>
      <c r="J1659" s="891">
        <f t="shared" si="391"/>
        <v>0</v>
      </c>
      <c r="K1659" s="891"/>
      <c r="L1659" s="891">
        <f>E1659*K1659</f>
        <v>0</v>
      </c>
      <c r="M1659" s="891">
        <f>J1659+H1659*Tabellen!$K$2+L1659</f>
        <v>60</v>
      </c>
      <c r="N1659" s="796"/>
      <c r="O1659" s="1018">
        <f t="shared" si="393"/>
        <v>72.599999999999994</v>
      </c>
      <c r="P1659" s="1031"/>
      <c r="Q1659" s="1023" t="s">
        <v>1025</v>
      </c>
      <c r="R1659" s="1018">
        <f>H1659*Tabellen!$K$2*Tabellen!$F$2</f>
        <v>72.599999999999994</v>
      </c>
      <c r="S1659" s="1024" t="s">
        <v>1116</v>
      </c>
      <c r="T1659" s="1018">
        <f>J1659*Tabellen!$F$2</f>
        <v>0</v>
      </c>
      <c r="U1659" s="1018">
        <f>R1659*Tabellen!$G$2</f>
        <v>6.5339999999999989</v>
      </c>
      <c r="V1659" s="1018">
        <f>T1659*Tabellen!$H$2</f>
        <v>0</v>
      </c>
      <c r="W1659" s="1018">
        <f t="shared" si="394"/>
        <v>6.5339999999999989</v>
      </c>
      <c r="X1659" s="1018">
        <f t="shared" si="395"/>
        <v>79.133999999999986</v>
      </c>
      <c r="Y1659" s="1019"/>
      <c r="Z1659" s="968"/>
      <c r="AA1659" s="967"/>
      <c r="AB1659" s="967"/>
      <c r="AC1659" s="967"/>
      <c r="AD1659" s="967"/>
      <c r="AE1659" s="967"/>
      <c r="AF1659" s="967"/>
      <c r="AG1659" s="967"/>
      <c r="AH1659" s="967"/>
      <c r="AI1659" s="967"/>
      <c r="AJ1659" s="967"/>
      <c r="AK1659" s="967"/>
      <c r="AL1659" s="967"/>
      <c r="AM1659" s="967"/>
      <c r="AN1659" s="967"/>
      <c r="AO1659" s="967"/>
      <c r="AP1659" s="967"/>
      <c r="AQ1659" s="967"/>
      <c r="AR1659" s="967"/>
      <c r="AS1659" s="967"/>
      <c r="AT1659" s="967"/>
      <c r="AU1659" s="967"/>
      <c r="AV1659" s="967"/>
      <c r="AW1659" s="967"/>
      <c r="AX1659" s="967"/>
      <c r="AY1659" s="967"/>
      <c r="AZ1659" s="967"/>
      <c r="BA1659" s="967"/>
      <c r="BB1659" s="967"/>
      <c r="BC1659" s="967"/>
      <c r="BD1659" s="967"/>
      <c r="BE1659" s="967"/>
      <c r="BF1659" s="967"/>
      <c r="BG1659" s="967"/>
      <c r="BH1659" s="967"/>
      <c r="BI1659" s="967"/>
      <c r="BJ1659" s="967"/>
      <c r="BK1659" s="967"/>
      <c r="BL1659" s="967"/>
      <c r="BM1659" s="967"/>
      <c r="BN1659" s="967"/>
      <c r="BO1659" s="967"/>
      <c r="BP1659" s="967"/>
      <c r="BQ1659" s="967"/>
      <c r="BR1659" s="967"/>
      <c r="BS1659" s="967"/>
    </row>
    <row r="1660" spans="1:71" s="656" customFormat="1" ht="15.65" customHeight="1" outlineLevel="2" x14ac:dyDescent="0.25">
      <c r="A1660" s="934"/>
      <c r="B1660" s="780"/>
      <c r="C1660" s="793"/>
      <c r="D1660" s="785"/>
      <c r="E1660" s="672"/>
      <c r="F1660" s="673"/>
      <c r="G1660" s="653"/>
      <c r="H1660" s="653"/>
      <c r="I1660" s="896"/>
      <c r="J1660" s="894"/>
      <c r="K1660" s="896"/>
      <c r="L1660" s="894"/>
      <c r="M1660" s="895"/>
      <c r="N1660" s="796"/>
      <c r="O1660" s="1017"/>
      <c r="P1660" s="1017"/>
      <c r="Q1660" s="1023"/>
      <c r="R1660" s="1018"/>
      <c r="S1660" s="1024"/>
      <c r="T1660" s="1018"/>
      <c r="U1660" s="1018"/>
      <c r="V1660" s="1018"/>
      <c r="W1660" s="1018"/>
      <c r="X1660" s="1018"/>
      <c r="Y1660" s="1019"/>
      <c r="Z1660" s="969"/>
      <c r="AA1660" s="967"/>
      <c r="AB1660" s="967"/>
      <c r="AC1660" s="967"/>
      <c r="AD1660" s="967"/>
      <c r="AE1660" s="967"/>
      <c r="AF1660" s="967"/>
      <c r="AG1660" s="967"/>
      <c r="AH1660" s="967"/>
      <c r="AI1660" s="967"/>
      <c r="AJ1660" s="967"/>
      <c r="AK1660" s="967"/>
      <c r="AL1660" s="967"/>
      <c r="AM1660" s="967"/>
      <c r="AN1660" s="967"/>
      <c r="AO1660" s="967"/>
      <c r="AP1660" s="967"/>
      <c r="AQ1660" s="967"/>
      <c r="AR1660" s="967"/>
      <c r="AS1660" s="967"/>
      <c r="AT1660" s="967"/>
      <c r="AU1660" s="967"/>
      <c r="AV1660" s="967"/>
      <c r="AW1660" s="967"/>
      <c r="AX1660" s="967"/>
      <c r="AY1660" s="967"/>
      <c r="AZ1660" s="967"/>
      <c r="BA1660" s="967"/>
      <c r="BB1660" s="967"/>
      <c r="BC1660" s="967"/>
      <c r="BD1660" s="967"/>
      <c r="BE1660" s="967"/>
      <c r="BF1660" s="967"/>
      <c r="BG1660" s="967"/>
      <c r="BH1660" s="967"/>
      <c r="BI1660" s="967"/>
      <c r="BJ1660" s="967"/>
      <c r="BK1660" s="967"/>
      <c r="BL1660" s="967"/>
      <c r="BM1660" s="967"/>
      <c r="BN1660" s="967"/>
      <c r="BO1660" s="967"/>
      <c r="BP1660" s="967"/>
      <c r="BQ1660" s="967"/>
      <c r="BR1660" s="967"/>
      <c r="BS1660" s="967"/>
    </row>
    <row r="1661" spans="1:71" ht="9" customHeight="1" outlineLevel="1" x14ac:dyDescent="0.25">
      <c r="B1661" s="663"/>
      <c r="D1661" s="664"/>
      <c r="E1661" s="666"/>
      <c r="F1661" s="664"/>
      <c r="G1661" s="665"/>
      <c r="H1661" s="665"/>
      <c r="I1661" s="892"/>
      <c r="J1661" s="892"/>
      <c r="K1661" s="892"/>
      <c r="L1661" s="892"/>
      <c r="M1661" s="892"/>
      <c r="N1661" s="786"/>
      <c r="O1661" s="1021"/>
      <c r="P1661" s="1021"/>
      <c r="Q1661" s="1021"/>
      <c r="R1661" s="1022"/>
      <c r="S1661" s="1022"/>
      <c r="T1661" s="1022"/>
      <c r="U1661" s="1022"/>
      <c r="V1661" s="1022"/>
      <c r="W1661" s="1022"/>
      <c r="X1661" s="1022"/>
      <c r="Y1661" s="1021"/>
      <c r="Z1661" s="965"/>
      <c r="AA1661" s="966"/>
      <c r="AG1661" s="963"/>
      <c r="AH1661" s="963"/>
    </row>
    <row r="1662" spans="1:71" s="912" customFormat="1" ht="15.65" customHeight="1" outlineLevel="1" x14ac:dyDescent="0.25">
      <c r="B1662" s="650" t="s">
        <v>1325</v>
      </c>
      <c r="C1662" s="937"/>
      <c r="D1662" s="651" t="s">
        <v>1345</v>
      </c>
      <c r="E1662" s="658">
        <v>1</v>
      </c>
      <c r="F1662" s="651" t="s">
        <v>72</v>
      </c>
      <c r="G1662" s="652"/>
      <c r="H1662" s="652">
        <f>SUM(H1663:H1665)</f>
        <v>4</v>
      </c>
      <c r="I1662" s="890"/>
      <c r="J1662" s="890">
        <f>SUM(J1663:J1665)</f>
        <v>60</v>
      </c>
      <c r="K1662" s="890"/>
      <c r="L1662" s="890">
        <f>SUM(L1663:L1665)</f>
        <v>0</v>
      </c>
      <c r="M1662" s="890">
        <f>SUM(M1663:M1665)</f>
        <v>300</v>
      </c>
      <c r="N1662" s="937"/>
      <c r="O1662" s="1015">
        <f>SUM(O1663:O1664)/E1662</f>
        <v>363</v>
      </c>
      <c r="P1662" s="1014" t="str">
        <f>B1662</f>
        <v>V4-2-A2</v>
      </c>
      <c r="Q1662" s="1014"/>
      <c r="R1662" s="1015"/>
      <c r="S1662" s="1015"/>
      <c r="T1662" s="1015"/>
      <c r="U1662" s="1028"/>
      <c r="V1662" s="1015"/>
      <c r="W1662" s="1015"/>
      <c r="X1662" s="1015">
        <f>SUM(X1663:X1664)/E1662</f>
        <v>404.38200000000001</v>
      </c>
      <c r="Y1662" s="1016"/>
      <c r="Z1662" s="960"/>
      <c r="AA1662" s="960"/>
      <c r="AB1662" s="960"/>
      <c r="AC1662" s="960"/>
      <c r="AD1662" s="960"/>
      <c r="AE1662" s="960"/>
      <c r="AF1662" s="960"/>
      <c r="AG1662" s="960"/>
      <c r="AH1662" s="960"/>
      <c r="AI1662" s="960"/>
      <c r="AJ1662" s="960"/>
      <c r="AK1662" s="960"/>
      <c r="AL1662" s="960"/>
      <c r="AM1662" s="960"/>
      <c r="AN1662" s="960"/>
      <c r="AO1662" s="960"/>
      <c r="AP1662" s="960"/>
      <c r="AQ1662" s="960"/>
      <c r="AR1662" s="960"/>
      <c r="AS1662" s="960"/>
      <c r="AT1662" s="960"/>
      <c r="AU1662" s="960"/>
      <c r="AV1662" s="960"/>
      <c r="AW1662" s="960"/>
      <c r="AX1662" s="960"/>
      <c r="AY1662" s="960"/>
      <c r="AZ1662" s="960"/>
      <c r="BA1662" s="960"/>
      <c r="BB1662" s="960"/>
      <c r="BC1662" s="960"/>
      <c r="BD1662" s="960"/>
      <c r="BE1662" s="960"/>
      <c r="BF1662" s="960"/>
      <c r="BG1662" s="960"/>
      <c r="BH1662" s="960"/>
      <c r="BI1662" s="960"/>
      <c r="BJ1662" s="960"/>
      <c r="BK1662" s="960"/>
      <c r="BL1662" s="960"/>
      <c r="BM1662" s="960"/>
      <c r="BN1662" s="960"/>
      <c r="BO1662" s="960"/>
      <c r="BP1662" s="960"/>
      <c r="BQ1662" s="960"/>
      <c r="BR1662" s="960"/>
      <c r="BS1662" s="960"/>
    </row>
    <row r="1663" spans="1:71" ht="15.65" customHeight="1" outlineLevel="2" x14ac:dyDescent="0.25">
      <c r="B1663" s="659"/>
      <c r="D1663" s="668"/>
      <c r="E1663" s="660"/>
      <c r="G1663" s="661"/>
      <c r="H1663" s="661"/>
      <c r="I1663" s="897"/>
      <c r="J1663" s="897"/>
      <c r="K1663" s="897"/>
      <c r="N1663" s="795"/>
      <c r="O1663" s="1017" t="str">
        <f>R1663</f>
        <v>incl. opslagen</v>
      </c>
      <c r="P1663" s="1017"/>
      <c r="Q1663" s="1023"/>
      <c r="R1663" s="1030" t="str">
        <f>Tabellen!$C$2</f>
        <v>incl. opslagen</v>
      </c>
      <c r="S1663" s="1024"/>
      <c r="T1663" s="1030" t="str">
        <f>Tabellen!$C$2</f>
        <v>incl. opslagen</v>
      </c>
    </row>
    <row r="1664" spans="1:71" ht="15.65" customHeight="1" outlineLevel="2" x14ac:dyDescent="0.25">
      <c r="B1664" s="659"/>
      <c r="D1664" s="659" t="str">
        <f>D1662</f>
        <v xml:space="preserve">Toeslag vervangen dakbedekking indien minder dan 8 m² </v>
      </c>
      <c r="E1664" s="682">
        <v>1</v>
      </c>
      <c r="F1664" s="682" t="str">
        <f>F1662</f>
        <v>pst</v>
      </c>
      <c r="G1664" s="682">
        <v>4</v>
      </c>
      <c r="H1664" s="682">
        <f>E1664*G1664</f>
        <v>4</v>
      </c>
      <c r="I1664" s="898">
        <v>60</v>
      </c>
      <c r="J1664" s="898">
        <f>E1664*I1664</f>
        <v>60</v>
      </c>
      <c r="K1664" s="898"/>
      <c r="L1664" s="898">
        <f>E1664*K1664</f>
        <v>0</v>
      </c>
      <c r="M1664" s="898">
        <f>J1664+H1664*Tabellen!$K$2+L1664</f>
        <v>300</v>
      </c>
      <c r="N1664" s="795"/>
      <c r="O1664" s="1018">
        <f>R1664+T1664</f>
        <v>363</v>
      </c>
      <c r="P1664" s="1031"/>
      <c r="Q1664" s="1023" t="s">
        <v>1025</v>
      </c>
      <c r="R1664" s="1018">
        <f>H1664*Tabellen!$K$2*Tabellen!$F$2</f>
        <v>290.39999999999998</v>
      </c>
      <c r="S1664" s="1024" t="s">
        <v>1116</v>
      </c>
      <c r="T1664" s="1018">
        <f>J1664*Tabellen!$F$2</f>
        <v>72.599999999999994</v>
      </c>
      <c r="U1664" s="1018">
        <f>R1664*Tabellen!$G$2</f>
        <v>26.135999999999996</v>
      </c>
      <c r="V1664" s="1018">
        <f>T1664*Tabellen!$H$2</f>
        <v>15.245999999999999</v>
      </c>
      <c r="W1664" s="1018">
        <f>U1664+V1664</f>
        <v>41.381999999999991</v>
      </c>
      <c r="X1664" s="1018">
        <f>O1664+W1664</f>
        <v>404.38200000000001</v>
      </c>
    </row>
    <row r="1665" spans="1:71" ht="15.65" customHeight="1" outlineLevel="2" x14ac:dyDescent="0.25">
      <c r="B1665" s="659"/>
      <c r="D1665" s="682"/>
      <c r="E1665" s="660"/>
      <c r="G1665" s="661"/>
      <c r="H1665" s="661"/>
      <c r="N1665" s="795"/>
      <c r="O1665" s="1017"/>
      <c r="P1665" s="1017"/>
      <c r="Q1665" s="1017"/>
    </row>
    <row r="1666" spans="1:71" ht="9" customHeight="1" outlineLevel="1" x14ac:dyDescent="0.25">
      <c r="B1666" s="663"/>
      <c r="D1666" s="664"/>
      <c r="E1666" s="666"/>
      <c r="F1666" s="664"/>
      <c r="G1666" s="665"/>
      <c r="H1666" s="665"/>
      <c r="I1666" s="892"/>
      <c r="J1666" s="892"/>
      <c r="K1666" s="892"/>
      <c r="L1666" s="892"/>
      <c r="M1666" s="892"/>
      <c r="N1666" s="786"/>
      <c r="O1666" s="1021"/>
      <c r="P1666" s="1021"/>
      <c r="Q1666" s="1021"/>
      <c r="R1666" s="1022"/>
      <c r="S1666" s="1022"/>
      <c r="T1666" s="1022"/>
      <c r="U1666" s="1022"/>
      <c r="V1666" s="1022"/>
      <c r="W1666" s="1022"/>
      <c r="X1666" s="1022"/>
      <c r="Y1666" s="1021"/>
      <c r="Z1666" s="965"/>
      <c r="AA1666" s="966"/>
      <c r="AG1666" s="963"/>
      <c r="AH1666" s="963"/>
    </row>
    <row r="1667" spans="1:71" s="912" customFormat="1" ht="15.65" customHeight="1" outlineLevel="1" x14ac:dyDescent="0.25">
      <c r="B1667" s="650" t="s">
        <v>1148</v>
      </c>
      <c r="C1667" s="937"/>
      <c r="D1667" s="651" t="s">
        <v>1669</v>
      </c>
      <c r="E1667" s="658">
        <v>52.4</v>
      </c>
      <c r="F1667" s="651" t="s">
        <v>74</v>
      </c>
      <c r="G1667" s="652"/>
      <c r="H1667" s="652">
        <f>SUM(H1668:H1682)/E1667</f>
        <v>2.1672519083969468</v>
      </c>
      <c r="I1667" s="890"/>
      <c r="J1667" s="890">
        <f>SUM(J1668:J1682)/E1667</f>
        <v>80.189198473282445</v>
      </c>
      <c r="K1667" s="890"/>
      <c r="L1667" s="890">
        <f>SUM(L1668:L1682)/E1667</f>
        <v>0</v>
      </c>
      <c r="M1667" s="890">
        <f>SUM(M1668:M1682)/E1667</f>
        <v>210.22431297709926</v>
      </c>
      <c r="N1667" s="937"/>
      <c r="O1667" s="1015">
        <f>SUM(O1668:O1682)/E1667</f>
        <v>254.3714187022901</v>
      </c>
      <c r="P1667" s="1014" t="str">
        <f>B1667</f>
        <v>V4-2-B1</v>
      </c>
      <c r="Q1667" s="1014"/>
      <c r="R1667" s="1015"/>
      <c r="S1667" s="1015"/>
      <c r="T1667" s="1015"/>
      <c r="U1667" s="1028"/>
      <c r="V1667" s="1015"/>
      <c r="W1667" s="1015"/>
      <c r="X1667" s="1015">
        <f>SUM(X1668:X1682)/E1667</f>
        <v>288.90831800381676</v>
      </c>
      <c r="Y1667" s="1016"/>
      <c r="Z1667" s="964"/>
      <c r="AA1667" s="960"/>
      <c r="AB1667" s="960"/>
      <c r="AC1667" s="960"/>
      <c r="AD1667" s="960"/>
      <c r="AE1667" s="960"/>
      <c r="AF1667" s="960"/>
      <c r="AG1667" s="960"/>
      <c r="AH1667" s="960"/>
      <c r="AI1667" s="960"/>
      <c r="AJ1667" s="960"/>
      <c r="AK1667" s="960"/>
      <c r="AL1667" s="960"/>
      <c r="AM1667" s="960"/>
      <c r="AN1667" s="960"/>
      <c r="AO1667" s="960"/>
      <c r="AP1667" s="960"/>
      <c r="AQ1667" s="960"/>
      <c r="AR1667" s="960"/>
      <c r="AS1667" s="960"/>
      <c r="AT1667" s="960"/>
      <c r="AU1667" s="960"/>
      <c r="AV1667" s="960"/>
      <c r="AW1667" s="960"/>
      <c r="AX1667" s="960"/>
      <c r="AY1667" s="960"/>
      <c r="AZ1667" s="960"/>
      <c r="BA1667" s="960"/>
      <c r="BB1667" s="960"/>
      <c r="BC1667" s="960"/>
      <c r="BD1667" s="960"/>
      <c r="BE1667" s="960"/>
      <c r="BF1667" s="960"/>
      <c r="BG1667" s="960"/>
      <c r="BH1667" s="960"/>
      <c r="BI1667" s="960"/>
      <c r="BJ1667" s="960"/>
      <c r="BK1667" s="960"/>
      <c r="BL1667" s="960"/>
      <c r="BM1667" s="960"/>
      <c r="BN1667" s="960"/>
      <c r="BO1667" s="960"/>
      <c r="BP1667" s="960"/>
      <c r="BQ1667" s="960"/>
      <c r="BR1667" s="960"/>
      <c r="BS1667" s="960"/>
    </row>
    <row r="1668" spans="1:71" ht="15.65" customHeight="1" outlineLevel="2" x14ac:dyDescent="0.25">
      <c r="B1668" s="659"/>
      <c r="D1668" s="668" t="s">
        <v>1262</v>
      </c>
      <c r="E1668" s="660"/>
      <c r="G1668" s="661"/>
      <c r="H1668" s="661"/>
      <c r="I1668" s="897"/>
      <c r="J1668" s="897"/>
      <c r="K1668" s="897"/>
      <c r="N1668" s="795"/>
      <c r="O1668" s="1017" t="str">
        <f>R1668</f>
        <v>incl. opslagen</v>
      </c>
      <c r="P1668" s="1017"/>
      <c r="Q1668" s="1023"/>
      <c r="R1668" s="1030" t="str">
        <f>Tabellen!$C$2</f>
        <v>incl. opslagen</v>
      </c>
      <c r="S1668" s="1024"/>
      <c r="T1668" s="1030" t="str">
        <f>Tabellen!$C$2</f>
        <v>incl. opslagen</v>
      </c>
      <c r="Z1668" s="964"/>
    </row>
    <row r="1669" spans="1:71" ht="15.65" customHeight="1" outlineLevel="2" x14ac:dyDescent="0.25">
      <c r="B1669" s="659"/>
      <c r="D1669" s="682"/>
      <c r="E1669" s="660"/>
      <c r="G1669" s="661"/>
      <c r="H1669" s="661"/>
      <c r="N1669" s="795"/>
      <c r="O1669" s="1018"/>
      <c r="P1669" s="1031"/>
      <c r="Q1669" s="1023"/>
      <c r="S1669" s="1024"/>
      <c r="Z1669" s="964"/>
    </row>
    <row r="1670" spans="1:71" s="656" customFormat="1" ht="15.65" customHeight="1" outlineLevel="2" x14ac:dyDescent="0.25">
      <c r="A1670" s="934"/>
      <c r="B1670" s="1139"/>
      <c r="C1670" s="1140"/>
      <c r="D1670" s="836" t="s">
        <v>1433</v>
      </c>
      <c r="E1670" s="837">
        <v>1</v>
      </c>
      <c r="F1670" s="838" t="s">
        <v>846</v>
      </c>
      <c r="G1670" s="819">
        <v>1</v>
      </c>
      <c r="H1670" s="819">
        <f t="shared" ref="H1670:H1683" si="396">E1670*G1670</f>
        <v>1</v>
      </c>
      <c r="I1670" s="901">
        <v>0</v>
      </c>
      <c r="J1670" s="899">
        <f t="shared" ref="J1670:J1683" si="397">E1670*I1670</f>
        <v>0</v>
      </c>
      <c r="K1670" s="901"/>
      <c r="L1670" s="899">
        <f t="shared" ref="L1670:L1681" si="398">+K1670*E1670</f>
        <v>0</v>
      </c>
      <c r="M1670" s="900">
        <f>J1670+H1670*Tabellen!$K$2+L1670</f>
        <v>60</v>
      </c>
      <c r="N1670" s="796"/>
      <c r="O1670" s="1018">
        <f t="shared" ref="O1670:O1682" si="399">R1670+T1670</f>
        <v>72.599999999999994</v>
      </c>
      <c r="P1670" s="1031"/>
      <c r="Q1670" s="1023" t="s">
        <v>1025</v>
      </c>
      <c r="R1670" s="1018">
        <f>H1670*Tabellen!$K$2*Tabellen!$F$2</f>
        <v>72.599999999999994</v>
      </c>
      <c r="S1670" s="1024" t="s">
        <v>1116</v>
      </c>
      <c r="T1670" s="1018">
        <f>J1670*Tabellen!$F$2</f>
        <v>0</v>
      </c>
      <c r="U1670" s="1018">
        <f>R1670*Tabellen!$G$2</f>
        <v>6.5339999999999989</v>
      </c>
      <c r="V1670" s="1018">
        <f>T1670*Tabellen!$H$2</f>
        <v>0</v>
      </c>
      <c r="W1670" s="1018">
        <f t="shared" ref="W1670:W1682" si="400">U1670+V1670</f>
        <v>6.5339999999999989</v>
      </c>
      <c r="X1670" s="1018">
        <f t="shared" ref="X1670:X1682" si="401">O1670+W1670</f>
        <v>79.133999999999986</v>
      </c>
      <c r="Y1670" s="1019"/>
      <c r="Z1670" s="969"/>
      <c r="AA1670" s="967"/>
      <c r="AB1670" s="967"/>
      <c r="AC1670" s="967"/>
      <c r="AD1670" s="967"/>
      <c r="AE1670" s="967"/>
      <c r="AF1670" s="967"/>
      <c r="AG1670" s="967"/>
      <c r="AH1670" s="967"/>
      <c r="AI1670" s="967"/>
      <c r="AJ1670" s="967"/>
      <c r="AK1670" s="967"/>
      <c r="AL1670" s="967"/>
      <c r="AM1670" s="967"/>
      <c r="AN1670" s="967"/>
      <c r="AO1670" s="967"/>
      <c r="AP1670" s="967"/>
      <c r="AQ1670" s="967"/>
      <c r="AR1670" s="967"/>
      <c r="AS1670" s="967"/>
      <c r="AT1670" s="967"/>
      <c r="AU1670" s="967"/>
      <c r="AV1670" s="967"/>
      <c r="AW1670" s="967"/>
      <c r="AX1670" s="967"/>
      <c r="AY1670" s="967"/>
      <c r="AZ1670" s="967"/>
      <c r="BA1670" s="967"/>
      <c r="BB1670" s="967"/>
      <c r="BC1670" s="967"/>
      <c r="BD1670" s="967"/>
      <c r="BE1670" s="967"/>
      <c r="BF1670" s="967"/>
      <c r="BG1670" s="967"/>
      <c r="BH1670" s="967"/>
      <c r="BI1670" s="967"/>
      <c r="BJ1670" s="967"/>
      <c r="BK1670" s="967"/>
      <c r="BL1670" s="967"/>
      <c r="BM1670" s="967"/>
      <c r="BN1670" s="967"/>
      <c r="BO1670" s="967"/>
      <c r="BP1670" s="967"/>
      <c r="BQ1670" s="967"/>
      <c r="BR1670" s="967"/>
      <c r="BS1670" s="967"/>
    </row>
    <row r="1671" spans="1:71" s="656" customFormat="1" ht="15.65" customHeight="1" outlineLevel="2" x14ac:dyDescent="0.25">
      <c r="A1671" s="934"/>
      <c r="B1671" s="779"/>
      <c r="C1671" s="786"/>
      <c r="D1671" s="836" t="s">
        <v>1532</v>
      </c>
      <c r="E1671" s="837">
        <v>52.4</v>
      </c>
      <c r="F1671" s="838" t="s">
        <v>74</v>
      </c>
      <c r="G1671" s="680">
        <v>0.1</v>
      </c>
      <c r="H1671" s="819">
        <f t="shared" si="396"/>
        <v>5.24</v>
      </c>
      <c r="I1671" s="899">
        <v>5.0199999999999996</v>
      </c>
      <c r="J1671" s="899">
        <f t="shared" si="397"/>
        <v>263.04799999999994</v>
      </c>
      <c r="K1671" s="899"/>
      <c r="L1671" s="899">
        <f t="shared" si="398"/>
        <v>0</v>
      </c>
      <c r="M1671" s="900">
        <f>J1671+H1671*Tabellen!$K$2+L1671</f>
        <v>577.44799999999998</v>
      </c>
      <c r="N1671" s="796"/>
      <c r="O1671" s="1018">
        <f t="shared" si="399"/>
        <v>698.71208000000001</v>
      </c>
      <c r="P1671" s="1031"/>
      <c r="Q1671" s="1023" t="s">
        <v>1025</v>
      </c>
      <c r="R1671" s="1018">
        <f>H1671*Tabellen!$K$2*Tabellen!$F$2</f>
        <v>380.42400000000004</v>
      </c>
      <c r="S1671" s="1024" t="s">
        <v>1116</v>
      </c>
      <c r="T1671" s="1018">
        <f>J1671*Tabellen!$F$2</f>
        <v>318.28807999999992</v>
      </c>
      <c r="U1671" s="1018">
        <f>R1671*Tabellen!$G$2</f>
        <v>34.238160000000001</v>
      </c>
      <c r="V1671" s="1018">
        <f>T1671*Tabellen!$H$2</f>
        <v>66.840496799999983</v>
      </c>
      <c r="W1671" s="1018">
        <f t="shared" si="400"/>
        <v>101.07865679999998</v>
      </c>
      <c r="X1671" s="1018">
        <f t="shared" si="401"/>
        <v>799.79073679999999</v>
      </c>
      <c r="Y1671" s="1019"/>
      <c r="Z1671" s="969"/>
      <c r="AA1671" s="967"/>
      <c r="AB1671" s="967"/>
      <c r="AC1671" s="967"/>
      <c r="AD1671" s="967"/>
      <c r="AE1671" s="967"/>
      <c r="AF1671" s="967"/>
      <c r="AG1671" s="967"/>
      <c r="AH1671" s="967"/>
      <c r="AI1671" s="967"/>
      <c r="AJ1671" s="967"/>
      <c r="AK1671" s="967"/>
      <c r="AL1671" s="967"/>
      <c r="AM1671" s="967"/>
      <c r="AN1671" s="967"/>
      <c r="AO1671" s="967"/>
      <c r="AP1671" s="967"/>
      <c r="AQ1671" s="967"/>
      <c r="AR1671" s="967"/>
      <c r="AS1671" s="967"/>
      <c r="AT1671" s="967"/>
      <c r="AU1671" s="967"/>
      <c r="AV1671" s="967"/>
      <c r="AW1671" s="967"/>
      <c r="AX1671" s="967"/>
      <c r="AY1671" s="967"/>
      <c r="AZ1671" s="967"/>
      <c r="BA1671" s="967"/>
      <c r="BB1671" s="967"/>
      <c r="BC1671" s="967"/>
      <c r="BD1671" s="967"/>
      <c r="BE1671" s="967"/>
      <c r="BF1671" s="967"/>
      <c r="BG1671" s="967"/>
      <c r="BH1671" s="967"/>
      <c r="BI1671" s="967"/>
      <c r="BJ1671" s="967"/>
      <c r="BK1671" s="967"/>
      <c r="BL1671" s="967"/>
      <c r="BM1671" s="967"/>
      <c r="BN1671" s="967"/>
      <c r="BO1671" s="967"/>
      <c r="BP1671" s="967"/>
      <c r="BQ1671" s="967"/>
      <c r="BR1671" s="967"/>
      <c r="BS1671" s="967"/>
    </row>
    <row r="1672" spans="1:71" s="656" customFormat="1" ht="15.65" customHeight="1" outlineLevel="2" x14ac:dyDescent="0.25">
      <c r="A1672" s="934"/>
      <c r="B1672" s="1139"/>
      <c r="C1672" s="1140"/>
      <c r="D1672" s="836" t="s">
        <v>1533</v>
      </c>
      <c r="E1672" s="837">
        <v>47.16</v>
      </c>
      <c r="F1672" s="838" t="s">
        <v>195</v>
      </c>
      <c r="G1672" s="819">
        <v>0.2</v>
      </c>
      <c r="H1672" s="819">
        <f t="shared" si="396"/>
        <v>9.4320000000000004</v>
      </c>
      <c r="I1672" s="901">
        <v>5.0199999999999996</v>
      </c>
      <c r="J1672" s="899">
        <f t="shared" si="397"/>
        <v>236.74319999999997</v>
      </c>
      <c r="K1672" s="901"/>
      <c r="L1672" s="899">
        <f t="shared" si="398"/>
        <v>0</v>
      </c>
      <c r="M1672" s="900">
        <f>J1672+H1672*Tabellen!$K$2+L1672</f>
        <v>802.66320000000007</v>
      </c>
      <c r="N1672" s="796"/>
      <c r="O1672" s="1018">
        <f t="shared" si="399"/>
        <v>971.22247200000004</v>
      </c>
      <c r="P1672" s="1031"/>
      <c r="Q1672" s="1023" t="s">
        <v>1025</v>
      </c>
      <c r="R1672" s="1018">
        <f>H1672*Tabellen!$K$2*Tabellen!$F$2</f>
        <v>684.7632000000001</v>
      </c>
      <c r="S1672" s="1024" t="s">
        <v>1116</v>
      </c>
      <c r="T1672" s="1018">
        <f>J1672*Tabellen!$F$2</f>
        <v>286.45927199999994</v>
      </c>
      <c r="U1672" s="1018">
        <f>R1672*Tabellen!$G$2</f>
        <v>61.628688000000004</v>
      </c>
      <c r="V1672" s="1018">
        <f>T1672*Tabellen!$H$2</f>
        <v>60.156447119999989</v>
      </c>
      <c r="W1672" s="1018">
        <f t="shared" si="400"/>
        <v>121.78513511999999</v>
      </c>
      <c r="X1672" s="1018">
        <f t="shared" si="401"/>
        <v>1093.0076071200001</v>
      </c>
      <c r="Y1672" s="1019"/>
      <c r="Z1672" s="969"/>
      <c r="AA1672" s="967"/>
      <c r="AB1672" s="967"/>
      <c r="AC1672" s="967"/>
      <c r="AD1672" s="967"/>
      <c r="AE1672" s="967"/>
      <c r="AF1672" s="967"/>
      <c r="AG1672" s="967"/>
      <c r="AH1672" s="967"/>
      <c r="AI1672" s="967"/>
      <c r="AJ1672" s="967"/>
      <c r="AK1672" s="967"/>
      <c r="AL1672" s="967"/>
      <c r="AM1672" s="967"/>
      <c r="AN1672" s="967"/>
      <c r="AO1672" s="967"/>
      <c r="AP1672" s="967"/>
      <c r="AQ1672" s="967"/>
      <c r="AR1672" s="967"/>
      <c r="AS1672" s="967"/>
      <c r="AT1672" s="967"/>
      <c r="AU1672" s="967"/>
      <c r="AV1672" s="967"/>
      <c r="AW1672" s="967"/>
      <c r="AX1672" s="967"/>
      <c r="AY1672" s="967"/>
      <c r="AZ1672" s="967"/>
      <c r="BA1672" s="967"/>
      <c r="BB1672" s="967"/>
      <c r="BC1672" s="967"/>
      <c r="BD1672" s="967"/>
      <c r="BE1672" s="967"/>
      <c r="BF1672" s="967"/>
      <c r="BG1672" s="967"/>
      <c r="BH1672" s="967"/>
      <c r="BI1672" s="967"/>
      <c r="BJ1672" s="967"/>
      <c r="BK1672" s="967"/>
      <c r="BL1672" s="967"/>
      <c r="BM1672" s="967"/>
      <c r="BN1672" s="967"/>
      <c r="BO1672" s="967"/>
      <c r="BP1672" s="967"/>
      <c r="BQ1672" s="967"/>
      <c r="BR1672" s="967"/>
      <c r="BS1672" s="967"/>
    </row>
    <row r="1673" spans="1:71" s="656" customFormat="1" ht="15.65" customHeight="1" outlineLevel="2" x14ac:dyDescent="0.25">
      <c r="A1673" s="934"/>
      <c r="B1673" s="1139"/>
      <c r="C1673" s="1140"/>
      <c r="D1673" s="836" t="s">
        <v>1534</v>
      </c>
      <c r="E1673" s="837">
        <v>47.16</v>
      </c>
      <c r="F1673" s="838" t="s">
        <v>195</v>
      </c>
      <c r="G1673" s="819">
        <v>0.1</v>
      </c>
      <c r="H1673" s="819">
        <f t="shared" si="396"/>
        <v>4.7160000000000002</v>
      </c>
      <c r="I1673" s="901">
        <v>2.0099999999999998</v>
      </c>
      <c r="J1673" s="899">
        <f t="shared" si="397"/>
        <v>94.791599999999988</v>
      </c>
      <c r="K1673" s="901"/>
      <c r="L1673" s="899">
        <f t="shared" si="398"/>
        <v>0</v>
      </c>
      <c r="M1673" s="900">
        <f>J1673+H1673*Tabellen!$K$2+L1673</f>
        <v>377.75160000000005</v>
      </c>
      <c r="N1673" s="796"/>
      <c r="O1673" s="1018">
        <f t="shared" si="399"/>
        <v>457.07943600000004</v>
      </c>
      <c r="P1673" s="1031"/>
      <c r="Q1673" s="1023" t="s">
        <v>1025</v>
      </c>
      <c r="R1673" s="1018">
        <f>H1673*Tabellen!$K$2*Tabellen!$F$2</f>
        <v>342.38160000000005</v>
      </c>
      <c r="S1673" s="1024" t="s">
        <v>1116</v>
      </c>
      <c r="T1673" s="1018">
        <f>J1673*Tabellen!$F$2</f>
        <v>114.69783599999998</v>
      </c>
      <c r="U1673" s="1018">
        <f>R1673*Tabellen!$G$2</f>
        <v>30.814344000000002</v>
      </c>
      <c r="V1673" s="1018">
        <f>T1673*Tabellen!$H$2</f>
        <v>24.086545559999994</v>
      </c>
      <c r="W1673" s="1018">
        <f t="shared" si="400"/>
        <v>54.900889559999996</v>
      </c>
      <c r="X1673" s="1018">
        <f t="shared" si="401"/>
        <v>511.98032556000004</v>
      </c>
      <c r="Y1673" s="1019"/>
      <c r="Z1673" s="969"/>
      <c r="AA1673" s="967"/>
      <c r="AB1673" s="967"/>
      <c r="AC1673" s="967"/>
      <c r="AD1673" s="967"/>
      <c r="AE1673" s="967"/>
      <c r="AF1673" s="967"/>
      <c r="AG1673" s="967"/>
      <c r="AH1673" s="967"/>
      <c r="AI1673" s="967"/>
      <c r="AJ1673" s="967"/>
      <c r="AK1673" s="967"/>
      <c r="AL1673" s="967"/>
      <c r="AM1673" s="967"/>
      <c r="AN1673" s="967"/>
      <c r="AO1673" s="967"/>
      <c r="AP1673" s="967"/>
      <c r="AQ1673" s="967"/>
      <c r="AR1673" s="967"/>
      <c r="AS1673" s="967"/>
      <c r="AT1673" s="967"/>
      <c r="AU1673" s="967"/>
      <c r="AV1673" s="967"/>
      <c r="AW1673" s="967"/>
      <c r="AX1673" s="967"/>
      <c r="AY1673" s="967"/>
      <c r="AZ1673" s="967"/>
      <c r="BA1673" s="967"/>
      <c r="BB1673" s="967"/>
      <c r="BC1673" s="967"/>
      <c r="BD1673" s="967"/>
      <c r="BE1673" s="967"/>
      <c r="BF1673" s="967"/>
      <c r="BG1673" s="967"/>
      <c r="BH1673" s="967"/>
      <c r="BI1673" s="967"/>
      <c r="BJ1673" s="967"/>
      <c r="BK1673" s="967"/>
      <c r="BL1673" s="967"/>
      <c r="BM1673" s="967"/>
      <c r="BN1673" s="967"/>
      <c r="BO1673" s="967"/>
      <c r="BP1673" s="967"/>
      <c r="BQ1673" s="967"/>
      <c r="BR1673" s="967"/>
      <c r="BS1673" s="967"/>
    </row>
    <row r="1674" spans="1:71" s="656" customFormat="1" ht="15.65" customHeight="1" outlineLevel="2" x14ac:dyDescent="0.25">
      <c r="A1674" s="934"/>
      <c r="B1674" s="1139"/>
      <c r="C1674" s="1140"/>
      <c r="D1674" s="836" t="s">
        <v>1535</v>
      </c>
      <c r="E1674" s="837">
        <v>47.16</v>
      </c>
      <c r="F1674" s="838" t="s">
        <v>195</v>
      </c>
      <c r="G1674" s="819">
        <v>0.4</v>
      </c>
      <c r="H1674" s="819">
        <f t="shared" si="396"/>
        <v>18.864000000000001</v>
      </c>
      <c r="I1674" s="901">
        <v>6.89</v>
      </c>
      <c r="J1674" s="899">
        <f t="shared" si="397"/>
        <v>324.93239999999997</v>
      </c>
      <c r="K1674" s="901"/>
      <c r="L1674" s="899">
        <f t="shared" si="398"/>
        <v>0</v>
      </c>
      <c r="M1674" s="900">
        <f>J1674+H1674*Tabellen!$K$2+L1674</f>
        <v>1456.7724000000001</v>
      </c>
      <c r="N1674" s="796"/>
      <c r="O1674" s="1018">
        <f t="shared" si="399"/>
        <v>1762.6946040000003</v>
      </c>
      <c r="P1674" s="1031"/>
      <c r="Q1674" s="1023" t="s">
        <v>1025</v>
      </c>
      <c r="R1674" s="1018">
        <f>H1674*Tabellen!$K$2*Tabellen!$F$2</f>
        <v>1369.5264000000002</v>
      </c>
      <c r="S1674" s="1024" t="s">
        <v>1116</v>
      </c>
      <c r="T1674" s="1018">
        <f>J1674*Tabellen!$F$2</f>
        <v>393.16820399999995</v>
      </c>
      <c r="U1674" s="1018">
        <f>R1674*Tabellen!$G$2</f>
        <v>123.25737600000001</v>
      </c>
      <c r="V1674" s="1018">
        <f>T1674*Tabellen!$H$2</f>
        <v>82.565322839999979</v>
      </c>
      <c r="W1674" s="1018">
        <f t="shared" si="400"/>
        <v>205.82269883999999</v>
      </c>
      <c r="X1674" s="1018">
        <f t="shared" si="401"/>
        <v>1968.5173028400002</v>
      </c>
      <c r="Y1674" s="1019"/>
      <c r="Z1674" s="969"/>
      <c r="AA1674" s="967"/>
      <c r="AB1674" s="967"/>
      <c r="AC1674" s="967"/>
      <c r="AD1674" s="967"/>
      <c r="AE1674" s="967"/>
      <c r="AF1674" s="967"/>
      <c r="AG1674" s="967"/>
      <c r="AH1674" s="967"/>
      <c r="AI1674" s="967"/>
      <c r="AJ1674" s="967"/>
      <c r="AK1674" s="967"/>
      <c r="AL1674" s="967"/>
      <c r="AM1674" s="967"/>
      <c r="AN1674" s="967"/>
      <c r="AO1674" s="967"/>
      <c r="AP1674" s="967"/>
      <c r="AQ1674" s="967"/>
      <c r="AR1674" s="967"/>
      <c r="AS1674" s="967"/>
      <c r="AT1674" s="967"/>
      <c r="AU1674" s="967"/>
      <c r="AV1674" s="967"/>
      <c r="AW1674" s="967"/>
      <c r="AX1674" s="967"/>
      <c r="AY1674" s="967"/>
      <c r="AZ1674" s="967"/>
      <c r="BA1674" s="967"/>
      <c r="BB1674" s="967"/>
      <c r="BC1674" s="967"/>
      <c r="BD1674" s="967"/>
      <c r="BE1674" s="967"/>
      <c r="BF1674" s="967"/>
      <c r="BG1674" s="967"/>
      <c r="BH1674" s="967"/>
      <c r="BI1674" s="967"/>
      <c r="BJ1674" s="967"/>
      <c r="BK1674" s="967"/>
      <c r="BL1674" s="967"/>
      <c r="BM1674" s="967"/>
      <c r="BN1674" s="967"/>
      <c r="BO1674" s="967"/>
      <c r="BP1674" s="967"/>
      <c r="BQ1674" s="967"/>
      <c r="BR1674" s="967"/>
      <c r="BS1674" s="967"/>
    </row>
    <row r="1675" spans="1:71" s="656" customFormat="1" ht="15.65" customHeight="1" outlineLevel="2" x14ac:dyDescent="0.25">
      <c r="A1675" s="934"/>
      <c r="B1675" s="1139"/>
      <c r="C1675" s="1140"/>
      <c r="D1675" s="836" t="s">
        <v>1536</v>
      </c>
      <c r="E1675" s="837">
        <v>47.16</v>
      </c>
      <c r="F1675" s="838" t="s">
        <v>195</v>
      </c>
      <c r="G1675" s="819">
        <v>0.15</v>
      </c>
      <c r="H1675" s="819">
        <f t="shared" si="396"/>
        <v>7.073999999999999</v>
      </c>
      <c r="I1675" s="901">
        <v>3.63</v>
      </c>
      <c r="J1675" s="899">
        <f t="shared" si="397"/>
        <v>171.1908</v>
      </c>
      <c r="K1675" s="901"/>
      <c r="L1675" s="899">
        <f t="shared" si="398"/>
        <v>0</v>
      </c>
      <c r="M1675" s="900">
        <f>J1675+H1675*Tabellen!$K$2+L1675</f>
        <v>595.63079999999991</v>
      </c>
      <c r="N1675" s="796"/>
      <c r="O1675" s="1018">
        <f t="shared" si="399"/>
        <v>720.71326799999986</v>
      </c>
      <c r="P1675" s="1031"/>
      <c r="Q1675" s="1023" t="s">
        <v>1025</v>
      </c>
      <c r="R1675" s="1018">
        <f>H1675*Tabellen!$K$2*Tabellen!$F$2</f>
        <v>513.5723999999999</v>
      </c>
      <c r="S1675" s="1024" t="s">
        <v>1116</v>
      </c>
      <c r="T1675" s="1018">
        <f>J1675*Tabellen!$F$2</f>
        <v>207.14086799999998</v>
      </c>
      <c r="U1675" s="1018">
        <f>R1675*Tabellen!$G$2</f>
        <v>46.221515999999987</v>
      </c>
      <c r="V1675" s="1018">
        <f>T1675*Tabellen!$H$2</f>
        <v>43.499582279999991</v>
      </c>
      <c r="W1675" s="1018">
        <f t="shared" si="400"/>
        <v>89.721098279999978</v>
      </c>
      <c r="X1675" s="1018">
        <f t="shared" si="401"/>
        <v>810.43436627999984</v>
      </c>
      <c r="Y1675" s="1019"/>
      <c r="Z1675" s="969"/>
      <c r="AA1675" s="967"/>
      <c r="AB1675" s="967"/>
      <c r="AC1675" s="967"/>
      <c r="AD1675" s="967"/>
      <c r="AE1675" s="967"/>
      <c r="AF1675" s="967"/>
      <c r="AG1675" s="967"/>
      <c r="AH1675" s="967"/>
      <c r="AI1675" s="967"/>
      <c r="AJ1675" s="967"/>
      <c r="AK1675" s="967"/>
      <c r="AL1675" s="967"/>
      <c r="AM1675" s="967"/>
      <c r="AN1675" s="967"/>
      <c r="AO1675" s="967"/>
      <c r="AP1675" s="967"/>
      <c r="AQ1675" s="967"/>
      <c r="AR1675" s="967"/>
      <c r="AS1675" s="967"/>
      <c r="AT1675" s="967"/>
      <c r="AU1675" s="967"/>
      <c r="AV1675" s="967"/>
      <c r="AW1675" s="967"/>
      <c r="AX1675" s="967"/>
      <c r="AY1675" s="967"/>
      <c r="AZ1675" s="967"/>
      <c r="BA1675" s="967"/>
      <c r="BB1675" s="967"/>
      <c r="BC1675" s="967"/>
      <c r="BD1675" s="967"/>
      <c r="BE1675" s="967"/>
      <c r="BF1675" s="967"/>
      <c r="BG1675" s="967"/>
      <c r="BH1675" s="967"/>
      <c r="BI1675" s="967"/>
      <c r="BJ1675" s="967"/>
      <c r="BK1675" s="967"/>
      <c r="BL1675" s="967"/>
      <c r="BM1675" s="967"/>
      <c r="BN1675" s="967"/>
      <c r="BO1675" s="967"/>
      <c r="BP1675" s="967"/>
      <c r="BQ1675" s="967"/>
      <c r="BR1675" s="967"/>
      <c r="BS1675" s="967"/>
    </row>
    <row r="1676" spans="1:71" s="656" customFormat="1" ht="15.65" customHeight="1" outlineLevel="2" x14ac:dyDescent="0.25">
      <c r="A1676" s="934"/>
      <c r="B1676" s="1139"/>
      <c r="C1676" s="1140"/>
      <c r="D1676" s="836" t="s">
        <v>1537</v>
      </c>
      <c r="E1676" s="837">
        <v>47.16</v>
      </c>
      <c r="F1676" s="838" t="s">
        <v>195</v>
      </c>
      <c r="G1676" s="819">
        <v>0.25</v>
      </c>
      <c r="H1676" s="819">
        <f t="shared" si="396"/>
        <v>11.79</v>
      </c>
      <c r="I1676" s="901">
        <v>7.43</v>
      </c>
      <c r="J1676" s="899">
        <f t="shared" si="397"/>
        <v>350.39879999999994</v>
      </c>
      <c r="K1676" s="901"/>
      <c r="L1676" s="899">
        <f t="shared" si="398"/>
        <v>0</v>
      </c>
      <c r="M1676" s="900">
        <f>J1676+H1676*Tabellen!$K$2+L1676</f>
        <v>1057.7988</v>
      </c>
      <c r="N1676" s="796"/>
      <c r="O1676" s="1018">
        <f t="shared" si="399"/>
        <v>1279.9365479999999</v>
      </c>
      <c r="P1676" s="1031"/>
      <c r="Q1676" s="1023" t="s">
        <v>1025</v>
      </c>
      <c r="R1676" s="1018">
        <f>H1676*Tabellen!$K$2*Tabellen!$F$2</f>
        <v>855.95399999999995</v>
      </c>
      <c r="S1676" s="1024" t="s">
        <v>1116</v>
      </c>
      <c r="T1676" s="1018">
        <f>J1676*Tabellen!$F$2</f>
        <v>423.98254799999989</v>
      </c>
      <c r="U1676" s="1018">
        <f>R1676*Tabellen!$G$2</f>
        <v>77.03586</v>
      </c>
      <c r="V1676" s="1018">
        <f>T1676*Tabellen!$H$2</f>
        <v>89.036335079999972</v>
      </c>
      <c r="W1676" s="1018">
        <f t="shared" si="400"/>
        <v>166.07219507999997</v>
      </c>
      <c r="X1676" s="1018">
        <f t="shared" si="401"/>
        <v>1446.0087430799999</v>
      </c>
      <c r="Y1676" s="1019"/>
      <c r="Z1676" s="969"/>
      <c r="AA1676" s="967"/>
      <c r="AB1676" s="967"/>
      <c r="AC1676" s="967"/>
      <c r="AD1676" s="967"/>
      <c r="AE1676" s="967"/>
      <c r="AF1676" s="967"/>
      <c r="AG1676" s="967"/>
      <c r="AH1676" s="967"/>
      <c r="AI1676" s="967"/>
      <c r="AJ1676" s="967"/>
      <c r="AK1676" s="967"/>
      <c r="AL1676" s="967"/>
      <c r="AM1676" s="967"/>
      <c r="AN1676" s="967"/>
      <c r="AO1676" s="967"/>
      <c r="AP1676" s="967"/>
      <c r="AQ1676" s="967"/>
      <c r="AR1676" s="967"/>
      <c r="AS1676" s="967"/>
      <c r="AT1676" s="967"/>
      <c r="AU1676" s="967"/>
      <c r="AV1676" s="967"/>
      <c r="AW1676" s="967"/>
      <c r="AX1676" s="967"/>
      <c r="AY1676" s="967"/>
      <c r="AZ1676" s="967"/>
      <c r="BA1676" s="967"/>
      <c r="BB1676" s="967"/>
      <c r="BC1676" s="967"/>
      <c r="BD1676" s="967"/>
      <c r="BE1676" s="967"/>
      <c r="BF1676" s="967"/>
      <c r="BG1676" s="967"/>
      <c r="BH1676" s="967"/>
      <c r="BI1676" s="967"/>
      <c r="BJ1676" s="967"/>
      <c r="BK1676" s="967"/>
      <c r="BL1676" s="967"/>
      <c r="BM1676" s="967"/>
      <c r="BN1676" s="967"/>
      <c r="BO1676" s="967"/>
      <c r="BP1676" s="967"/>
      <c r="BQ1676" s="967"/>
      <c r="BR1676" s="967"/>
      <c r="BS1676" s="967"/>
    </row>
    <row r="1677" spans="1:71" s="656" customFormat="1" ht="15.65" customHeight="1" outlineLevel="2" x14ac:dyDescent="0.25">
      <c r="A1677" s="934"/>
      <c r="B1677" s="1139"/>
      <c r="C1677" s="1140"/>
      <c r="D1677" s="836" t="s">
        <v>1538</v>
      </c>
      <c r="E1677" s="837">
        <v>47.16</v>
      </c>
      <c r="F1677" s="838" t="s">
        <v>195</v>
      </c>
      <c r="G1677" s="819">
        <v>0.25</v>
      </c>
      <c r="H1677" s="819">
        <f t="shared" si="396"/>
        <v>11.79</v>
      </c>
      <c r="I1677" s="901">
        <v>2.25</v>
      </c>
      <c r="J1677" s="899">
        <f t="shared" si="397"/>
        <v>106.10999999999999</v>
      </c>
      <c r="K1677" s="901"/>
      <c r="L1677" s="899">
        <f t="shared" si="398"/>
        <v>0</v>
      </c>
      <c r="M1677" s="900">
        <f>J1677+H1677*Tabellen!$K$2+L1677</f>
        <v>813.51</v>
      </c>
      <c r="N1677" s="796"/>
      <c r="O1677" s="1018">
        <f t="shared" si="399"/>
        <v>984.34709999999995</v>
      </c>
      <c r="P1677" s="1031"/>
      <c r="Q1677" s="1023" t="s">
        <v>1025</v>
      </c>
      <c r="R1677" s="1018">
        <f>H1677*Tabellen!$K$2*Tabellen!$F$2</f>
        <v>855.95399999999995</v>
      </c>
      <c r="S1677" s="1024" t="s">
        <v>1116</v>
      </c>
      <c r="T1677" s="1018">
        <f>J1677*Tabellen!$F$2</f>
        <v>128.39309999999998</v>
      </c>
      <c r="U1677" s="1018">
        <f>R1677*Tabellen!$G$2</f>
        <v>77.03586</v>
      </c>
      <c r="V1677" s="1018">
        <f>T1677*Tabellen!$H$2</f>
        <v>26.962550999999994</v>
      </c>
      <c r="W1677" s="1018">
        <f t="shared" si="400"/>
        <v>103.99841099999999</v>
      </c>
      <c r="X1677" s="1018">
        <f t="shared" si="401"/>
        <v>1088.345511</v>
      </c>
      <c r="Y1677" s="1019"/>
      <c r="Z1677" s="969"/>
      <c r="AA1677" s="967"/>
      <c r="AB1677" s="967"/>
      <c r="AC1677" s="967"/>
      <c r="AD1677" s="967"/>
      <c r="AE1677" s="967"/>
      <c r="AF1677" s="967"/>
      <c r="AG1677" s="967"/>
      <c r="AH1677" s="967"/>
      <c r="AI1677" s="967"/>
      <c r="AJ1677" s="967"/>
      <c r="AK1677" s="967"/>
      <c r="AL1677" s="967"/>
      <c r="AM1677" s="967"/>
      <c r="AN1677" s="967"/>
      <c r="AO1677" s="967"/>
      <c r="AP1677" s="967"/>
      <c r="AQ1677" s="967"/>
      <c r="AR1677" s="967"/>
      <c r="AS1677" s="967"/>
      <c r="AT1677" s="967"/>
      <c r="AU1677" s="967"/>
      <c r="AV1677" s="967"/>
      <c r="AW1677" s="967"/>
      <c r="AX1677" s="967"/>
      <c r="AY1677" s="967"/>
      <c r="AZ1677" s="967"/>
      <c r="BA1677" s="967"/>
      <c r="BB1677" s="967"/>
      <c r="BC1677" s="967"/>
      <c r="BD1677" s="967"/>
      <c r="BE1677" s="967"/>
      <c r="BF1677" s="967"/>
      <c r="BG1677" s="967"/>
      <c r="BH1677" s="967"/>
      <c r="BI1677" s="967"/>
      <c r="BJ1677" s="967"/>
      <c r="BK1677" s="967"/>
      <c r="BL1677" s="967"/>
      <c r="BM1677" s="967"/>
      <c r="BN1677" s="967"/>
      <c r="BO1677" s="967"/>
      <c r="BP1677" s="967"/>
      <c r="BQ1677" s="967"/>
      <c r="BR1677" s="967"/>
      <c r="BS1677" s="967"/>
    </row>
    <row r="1678" spans="1:71" s="656" customFormat="1" ht="15.65" customHeight="1" outlineLevel="2" x14ac:dyDescent="0.25">
      <c r="A1678" s="934"/>
      <c r="B1678" s="1139"/>
      <c r="C1678" s="1140"/>
      <c r="D1678" s="836" t="s">
        <v>1539</v>
      </c>
      <c r="E1678" s="837">
        <v>47.16</v>
      </c>
      <c r="F1678" s="838" t="s">
        <v>195</v>
      </c>
      <c r="G1678" s="819">
        <v>0.25</v>
      </c>
      <c r="H1678" s="819">
        <f t="shared" si="396"/>
        <v>11.79</v>
      </c>
      <c r="I1678" s="901">
        <v>21.92</v>
      </c>
      <c r="J1678" s="899">
        <f t="shared" si="397"/>
        <v>1033.7472</v>
      </c>
      <c r="K1678" s="901"/>
      <c r="L1678" s="899">
        <f t="shared" si="398"/>
        <v>0</v>
      </c>
      <c r="M1678" s="900">
        <f>J1678+H1678*Tabellen!$K$2+L1678</f>
        <v>1741.1471999999999</v>
      </c>
      <c r="N1678" s="796"/>
      <c r="O1678" s="1018">
        <f t="shared" si="399"/>
        <v>2106.7881120000002</v>
      </c>
      <c r="P1678" s="1031"/>
      <c r="Q1678" s="1023" t="s">
        <v>1025</v>
      </c>
      <c r="R1678" s="1018">
        <f>H1678*Tabellen!$K$2*Tabellen!$F$2</f>
        <v>855.95399999999995</v>
      </c>
      <c r="S1678" s="1024" t="s">
        <v>1116</v>
      </c>
      <c r="T1678" s="1018">
        <f>J1678*Tabellen!$F$2</f>
        <v>1250.834112</v>
      </c>
      <c r="U1678" s="1018">
        <f>R1678*Tabellen!$G$2</f>
        <v>77.03586</v>
      </c>
      <c r="V1678" s="1018">
        <f>T1678*Tabellen!$H$2</f>
        <v>262.67516352000001</v>
      </c>
      <c r="W1678" s="1018">
        <f t="shared" si="400"/>
        <v>339.71102352000003</v>
      </c>
      <c r="X1678" s="1018">
        <f t="shared" si="401"/>
        <v>2446.49913552</v>
      </c>
      <c r="Y1678" s="1019"/>
      <c r="Z1678" s="969"/>
      <c r="AA1678" s="967"/>
      <c r="AB1678" s="967"/>
      <c r="AC1678" s="967"/>
      <c r="AD1678" s="967"/>
      <c r="AE1678" s="967"/>
      <c r="AF1678" s="967"/>
      <c r="AG1678" s="967"/>
      <c r="AH1678" s="967"/>
      <c r="AI1678" s="967"/>
      <c r="AJ1678" s="967"/>
      <c r="AK1678" s="967"/>
      <c r="AL1678" s="967"/>
      <c r="AM1678" s="967"/>
      <c r="AN1678" s="967"/>
      <c r="AO1678" s="967"/>
      <c r="AP1678" s="967"/>
      <c r="AQ1678" s="967"/>
      <c r="AR1678" s="967"/>
      <c r="AS1678" s="967"/>
      <c r="AT1678" s="967"/>
      <c r="AU1678" s="967"/>
      <c r="AV1678" s="967"/>
      <c r="AW1678" s="967"/>
      <c r="AX1678" s="967"/>
      <c r="AY1678" s="967"/>
      <c r="AZ1678" s="967"/>
      <c r="BA1678" s="967"/>
      <c r="BB1678" s="967"/>
      <c r="BC1678" s="967"/>
      <c r="BD1678" s="967"/>
      <c r="BE1678" s="967"/>
      <c r="BF1678" s="967"/>
      <c r="BG1678" s="967"/>
      <c r="BH1678" s="967"/>
      <c r="BI1678" s="967"/>
      <c r="BJ1678" s="967"/>
      <c r="BK1678" s="967"/>
      <c r="BL1678" s="967"/>
      <c r="BM1678" s="967"/>
      <c r="BN1678" s="967"/>
      <c r="BO1678" s="967"/>
      <c r="BP1678" s="967"/>
      <c r="BQ1678" s="967"/>
      <c r="BR1678" s="967"/>
      <c r="BS1678" s="967"/>
    </row>
    <row r="1679" spans="1:71" s="656" customFormat="1" ht="15.65" customHeight="1" outlineLevel="2" x14ac:dyDescent="0.25">
      <c r="A1679" s="934"/>
      <c r="B1679" s="1139"/>
      <c r="C1679" s="1140"/>
      <c r="D1679" s="836" t="s">
        <v>1540</v>
      </c>
      <c r="E1679" s="837">
        <v>52.4</v>
      </c>
      <c r="F1679" s="838" t="s">
        <v>74</v>
      </c>
      <c r="G1679" s="819">
        <v>0.22</v>
      </c>
      <c r="H1679" s="819">
        <f t="shared" si="396"/>
        <v>11.528</v>
      </c>
      <c r="I1679" s="901">
        <v>13.48</v>
      </c>
      <c r="J1679" s="899">
        <f t="shared" si="397"/>
        <v>706.35199999999998</v>
      </c>
      <c r="K1679" s="901"/>
      <c r="L1679" s="899">
        <f t="shared" si="398"/>
        <v>0</v>
      </c>
      <c r="M1679" s="900">
        <f>J1679+H1679*Tabellen!$K$2+L1679</f>
        <v>1398.0320000000002</v>
      </c>
      <c r="N1679" s="796"/>
      <c r="O1679" s="1018">
        <f t="shared" si="399"/>
        <v>1691.6187199999999</v>
      </c>
      <c r="P1679" s="1031"/>
      <c r="Q1679" s="1023" t="s">
        <v>1025</v>
      </c>
      <c r="R1679" s="1018">
        <f>H1679*Tabellen!$K$2*Tabellen!$F$2</f>
        <v>836.93280000000004</v>
      </c>
      <c r="S1679" s="1024" t="s">
        <v>1116</v>
      </c>
      <c r="T1679" s="1018">
        <f>J1679*Tabellen!$F$2</f>
        <v>854.6859199999999</v>
      </c>
      <c r="U1679" s="1018">
        <f>R1679*Tabellen!$G$2</f>
        <v>75.323952000000006</v>
      </c>
      <c r="V1679" s="1018">
        <f>T1679*Tabellen!$H$2</f>
        <v>179.48404319999997</v>
      </c>
      <c r="W1679" s="1018">
        <f t="shared" si="400"/>
        <v>254.80799519999999</v>
      </c>
      <c r="X1679" s="1018">
        <f t="shared" si="401"/>
        <v>1946.4267152</v>
      </c>
      <c r="Y1679" s="1019"/>
      <c r="Z1679" s="969"/>
      <c r="AA1679" s="967"/>
      <c r="AB1679" s="967"/>
      <c r="AC1679" s="967"/>
      <c r="AD1679" s="967"/>
      <c r="AE1679" s="967"/>
      <c r="AF1679" s="967"/>
      <c r="AG1679" s="967"/>
      <c r="AH1679" s="967"/>
      <c r="AI1679" s="967"/>
      <c r="AJ1679" s="967"/>
      <c r="AK1679" s="967"/>
      <c r="AL1679" s="967"/>
      <c r="AM1679" s="967"/>
      <c r="AN1679" s="967"/>
      <c r="AO1679" s="967"/>
      <c r="AP1679" s="967"/>
      <c r="AQ1679" s="967"/>
      <c r="AR1679" s="967"/>
      <c r="AS1679" s="967"/>
      <c r="AT1679" s="967"/>
      <c r="AU1679" s="967"/>
      <c r="AV1679" s="967"/>
      <c r="AW1679" s="967"/>
      <c r="AX1679" s="967"/>
      <c r="AY1679" s="967"/>
      <c r="AZ1679" s="967"/>
      <c r="BA1679" s="967"/>
      <c r="BB1679" s="967"/>
      <c r="BC1679" s="967"/>
      <c r="BD1679" s="967"/>
      <c r="BE1679" s="967"/>
      <c r="BF1679" s="967"/>
      <c r="BG1679" s="967"/>
      <c r="BH1679" s="967"/>
      <c r="BI1679" s="967"/>
      <c r="BJ1679" s="967"/>
      <c r="BK1679" s="967"/>
      <c r="BL1679" s="967"/>
      <c r="BM1679" s="967"/>
      <c r="BN1679" s="967"/>
      <c r="BO1679" s="967"/>
      <c r="BP1679" s="967"/>
      <c r="BQ1679" s="967"/>
      <c r="BR1679" s="967"/>
      <c r="BS1679" s="967"/>
    </row>
    <row r="1680" spans="1:71" s="656" customFormat="1" ht="15.65" customHeight="1" outlineLevel="2" x14ac:dyDescent="0.25">
      <c r="A1680" s="934"/>
      <c r="B1680" s="1139"/>
      <c r="C1680" s="1140"/>
      <c r="D1680" s="836" t="s">
        <v>1799</v>
      </c>
      <c r="E1680" s="837">
        <v>52.4</v>
      </c>
      <c r="F1680" s="838" t="s">
        <v>74</v>
      </c>
      <c r="G1680" s="819">
        <v>0.35</v>
      </c>
      <c r="H1680" s="819">
        <f t="shared" si="396"/>
        <v>18.34</v>
      </c>
      <c r="I1680" s="901">
        <v>16.5</v>
      </c>
      <c r="J1680" s="899">
        <f t="shared" si="397"/>
        <v>864.6</v>
      </c>
      <c r="K1680" s="901"/>
      <c r="L1680" s="899">
        <f t="shared" si="398"/>
        <v>0</v>
      </c>
      <c r="M1680" s="900">
        <f>J1680+H1680*Tabellen!$K$2+L1680</f>
        <v>1965</v>
      </c>
      <c r="N1680" s="796"/>
      <c r="O1680" s="1018">
        <f t="shared" si="399"/>
        <v>2377.65</v>
      </c>
      <c r="P1680" s="1031"/>
      <c r="Q1680" s="1023" t="s">
        <v>1025</v>
      </c>
      <c r="R1680" s="1018">
        <f>H1680*Tabellen!$K$2*Tabellen!$F$2</f>
        <v>1331.4840000000002</v>
      </c>
      <c r="S1680" s="1024" t="s">
        <v>1116</v>
      </c>
      <c r="T1680" s="1018">
        <f>J1680*Tabellen!$F$2</f>
        <v>1046.1659999999999</v>
      </c>
      <c r="U1680" s="1018">
        <f>R1680*Tabellen!$G$2</f>
        <v>119.83356000000001</v>
      </c>
      <c r="V1680" s="1018">
        <f>T1680*Tabellen!$H$2</f>
        <v>219.69485999999998</v>
      </c>
      <c r="W1680" s="1018">
        <f t="shared" si="400"/>
        <v>339.52841999999998</v>
      </c>
      <c r="X1680" s="1018">
        <f t="shared" si="401"/>
        <v>2717.1784200000002</v>
      </c>
      <c r="Y1680" s="1019"/>
      <c r="Z1680" s="969"/>
      <c r="AA1680" s="967"/>
      <c r="AB1680" s="967"/>
      <c r="AC1680" s="967"/>
      <c r="AD1680" s="967"/>
      <c r="AE1680" s="967"/>
      <c r="AF1680" s="967"/>
      <c r="AG1680" s="967"/>
      <c r="AH1680" s="967"/>
      <c r="AI1680" s="967"/>
      <c r="AJ1680" s="967"/>
      <c r="AK1680" s="967"/>
      <c r="AL1680" s="967"/>
      <c r="AM1680" s="967"/>
      <c r="AN1680" s="967"/>
      <c r="AO1680" s="967"/>
      <c r="AP1680" s="967"/>
      <c r="AQ1680" s="967"/>
      <c r="AR1680" s="967"/>
      <c r="AS1680" s="967"/>
      <c r="AT1680" s="967"/>
      <c r="AU1680" s="967"/>
      <c r="AV1680" s="967"/>
      <c r="AW1680" s="967"/>
      <c r="AX1680" s="967"/>
      <c r="AY1680" s="967"/>
      <c r="AZ1680" s="967"/>
      <c r="BA1680" s="967"/>
      <c r="BB1680" s="967"/>
      <c r="BC1680" s="967"/>
      <c r="BD1680" s="967"/>
      <c r="BE1680" s="967"/>
      <c r="BF1680" s="967"/>
      <c r="BG1680" s="967"/>
      <c r="BH1680" s="967"/>
      <c r="BI1680" s="967"/>
      <c r="BJ1680" s="967"/>
      <c r="BK1680" s="967"/>
      <c r="BL1680" s="967"/>
      <c r="BM1680" s="967"/>
      <c r="BN1680" s="967"/>
      <c r="BO1680" s="967"/>
      <c r="BP1680" s="967"/>
      <c r="BQ1680" s="967"/>
      <c r="BR1680" s="967"/>
      <c r="BS1680" s="967"/>
    </row>
    <row r="1681" spans="1:71" s="656" customFormat="1" ht="15.65" customHeight="1" outlineLevel="2" x14ac:dyDescent="0.25">
      <c r="A1681" s="934"/>
      <c r="B1681" s="1139"/>
      <c r="C1681" s="1140"/>
      <c r="D1681" s="836" t="s">
        <v>1541</v>
      </c>
      <c r="E1681" s="837">
        <v>2</v>
      </c>
      <c r="F1681" s="838" t="s">
        <v>73</v>
      </c>
      <c r="G1681" s="819">
        <v>0.5</v>
      </c>
      <c r="H1681" s="819">
        <f t="shared" si="396"/>
        <v>1</v>
      </c>
      <c r="I1681" s="901">
        <v>25</v>
      </c>
      <c r="J1681" s="899">
        <f t="shared" si="397"/>
        <v>50</v>
      </c>
      <c r="K1681" s="901"/>
      <c r="L1681" s="899">
        <f t="shared" si="398"/>
        <v>0</v>
      </c>
      <c r="M1681" s="900">
        <f>J1681+H1681*Tabellen!$K$2+L1681</f>
        <v>110</v>
      </c>
      <c r="N1681" s="796"/>
      <c r="O1681" s="1018">
        <f t="shared" si="399"/>
        <v>133.1</v>
      </c>
      <c r="P1681" s="1031"/>
      <c r="Q1681" s="1023" t="s">
        <v>1025</v>
      </c>
      <c r="R1681" s="1018">
        <f>H1681*Tabellen!$K$2*Tabellen!$F$2</f>
        <v>72.599999999999994</v>
      </c>
      <c r="S1681" s="1024" t="s">
        <v>1116</v>
      </c>
      <c r="T1681" s="1018">
        <f>J1681*Tabellen!$F$2</f>
        <v>60.5</v>
      </c>
      <c r="U1681" s="1018">
        <f>R1681*Tabellen!$G$2</f>
        <v>6.5339999999999989</v>
      </c>
      <c r="V1681" s="1018">
        <f>T1681*Tabellen!$H$2</f>
        <v>12.705</v>
      </c>
      <c r="W1681" s="1018">
        <f t="shared" si="400"/>
        <v>19.238999999999997</v>
      </c>
      <c r="X1681" s="1018">
        <f t="shared" si="401"/>
        <v>152.339</v>
      </c>
      <c r="Y1681" s="1019"/>
      <c r="Z1681" s="969"/>
      <c r="AA1681" s="967"/>
      <c r="AB1681" s="967"/>
      <c r="AC1681" s="967"/>
      <c r="AD1681" s="967"/>
      <c r="AE1681" s="967"/>
      <c r="AF1681" s="967"/>
      <c r="AG1681" s="967"/>
      <c r="AH1681" s="967"/>
      <c r="AI1681" s="967"/>
      <c r="AJ1681" s="967"/>
      <c r="AK1681" s="967"/>
      <c r="AL1681" s="967"/>
      <c r="AM1681" s="967"/>
      <c r="AN1681" s="967"/>
      <c r="AO1681" s="967"/>
      <c r="AP1681" s="967"/>
      <c r="AQ1681" s="967"/>
      <c r="AR1681" s="967"/>
      <c r="AS1681" s="967"/>
      <c r="AT1681" s="967"/>
      <c r="AU1681" s="967"/>
      <c r="AV1681" s="967"/>
      <c r="AW1681" s="967"/>
      <c r="AX1681" s="967"/>
      <c r="AY1681" s="967"/>
      <c r="AZ1681" s="967"/>
      <c r="BA1681" s="967"/>
      <c r="BB1681" s="967"/>
      <c r="BC1681" s="967"/>
      <c r="BD1681" s="967"/>
      <c r="BE1681" s="967"/>
      <c r="BF1681" s="967"/>
      <c r="BG1681" s="967"/>
      <c r="BH1681" s="967"/>
      <c r="BI1681" s="967"/>
      <c r="BJ1681" s="967"/>
      <c r="BK1681" s="967"/>
      <c r="BL1681" s="967"/>
      <c r="BM1681" s="967"/>
      <c r="BN1681" s="967"/>
      <c r="BO1681" s="967"/>
      <c r="BP1681" s="967"/>
      <c r="BQ1681" s="967"/>
      <c r="BR1681" s="967"/>
      <c r="BS1681" s="967"/>
    </row>
    <row r="1682" spans="1:71" s="656" customFormat="1" ht="15.65" customHeight="1" outlineLevel="2" x14ac:dyDescent="0.25">
      <c r="A1682" s="934"/>
      <c r="B1682" s="659"/>
      <c r="C1682" s="786"/>
      <c r="D1682" s="836" t="s">
        <v>1434</v>
      </c>
      <c r="E1682" s="660">
        <v>1</v>
      </c>
      <c r="F1682" s="657" t="s">
        <v>846</v>
      </c>
      <c r="G1682" s="661">
        <v>1</v>
      </c>
      <c r="H1682" s="661">
        <f t="shared" si="396"/>
        <v>1</v>
      </c>
      <c r="I1682" s="891">
        <v>0</v>
      </c>
      <c r="J1682" s="891">
        <f t="shared" si="397"/>
        <v>0</v>
      </c>
      <c r="K1682" s="891"/>
      <c r="L1682" s="891">
        <f>E1682*K1682</f>
        <v>0</v>
      </c>
      <c r="M1682" s="891">
        <f>J1682+H1682*Tabellen!$K$2+L1682</f>
        <v>60</v>
      </c>
      <c r="N1682" s="796"/>
      <c r="O1682" s="1018">
        <f t="shared" si="399"/>
        <v>72.599999999999994</v>
      </c>
      <c r="P1682" s="1031"/>
      <c r="Q1682" s="1023" t="s">
        <v>1025</v>
      </c>
      <c r="R1682" s="1018">
        <f>H1682*Tabellen!$K$2*Tabellen!$F$2</f>
        <v>72.599999999999994</v>
      </c>
      <c r="S1682" s="1024" t="s">
        <v>1116</v>
      </c>
      <c r="T1682" s="1018">
        <f>J1682*Tabellen!$F$2</f>
        <v>0</v>
      </c>
      <c r="U1682" s="1018">
        <f>R1682*Tabellen!$G$2</f>
        <v>6.5339999999999989</v>
      </c>
      <c r="V1682" s="1018">
        <f>T1682*Tabellen!$H$2</f>
        <v>0</v>
      </c>
      <c r="W1682" s="1018">
        <f t="shared" si="400"/>
        <v>6.5339999999999989</v>
      </c>
      <c r="X1682" s="1018">
        <f t="shared" si="401"/>
        <v>79.133999999999986</v>
      </c>
      <c r="Y1682" s="1019"/>
      <c r="Z1682" s="968"/>
      <c r="AA1682" s="967"/>
      <c r="AB1682" s="967"/>
      <c r="AC1682" s="967"/>
      <c r="AD1682" s="967"/>
      <c r="AE1682" s="967"/>
      <c r="AF1682" s="967"/>
      <c r="AG1682" s="967"/>
      <c r="AH1682" s="967"/>
      <c r="AI1682" s="967"/>
      <c r="AJ1682" s="967"/>
      <c r="AK1682" s="967"/>
      <c r="AL1682" s="967"/>
      <c r="AM1682" s="967"/>
      <c r="AN1682" s="967"/>
      <c r="AO1682" s="967"/>
      <c r="AP1682" s="967"/>
      <c r="AQ1682" s="967"/>
      <c r="AR1682" s="967"/>
      <c r="AS1682" s="967"/>
      <c r="AT1682" s="967"/>
      <c r="AU1682" s="967"/>
      <c r="AV1682" s="967"/>
      <c r="AW1682" s="967"/>
      <c r="AX1682" s="967"/>
      <c r="AY1682" s="967"/>
      <c r="AZ1682" s="967"/>
      <c r="BA1682" s="967"/>
      <c r="BB1682" s="967"/>
      <c r="BC1682" s="967"/>
      <c r="BD1682" s="967"/>
      <c r="BE1682" s="967"/>
      <c r="BF1682" s="967"/>
      <c r="BG1682" s="967"/>
      <c r="BH1682" s="967"/>
      <c r="BI1682" s="967"/>
      <c r="BJ1682" s="967"/>
      <c r="BK1682" s="967"/>
      <c r="BL1682" s="967"/>
      <c r="BM1682" s="967"/>
      <c r="BN1682" s="967"/>
      <c r="BO1682" s="967"/>
      <c r="BP1682" s="967"/>
      <c r="BQ1682" s="967"/>
      <c r="BR1682" s="967"/>
      <c r="BS1682" s="967"/>
    </row>
    <row r="1683" spans="1:71" ht="15.65" customHeight="1" outlineLevel="2" x14ac:dyDescent="0.25">
      <c r="B1683" s="659"/>
      <c r="D1683" s="682"/>
      <c r="E1683" s="660"/>
      <c r="G1683" s="661">
        <v>0</v>
      </c>
      <c r="H1683" s="661">
        <f t="shared" si="396"/>
        <v>0</v>
      </c>
      <c r="I1683" s="891">
        <v>0</v>
      </c>
      <c r="J1683" s="891">
        <f t="shared" si="397"/>
        <v>0</v>
      </c>
      <c r="L1683" s="891">
        <f>E1683*K1683</f>
        <v>0</v>
      </c>
      <c r="M1683" s="891">
        <f>J1683+H1683*Tabellen!$K$2+L1683</f>
        <v>0</v>
      </c>
      <c r="N1683" s="795"/>
      <c r="O1683" s="1017"/>
      <c r="P1683" s="1017"/>
      <c r="Q1683" s="1017"/>
    </row>
    <row r="1684" spans="1:71" ht="9" customHeight="1" outlineLevel="1" x14ac:dyDescent="0.25">
      <c r="B1684" s="663"/>
      <c r="D1684" s="664"/>
      <c r="E1684" s="666"/>
      <c r="F1684" s="664"/>
      <c r="G1684" s="665"/>
      <c r="H1684" s="665"/>
      <c r="I1684" s="892"/>
      <c r="J1684" s="892"/>
      <c r="K1684" s="892"/>
      <c r="L1684" s="892"/>
      <c r="M1684" s="892"/>
      <c r="N1684" s="786"/>
      <c r="O1684" s="1021"/>
      <c r="P1684" s="1021"/>
      <c r="Q1684" s="1021"/>
      <c r="R1684" s="1022"/>
      <c r="S1684" s="1022"/>
      <c r="T1684" s="1022"/>
      <c r="U1684" s="1022"/>
      <c r="V1684" s="1022"/>
      <c r="W1684" s="1022"/>
      <c r="X1684" s="1022"/>
      <c r="Y1684" s="1021"/>
      <c r="Z1684" s="965"/>
      <c r="AA1684" s="966"/>
      <c r="AG1684" s="963"/>
      <c r="AH1684" s="963"/>
    </row>
    <row r="1685" spans="1:71" s="912" customFormat="1" ht="15.65" customHeight="1" outlineLevel="1" x14ac:dyDescent="0.25">
      <c r="B1685" s="650" t="s">
        <v>1326</v>
      </c>
      <c r="C1685" s="937"/>
      <c r="D1685" s="651" t="s">
        <v>1345</v>
      </c>
      <c r="E1685" s="658">
        <v>1</v>
      </c>
      <c r="F1685" s="651" t="s">
        <v>72</v>
      </c>
      <c r="G1685" s="652"/>
      <c r="H1685" s="652">
        <f>SUM(H1686:H1688)</f>
        <v>4</v>
      </c>
      <c r="I1685" s="890"/>
      <c r="J1685" s="890">
        <f>SUM(J1686:J1688)</f>
        <v>85</v>
      </c>
      <c r="K1685" s="890"/>
      <c r="L1685" s="890">
        <f>SUM(L1686:L1688)</f>
        <v>0</v>
      </c>
      <c r="M1685" s="890">
        <f>SUM(M1686:M1688)</f>
        <v>325</v>
      </c>
      <c r="N1685" s="937"/>
      <c r="O1685" s="1015">
        <f>SUM(O1686:O1687)/E1685</f>
        <v>393.25</v>
      </c>
      <c r="P1685" s="1014" t="str">
        <f>B1685</f>
        <v>V4-2-B2</v>
      </c>
      <c r="Q1685" s="1014"/>
      <c r="R1685" s="1015"/>
      <c r="S1685" s="1015"/>
      <c r="T1685" s="1015"/>
      <c r="U1685" s="1028"/>
      <c r="V1685" s="1015"/>
      <c r="W1685" s="1015"/>
      <c r="X1685" s="1015">
        <f>SUM(X1686:X1687)/E1685</f>
        <v>440.98450000000003</v>
      </c>
      <c r="Y1685" s="1016"/>
      <c r="Z1685" s="960"/>
      <c r="AA1685" s="960"/>
      <c r="AB1685" s="960"/>
      <c r="AC1685" s="960"/>
      <c r="AD1685" s="960"/>
      <c r="AE1685" s="960"/>
      <c r="AF1685" s="960"/>
      <c r="AG1685" s="960"/>
      <c r="AH1685" s="960"/>
      <c r="AI1685" s="960"/>
      <c r="AJ1685" s="960"/>
      <c r="AK1685" s="960"/>
      <c r="AL1685" s="960"/>
      <c r="AM1685" s="960"/>
      <c r="AN1685" s="960"/>
      <c r="AO1685" s="960"/>
      <c r="AP1685" s="960"/>
      <c r="AQ1685" s="960"/>
      <c r="AR1685" s="960"/>
      <c r="AS1685" s="960"/>
      <c r="AT1685" s="960"/>
      <c r="AU1685" s="960"/>
      <c r="AV1685" s="960"/>
      <c r="AW1685" s="960"/>
      <c r="AX1685" s="960"/>
      <c r="AY1685" s="960"/>
      <c r="AZ1685" s="960"/>
      <c r="BA1685" s="960"/>
      <c r="BB1685" s="960"/>
      <c r="BC1685" s="960"/>
      <c r="BD1685" s="960"/>
      <c r="BE1685" s="960"/>
      <c r="BF1685" s="960"/>
      <c r="BG1685" s="960"/>
      <c r="BH1685" s="960"/>
      <c r="BI1685" s="960"/>
      <c r="BJ1685" s="960"/>
      <c r="BK1685" s="960"/>
      <c r="BL1685" s="960"/>
      <c r="BM1685" s="960"/>
      <c r="BN1685" s="960"/>
      <c r="BO1685" s="960"/>
      <c r="BP1685" s="960"/>
      <c r="BQ1685" s="960"/>
      <c r="BR1685" s="960"/>
      <c r="BS1685" s="960"/>
    </row>
    <row r="1686" spans="1:71" ht="15.65" customHeight="1" outlineLevel="2" x14ac:dyDescent="0.25">
      <c r="B1686" s="659"/>
      <c r="D1686" s="668" t="s">
        <v>861</v>
      </c>
      <c r="E1686" s="660"/>
      <c r="G1686" s="661"/>
      <c r="H1686" s="661"/>
      <c r="I1686" s="897"/>
      <c r="J1686" s="897"/>
      <c r="K1686" s="897"/>
      <c r="N1686" s="795"/>
      <c r="O1686" s="1017" t="str">
        <f>R1686</f>
        <v>incl. opslagen</v>
      </c>
      <c r="P1686" s="1017"/>
      <c r="Q1686" s="1023"/>
      <c r="R1686" s="1030" t="str">
        <f>Tabellen!$C$2</f>
        <v>incl. opslagen</v>
      </c>
      <c r="S1686" s="1024"/>
      <c r="T1686" s="1030" t="str">
        <f>Tabellen!$C$2</f>
        <v>incl. opslagen</v>
      </c>
    </row>
    <row r="1687" spans="1:71" ht="15.65" customHeight="1" outlineLevel="2" x14ac:dyDescent="0.25">
      <c r="B1687" s="659"/>
      <c r="D1687" s="659" t="str">
        <f>D1685</f>
        <v xml:space="preserve">Toeslag vervangen dakbedekking indien minder dan 8 m² </v>
      </c>
      <c r="E1687" s="682">
        <v>1</v>
      </c>
      <c r="F1687" s="682" t="str">
        <f>F1685</f>
        <v>pst</v>
      </c>
      <c r="G1687" s="682">
        <v>4</v>
      </c>
      <c r="H1687" s="682">
        <f>E1687*G1687</f>
        <v>4</v>
      </c>
      <c r="I1687" s="898">
        <v>85</v>
      </c>
      <c r="J1687" s="898">
        <f>E1687*I1687</f>
        <v>85</v>
      </c>
      <c r="K1687" s="898"/>
      <c r="L1687" s="898">
        <f>E1687*K1687</f>
        <v>0</v>
      </c>
      <c r="M1687" s="898">
        <f>J1687+H1687*Tabellen!$K$2+L1687</f>
        <v>325</v>
      </c>
      <c r="N1687" s="795"/>
      <c r="O1687" s="1018">
        <f>R1687+T1687</f>
        <v>393.25</v>
      </c>
      <c r="P1687" s="1031"/>
      <c r="Q1687" s="1023" t="s">
        <v>1025</v>
      </c>
      <c r="R1687" s="1018">
        <f>H1687*Tabellen!$K$2*Tabellen!$F$2</f>
        <v>290.39999999999998</v>
      </c>
      <c r="S1687" s="1024" t="s">
        <v>1116</v>
      </c>
      <c r="T1687" s="1018">
        <f>J1687*Tabellen!$F$2</f>
        <v>102.85</v>
      </c>
      <c r="U1687" s="1018">
        <f>R1687*Tabellen!$G$2</f>
        <v>26.135999999999996</v>
      </c>
      <c r="V1687" s="1018">
        <f>T1687*Tabellen!$H$2</f>
        <v>21.598499999999998</v>
      </c>
      <c r="W1687" s="1018">
        <f>U1687+V1687</f>
        <v>47.734499999999997</v>
      </c>
      <c r="X1687" s="1018">
        <f>O1687+W1687</f>
        <v>440.98450000000003</v>
      </c>
    </row>
    <row r="1688" spans="1:71" ht="15.65" customHeight="1" outlineLevel="2" x14ac:dyDescent="0.25">
      <c r="B1688" s="659"/>
      <c r="D1688" s="682"/>
      <c r="E1688" s="660"/>
      <c r="G1688" s="661"/>
      <c r="H1688" s="661"/>
      <c r="N1688" s="795"/>
      <c r="O1688" s="1017"/>
      <c r="P1688" s="1017"/>
      <c r="Q1688" s="1017"/>
    </row>
    <row r="1689" spans="1:71" ht="9" customHeight="1" outlineLevel="1" x14ac:dyDescent="0.25">
      <c r="B1689" s="663"/>
      <c r="D1689" s="664"/>
      <c r="E1689" s="666"/>
      <c r="F1689" s="664"/>
      <c r="G1689" s="665"/>
      <c r="H1689" s="665"/>
      <c r="I1689" s="892"/>
      <c r="J1689" s="892"/>
      <c r="K1689" s="892"/>
      <c r="L1689" s="892"/>
      <c r="M1689" s="892"/>
      <c r="N1689" s="786"/>
      <c r="O1689" s="1021"/>
      <c r="P1689" s="1021"/>
      <c r="Q1689" s="1021"/>
      <c r="R1689" s="1022"/>
      <c r="S1689" s="1022"/>
      <c r="T1689" s="1022"/>
      <c r="U1689" s="1022"/>
      <c r="V1689" s="1022"/>
      <c r="W1689" s="1022"/>
      <c r="X1689" s="1022"/>
      <c r="Y1689" s="1021"/>
      <c r="Z1689" s="965"/>
      <c r="AA1689" s="966"/>
      <c r="AG1689" s="963"/>
      <c r="AH1689" s="963"/>
    </row>
    <row r="1690" spans="1:71" s="912" customFormat="1" ht="15.65" customHeight="1" outlineLevel="1" x14ac:dyDescent="0.25">
      <c r="B1690" s="650" t="s">
        <v>1151</v>
      </c>
      <c r="C1690" s="937"/>
      <c r="D1690" s="651" t="s">
        <v>1670</v>
      </c>
      <c r="E1690" s="658">
        <v>52.4</v>
      </c>
      <c r="F1690" s="651" t="s">
        <v>74</v>
      </c>
      <c r="G1690" s="652"/>
      <c r="H1690" s="652">
        <f>SUM(H1691:H1694)/E1690</f>
        <v>0.25816793893129775</v>
      </c>
      <c r="I1690" s="890"/>
      <c r="J1690" s="890">
        <f>SUM(J1691:J1694)/E1690</f>
        <v>12.16</v>
      </c>
      <c r="K1690" s="890"/>
      <c r="L1690" s="890">
        <f>SUM(L1691:L1694)/E1690</f>
        <v>0</v>
      </c>
      <c r="M1690" s="890">
        <f>SUM(M1691:M1694)/E1690</f>
        <v>27.650076335877863</v>
      </c>
      <c r="N1690" s="937"/>
      <c r="O1690" s="1015">
        <f>SUM(O1691:O1694)/E1690</f>
        <v>33.45659236641221</v>
      </c>
      <c r="P1690" s="1014" t="str">
        <f>B1690</f>
        <v>V4-2-C1</v>
      </c>
      <c r="Q1690" s="1014"/>
      <c r="R1690" s="1015"/>
      <c r="S1690" s="1015"/>
      <c r="T1690" s="1015"/>
      <c r="U1690" s="1028"/>
      <c r="V1690" s="1015"/>
      <c r="W1690" s="1015"/>
      <c r="X1690" s="1015">
        <f>SUM(X1691:X1694)/E1690</f>
        <v>38.233317679389316</v>
      </c>
      <c r="Y1690" s="1016"/>
      <c r="Z1690" s="964"/>
      <c r="AA1690" s="960"/>
      <c r="AB1690" s="960"/>
      <c r="AC1690" s="960"/>
      <c r="AD1690" s="960"/>
      <c r="AE1690" s="960"/>
      <c r="AF1690" s="960"/>
      <c r="AG1690" s="960"/>
      <c r="AH1690" s="960"/>
      <c r="AI1690" s="960"/>
      <c r="AJ1690" s="960"/>
      <c r="AK1690" s="960"/>
      <c r="AL1690" s="960"/>
      <c r="AM1690" s="960"/>
      <c r="AN1690" s="960"/>
      <c r="AO1690" s="960"/>
      <c r="AP1690" s="960"/>
      <c r="AQ1690" s="960"/>
      <c r="AR1690" s="960"/>
      <c r="AS1690" s="960"/>
      <c r="AT1690" s="960"/>
      <c r="AU1690" s="960"/>
      <c r="AV1690" s="960"/>
      <c r="AW1690" s="960"/>
      <c r="AX1690" s="960"/>
      <c r="AY1690" s="960"/>
      <c r="AZ1690" s="960"/>
      <c r="BA1690" s="960"/>
      <c r="BB1690" s="960"/>
      <c r="BC1690" s="960"/>
      <c r="BD1690" s="960"/>
      <c r="BE1690" s="960"/>
      <c r="BF1690" s="960"/>
      <c r="BG1690" s="960"/>
      <c r="BH1690" s="960"/>
      <c r="BI1690" s="960"/>
      <c r="BJ1690" s="960"/>
      <c r="BK1690" s="960"/>
      <c r="BL1690" s="960"/>
      <c r="BM1690" s="960"/>
      <c r="BN1690" s="960"/>
      <c r="BO1690" s="960"/>
      <c r="BP1690" s="960"/>
      <c r="BQ1690" s="960"/>
      <c r="BR1690" s="960"/>
      <c r="BS1690" s="960"/>
    </row>
    <row r="1691" spans="1:71" ht="15.65" customHeight="1" outlineLevel="2" x14ac:dyDescent="0.25">
      <c r="B1691" s="659"/>
      <c r="D1691" s="668" t="s">
        <v>142</v>
      </c>
      <c r="E1691" s="660"/>
      <c r="G1691" s="661"/>
      <c r="H1691" s="661"/>
      <c r="I1691" s="897"/>
      <c r="J1691" s="897"/>
      <c r="K1691" s="897"/>
      <c r="N1691" s="795"/>
      <c r="O1691" s="1017" t="str">
        <f>R1691</f>
        <v>incl. opslagen</v>
      </c>
      <c r="P1691" s="1017"/>
      <c r="Q1691" s="1023"/>
      <c r="R1691" s="1030" t="str">
        <f>Tabellen!$C$2</f>
        <v>incl. opslagen</v>
      </c>
      <c r="S1691" s="1024"/>
      <c r="T1691" s="1030" t="str">
        <f>Tabellen!$C$2</f>
        <v>incl. opslagen</v>
      </c>
      <c r="Z1691" s="964"/>
    </row>
    <row r="1692" spans="1:71" s="656" customFormat="1" ht="15.65" customHeight="1" outlineLevel="2" x14ac:dyDescent="0.25">
      <c r="A1692" s="934"/>
      <c r="B1692" s="780"/>
      <c r="C1692" s="793"/>
      <c r="D1692" s="836" t="s">
        <v>1433</v>
      </c>
      <c r="E1692" s="837">
        <v>1</v>
      </c>
      <c r="F1692" s="838" t="s">
        <v>846</v>
      </c>
      <c r="G1692" s="819">
        <v>1</v>
      </c>
      <c r="H1692" s="819">
        <f>E1692*G1692</f>
        <v>1</v>
      </c>
      <c r="I1692" s="901">
        <v>0</v>
      </c>
      <c r="J1692" s="899">
        <f>E1692*I1692</f>
        <v>0</v>
      </c>
      <c r="K1692" s="901"/>
      <c r="L1692" s="899">
        <f>+K1692*E1692</f>
        <v>0</v>
      </c>
      <c r="M1692" s="900">
        <f>J1692+H1692*Tabellen!$K$2+L1692</f>
        <v>60</v>
      </c>
      <c r="N1692" s="796"/>
      <c r="O1692" s="1018">
        <f>R1692+T1692</f>
        <v>72.599999999999994</v>
      </c>
      <c r="P1692" s="1031"/>
      <c r="Q1692" s="1023" t="s">
        <v>1025</v>
      </c>
      <c r="R1692" s="1018">
        <f>H1692*Tabellen!$K$2*Tabellen!$F$2</f>
        <v>72.599999999999994</v>
      </c>
      <c r="S1692" s="1024" t="s">
        <v>1116</v>
      </c>
      <c r="T1692" s="1018">
        <f>J1692*Tabellen!$F$2</f>
        <v>0</v>
      </c>
      <c r="U1692" s="1018">
        <f>R1692*Tabellen!$G$2</f>
        <v>6.5339999999999989</v>
      </c>
      <c r="V1692" s="1018">
        <f>T1692*Tabellen!$H$2</f>
        <v>0</v>
      </c>
      <c r="W1692" s="1018">
        <f>U1692+V1692</f>
        <v>6.5339999999999989</v>
      </c>
      <c r="X1692" s="1018">
        <f>O1692+W1692</f>
        <v>79.133999999999986</v>
      </c>
      <c r="Y1692" s="1019"/>
      <c r="Z1692" s="969"/>
      <c r="AA1692" s="967"/>
      <c r="AB1692" s="967"/>
      <c r="AC1692" s="967"/>
      <c r="AD1692" s="967"/>
      <c r="AE1692" s="967"/>
      <c r="AF1692" s="967"/>
      <c r="AG1692" s="967"/>
      <c r="AH1692" s="967"/>
      <c r="AI1692" s="967"/>
      <c r="AJ1692" s="967"/>
      <c r="AK1692" s="967"/>
      <c r="AL1692" s="967"/>
      <c r="AM1692" s="967"/>
      <c r="AN1692" s="967"/>
      <c r="AO1692" s="967"/>
      <c r="AP1692" s="967"/>
      <c r="AQ1692" s="967"/>
      <c r="AR1692" s="967"/>
      <c r="AS1692" s="967"/>
      <c r="AT1692" s="967"/>
      <c r="AU1692" s="967"/>
      <c r="AV1692" s="967"/>
      <c r="AW1692" s="967"/>
      <c r="AX1692" s="967"/>
      <c r="AY1692" s="967"/>
      <c r="AZ1692" s="967"/>
      <c r="BA1692" s="967"/>
      <c r="BB1692" s="967"/>
      <c r="BC1692" s="967"/>
      <c r="BD1692" s="967"/>
      <c r="BE1692" s="967"/>
      <c r="BF1692" s="967"/>
      <c r="BG1692" s="967"/>
      <c r="BH1692" s="967"/>
      <c r="BI1692" s="967"/>
      <c r="BJ1692" s="967"/>
      <c r="BK1692" s="967"/>
      <c r="BL1692" s="967"/>
      <c r="BM1692" s="967"/>
      <c r="BN1692" s="967"/>
      <c r="BO1692" s="967"/>
      <c r="BP1692" s="967"/>
      <c r="BQ1692" s="967"/>
      <c r="BR1692" s="967"/>
      <c r="BS1692" s="967"/>
    </row>
    <row r="1693" spans="1:71" s="656" customFormat="1" ht="15.65" customHeight="1" outlineLevel="2" x14ac:dyDescent="0.25">
      <c r="A1693" s="934"/>
      <c r="B1693" s="778"/>
      <c r="C1693" s="791"/>
      <c r="D1693" s="836" t="s">
        <v>1435</v>
      </c>
      <c r="E1693" s="837">
        <v>52.4</v>
      </c>
      <c r="F1693" s="838" t="s">
        <v>74</v>
      </c>
      <c r="G1693" s="680">
        <v>0.22</v>
      </c>
      <c r="H1693" s="819">
        <f>E1693*G1693</f>
        <v>11.528</v>
      </c>
      <c r="I1693" s="899">
        <v>12.16</v>
      </c>
      <c r="J1693" s="899">
        <f>E1693*I1693</f>
        <v>637.18399999999997</v>
      </c>
      <c r="K1693" s="899"/>
      <c r="L1693" s="899">
        <f>+K1693*E1693</f>
        <v>0</v>
      </c>
      <c r="M1693" s="900">
        <f>J1693+H1693*Tabellen!$K$2+L1693</f>
        <v>1328.864</v>
      </c>
      <c r="N1693" s="796"/>
      <c r="O1693" s="1018">
        <f>R1693+T1693</f>
        <v>1607.92544</v>
      </c>
      <c r="P1693" s="1031"/>
      <c r="Q1693" s="1023" t="s">
        <v>1025</v>
      </c>
      <c r="R1693" s="1018">
        <f>H1693*Tabellen!$K$2*Tabellen!$F$2</f>
        <v>836.93280000000004</v>
      </c>
      <c r="S1693" s="1024" t="s">
        <v>1116</v>
      </c>
      <c r="T1693" s="1018">
        <f>J1693*Tabellen!$F$2</f>
        <v>770.99263999999994</v>
      </c>
      <c r="U1693" s="1018">
        <f>R1693*Tabellen!$G$2</f>
        <v>75.323952000000006</v>
      </c>
      <c r="V1693" s="1018">
        <f>T1693*Tabellen!$H$2</f>
        <v>161.90845439999998</v>
      </c>
      <c r="W1693" s="1018">
        <f>U1693+V1693</f>
        <v>237.2324064</v>
      </c>
      <c r="X1693" s="1018">
        <f>O1693+W1693</f>
        <v>1845.1578463999999</v>
      </c>
      <c r="Y1693" s="1019"/>
      <c r="Z1693" s="969"/>
      <c r="AA1693" s="967"/>
      <c r="AB1693" s="967"/>
      <c r="AC1693" s="967"/>
      <c r="AD1693" s="967"/>
      <c r="AE1693" s="967"/>
      <c r="AF1693" s="967"/>
      <c r="AG1693" s="967"/>
      <c r="AH1693" s="967"/>
      <c r="AI1693" s="967"/>
      <c r="AJ1693" s="967"/>
      <c r="AK1693" s="967"/>
      <c r="AL1693" s="967"/>
      <c r="AM1693" s="967"/>
      <c r="AN1693" s="967"/>
      <c r="AO1693" s="967"/>
      <c r="AP1693" s="967"/>
      <c r="AQ1693" s="967"/>
      <c r="AR1693" s="967"/>
      <c r="AS1693" s="967"/>
      <c r="AT1693" s="967"/>
      <c r="AU1693" s="967"/>
      <c r="AV1693" s="967"/>
      <c r="AW1693" s="967"/>
      <c r="AX1693" s="967"/>
      <c r="AY1693" s="967"/>
      <c r="AZ1693" s="967"/>
      <c r="BA1693" s="967"/>
      <c r="BB1693" s="967"/>
      <c r="BC1693" s="967"/>
      <c r="BD1693" s="967"/>
      <c r="BE1693" s="967"/>
      <c r="BF1693" s="967"/>
      <c r="BG1693" s="967"/>
      <c r="BH1693" s="967"/>
      <c r="BI1693" s="967"/>
      <c r="BJ1693" s="967"/>
      <c r="BK1693" s="967"/>
      <c r="BL1693" s="967"/>
      <c r="BM1693" s="967"/>
      <c r="BN1693" s="967"/>
      <c r="BO1693" s="967"/>
      <c r="BP1693" s="967"/>
      <c r="BQ1693" s="967"/>
      <c r="BR1693" s="967"/>
      <c r="BS1693" s="967"/>
    </row>
    <row r="1694" spans="1:71" s="656" customFormat="1" ht="15.65" customHeight="1" outlineLevel="2" x14ac:dyDescent="0.25">
      <c r="A1694" s="934"/>
      <c r="B1694" s="780"/>
      <c r="C1694" s="793"/>
      <c r="D1694" s="836" t="s">
        <v>1434</v>
      </c>
      <c r="E1694" s="837">
        <v>1</v>
      </c>
      <c r="F1694" s="838" t="s">
        <v>846</v>
      </c>
      <c r="G1694" s="819">
        <v>1</v>
      </c>
      <c r="H1694" s="819">
        <f>E1694*G1694</f>
        <v>1</v>
      </c>
      <c r="I1694" s="901">
        <v>0</v>
      </c>
      <c r="J1694" s="899">
        <f>E1694*I1694</f>
        <v>0</v>
      </c>
      <c r="K1694" s="901"/>
      <c r="L1694" s="899">
        <f>+K1694*E1694</f>
        <v>0</v>
      </c>
      <c r="M1694" s="900">
        <f>J1694+H1694*Tabellen!$K$2+L1694</f>
        <v>60</v>
      </c>
      <c r="N1694" s="796"/>
      <c r="O1694" s="1018">
        <f>R1694+T1694</f>
        <v>72.599999999999994</v>
      </c>
      <c r="P1694" s="1031"/>
      <c r="Q1694" s="1023" t="s">
        <v>1025</v>
      </c>
      <c r="R1694" s="1018">
        <f>H1694*Tabellen!$K$2*Tabellen!$F$2</f>
        <v>72.599999999999994</v>
      </c>
      <c r="S1694" s="1024" t="s">
        <v>1116</v>
      </c>
      <c r="T1694" s="1018">
        <f>J1694*Tabellen!$F$2</f>
        <v>0</v>
      </c>
      <c r="U1694" s="1018">
        <f>R1694*Tabellen!$G$2</f>
        <v>6.5339999999999989</v>
      </c>
      <c r="V1694" s="1018">
        <f>T1694*Tabellen!$H$2</f>
        <v>0</v>
      </c>
      <c r="W1694" s="1018">
        <f>U1694+V1694</f>
        <v>6.5339999999999989</v>
      </c>
      <c r="X1694" s="1018">
        <f>O1694+W1694</f>
        <v>79.133999999999986</v>
      </c>
      <c r="Y1694" s="1019"/>
      <c r="Z1694" s="969"/>
      <c r="AA1694" s="967"/>
      <c r="AB1694" s="967"/>
      <c r="AC1694" s="967"/>
      <c r="AD1694" s="967"/>
      <c r="AE1694" s="967"/>
      <c r="AF1694" s="967"/>
      <c r="AG1694" s="967"/>
      <c r="AH1694" s="967"/>
      <c r="AI1694" s="967"/>
      <c r="AJ1694" s="967"/>
      <c r="AK1694" s="967"/>
      <c r="AL1694" s="967"/>
      <c r="AM1694" s="967"/>
      <c r="AN1694" s="967"/>
      <c r="AO1694" s="967"/>
      <c r="AP1694" s="967"/>
      <c r="AQ1694" s="967"/>
      <c r="AR1694" s="967"/>
      <c r="AS1694" s="967"/>
      <c r="AT1694" s="967"/>
      <c r="AU1694" s="967"/>
      <c r="AV1694" s="967"/>
      <c r="AW1694" s="967"/>
      <c r="AX1694" s="967"/>
      <c r="AY1694" s="967"/>
      <c r="AZ1694" s="967"/>
      <c r="BA1694" s="967"/>
      <c r="BB1694" s="967"/>
      <c r="BC1694" s="967"/>
      <c r="BD1694" s="967"/>
      <c r="BE1694" s="967"/>
      <c r="BF1694" s="967"/>
      <c r="BG1694" s="967"/>
      <c r="BH1694" s="967"/>
      <c r="BI1694" s="967"/>
      <c r="BJ1694" s="967"/>
      <c r="BK1694" s="967"/>
      <c r="BL1694" s="967"/>
      <c r="BM1694" s="967"/>
      <c r="BN1694" s="967"/>
      <c r="BO1694" s="967"/>
      <c r="BP1694" s="967"/>
      <c r="BQ1694" s="967"/>
      <c r="BR1694" s="967"/>
      <c r="BS1694" s="967"/>
    </row>
    <row r="1695" spans="1:71" ht="15.65" customHeight="1" outlineLevel="2" x14ac:dyDescent="0.25">
      <c r="B1695" s="659"/>
      <c r="D1695" s="682"/>
      <c r="E1695" s="660"/>
      <c r="G1695" s="661"/>
      <c r="H1695" s="661"/>
      <c r="N1695" s="795"/>
      <c r="O1695" s="1017"/>
      <c r="P1695" s="1017"/>
      <c r="Q1695" s="1017"/>
    </row>
    <row r="1696" spans="1:71" ht="9" customHeight="1" outlineLevel="1" x14ac:dyDescent="0.25">
      <c r="B1696" s="663"/>
      <c r="D1696" s="664"/>
      <c r="E1696" s="666"/>
      <c r="F1696" s="664"/>
      <c r="G1696" s="665"/>
      <c r="H1696" s="665"/>
      <c r="I1696" s="892"/>
      <c r="J1696" s="892"/>
      <c r="K1696" s="892"/>
      <c r="L1696" s="892"/>
      <c r="M1696" s="892"/>
      <c r="N1696" s="786"/>
      <c r="O1696" s="1021"/>
      <c r="P1696" s="1021"/>
      <c r="Q1696" s="1021"/>
      <c r="R1696" s="1022"/>
      <c r="S1696" s="1022"/>
      <c r="T1696" s="1022"/>
      <c r="U1696" s="1022"/>
      <c r="V1696" s="1022"/>
      <c r="W1696" s="1022"/>
      <c r="X1696" s="1022"/>
      <c r="Y1696" s="1021"/>
      <c r="Z1696" s="965"/>
      <c r="AA1696" s="966"/>
      <c r="AG1696" s="963"/>
      <c r="AH1696" s="963"/>
    </row>
    <row r="1697" spans="1:71" s="912" customFormat="1" ht="15.65" customHeight="1" outlineLevel="1" x14ac:dyDescent="0.25">
      <c r="B1697" s="650" t="s">
        <v>1327</v>
      </c>
      <c r="C1697" s="937"/>
      <c r="D1697" s="651" t="s">
        <v>1346</v>
      </c>
      <c r="E1697" s="658">
        <v>1</v>
      </c>
      <c r="F1697" s="651" t="s">
        <v>72</v>
      </c>
      <c r="G1697" s="652"/>
      <c r="H1697" s="652">
        <f>SUM(H1698:H1700)</f>
        <v>2</v>
      </c>
      <c r="I1697" s="890"/>
      <c r="J1697" s="890">
        <f>SUM(J1698:J1700)</f>
        <v>30</v>
      </c>
      <c r="K1697" s="890"/>
      <c r="L1697" s="890">
        <f>SUM(L1698:L1700)</f>
        <v>0</v>
      </c>
      <c r="M1697" s="890">
        <f>SUM(M1698:M1700)</f>
        <v>150</v>
      </c>
      <c r="N1697" s="937"/>
      <c r="O1697" s="1015">
        <f>SUM(O1698:O1699)/E1697</f>
        <v>181.5</v>
      </c>
      <c r="P1697" s="1014" t="str">
        <f>B1697</f>
        <v>V4-2-C2</v>
      </c>
      <c r="Q1697" s="1014"/>
      <c r="R1697" s="1015"/>
      <c r="S1697" s="1015"/>
      <c r="T1697" s="1015"/>
      <c r="U1697" s="1028"/>
      <c r="V1697" s="1015"/>
      <c r="W1697" s="1015"/>
      <c r="X1697" s="1015">
        <f>SUM(X1698:X1699)/E1697</f>
        <v>202.191</v>
      </c>
      <c r="Y1697" s="1016"/>
      <c r="Z1697" s="960"/>
      <c r="AA1697" s="960"/>
      <c r="AB1697" s="960"/>
      <c r="AC1697" s="960"/>
      <c r="AD1697" s="960"/>
      <c r="AE1697" s="960"/>
      <c r="AF1697" s="960"/>
      <c r="AG1697" s="960"/>
      <c r="AH1697" s="960"/>
      <c r="AI1697" s="960"/>
      <c r="AJ1697" s="960"/>
      <c r="AK1697" s="960"/>
      <c r="AL1697" s="960"/>
      <c r="AM1697" s="960"/>
      <c r="AN1697" s="960"/>
      <c r="AO1697" s="960"/>
      <c r="AP1697" s="960"/>
      <c r="AQ1697" s="960"/>
      <c r="AR1697" s="960"/>
      <c r="AS1697" s="960"/>
      <c r="AT1697" s="960"/>
      <c r="AU1697" s="960"/>
      <c r="AV1697" s="960"/>
      <c r="AW1697" s="960"/>
      <c r="AX1697" s="960"/>
      <c r="AY1697" s="960"/>
      <c r="AZ1697" s="960"/>
      <c r="BA1697" s="960"/>
      <c r="BB1697" s="960"/>
      <c r="BC1697" s="960"/>
      <c r="BD1697" s="960"/>
      <c r="BE1697" s="960"/>
      <c r="BF1697" s="960"/>
      <c r="BG1697" s="960"/>
      <c r="BH1697" s="960"/>
      <c r="BI1697" s="960"/>
      <c r="BJ1697" s="960"/>
      <c r="BK1697" s="960"/>
      <c r="BL1697" s="960"/>
      <c r="BM1697" s="960"/>
      <c r="BN1697" s="960"/>
      <c r="BO1697" s="960"/>
      <c r="BP1697" s="960"/>
      <c r="BQ1697" s="960"/>
      <c r="BR1697" s="960"/>
      <c r="BS1697" s="960"/>
    </row>
    <row r="1698" spans="1:71" ht="15.65" customHeight="1" outlineLevel="2" x14ac:dyDescent="0.25">
      <c r="B1698" s="659"/>
      <c r="D1698" s="668" t="s">
        <v>861</v>
      </c>
      <c r="E1698" s="660"/>
      <c r="G1698" s="661"/>
      <c r="H1698" s="661"/>
      <c r="I1698" s="897"/>
      <c r="J1698" s="897"/>
      <c r="K1698" s="897"/>
      <c r="N1698" s="795"/>
      <c r="O1698" s="1017" t="str">
        <f>R1698</f>
        <v>incl. opslagen</v>
      </c>
      <c r="P1698" s="1017"/>
      <c r="Q1698" s="1023"/>
      <c r="R1698" s="1030" t="str">
        <f>Tabellen!$C$2</f>
        <v>incl. opslagen</v>
      </c>
      <c r="S1698" s="1024"/>
      <c r="T1698" s="1030" t="str">
        <f>Tabellen!$C$2</f>
        <v>incl. opslagen</v>
      </c>
    </row>
    <row r="1699" spans="1:71" ht="15.65" customHeight="1" outlineLevel="2" x14ac:dyDescent="0.25">
      <c r="B1699" s="659"/>
      <c r="D1699" s="657" t="str">
        <f>D1697</f>
        <v xml:space="preserve">Toeslag vervangen isolatie indien minder dan 8 m² </v>
      </c>
      <c r="E1699" s="682">
        <v>1</v>
      </c>
      <c r="F1699" s="682" t="str">
        <f>F1697</f>
        <v>pst</v>
      </c>
      <c r="G1699" s="682">
        <v>2</v>
      </c>
      <c r="H1699" s="682">
        <f>E1699*G1699</f>
        <v>2</v>
      </c>
      <c r="I1699" s="898">
        <v>30</v>
      </c>
      <c r="J1699" s="898">
        <f>E1699*I1699</f>
        <v>30</v>
      </c>
      <c r="K1699" s="898"/>
      <c r="L1699" s="898">
        <f>E1699*K1699</f>
        <v>0</v>
      </c>
      <c r="M1699" s="898">
        <f>J1699+H1699*Tabellen!$K$2+L1699</f>
        <v>150</v>
      </c>
      <c r="N1699" s="795"/>
      <c r="O1699" s="1018">
        <f>R1699+T1699</f>
        <v>181.5</v>
      </c>
      <c r="P1699" s="1031"/>
      <c r="Q1699" s="1023" t="s">
        <v>1025</v>
      </c>
      <c r="R1699" s="1018">
        <f>H1699*Tabellen!$K$2*Tabellen!$F$2</f>
        <v>145.19999999999999</v>
      </c>
      <c r="S1699" s="1024" t="s">
        <v>1116</v>
      </c>
      <c r="T1699" s="1018">
        <f>J1699*Tabellen!$F$2</f>
        <v>36.299999999999997</v>
      </c>
      <c r="U1699" s="1018">
        <f>R1699*Tabellen!$G$2</f>
        <v>13.067999999999998</v>
      </c>
      <c r="V1699" s="1018">
        <f>T1699*Tabellen!$H$2</f>
        <v>7.6229999999999993</v>
      </c>
      <c r="W1699" s="1018">
        <f>U1699+V1699</f>
        <v>20.690999999999995</v>
      </c>
      <c r="X1699" s="1018">
        <f>O1699+W1699</f>
        <v>202.191</v>
      </c>
    </row>
    <row r="1700" spans="1:71" ht="15.65" customHeight="1" outlineLevel="2" x14ac:dyDescent="0.25">
      <c r="B1700" s="659"/>
      <c r="D1700" s="682"/>
      <c r="E1700" s="660"/>
      <c r="G1700" s="661"/>
      <c r="H1700" s="661"/>
      <c r="N1700" s="795"/>
      <c r="O1700" s="1017"/>
      <c r="P1700" s="1017"/>
      <c r="Q1700" s="1017"/>
    </row>
    <row r="1701" spans="1:71" ht="9" customHeight="1" outlineLevel="1" x14ac:dyDescent="0.25">
      <c r="B1701" s="663"/>
      <c r="D1701" s="664"/>
      <c r="E1701" s="666"/>
      <c r="F1701" s="664"/>
      <c r="G1701" s="665"/>
      <c r="H1701" s="665"/>
      <c r="I1701" s="892"/>
      <c r="J1701" s="892"/>
      <c r="K1701" s="892"/>
      <c r="L1701" s="892"/>
      <c r="M1701" s="892"/>
      <c r="N1701" s="786"/>
      <c r="O1701" s="1021"/>
      <c r="P1701" s="1021"/>
      <c r="Q1701" s="1021"/>
      <c r="R1701" s="1022"/>
      <c r="S1701" s="1022"/>
      <c r="T1701" s="1022"/>
      <c r="U1701" s="1022"/>
      <c r="V1701" s="1022"/>
      <c r="W1701" s="1022"/>
      <c r="X1701" s="1022"/>
      <c r="Y1701" s="1021"/>
      <c r="Z1701" s="965"/>
      <c r="AA1701" s="966"/>
      <c r="AG1701" s="963"/>
      <c r="AH1701" s="963"/>
    </row>
    <row r="1702" spans="1:71" s="912" customFormat="1" ht="15.65" customHeight="1" outlineLevel="1" x14ac:dyDescent="0.25">
      <c r="B1702" s="650" t="s">
        <v>189</v>
      </c>
      <c r="C1702" s="937"/>
      <c r="D1702" s="651" t="s">
        <v>162</v>
      </c>
      <c r="E1702" s="658">
        <v>1</v>
      </c>
      <c r="F1702" s="651" t="s">
        <v>72</v>
      </c>
      <c r="G1702" s="652"/>
      <c r="H1702" s="652"/>
      <c r="I1702" s="890"/>
      <c r="J1702" s="890"/>
      <c r="K1702" s="890"/>
      <c r="L1702" s="890"/>
      <c r="M1702" s="890"/>
      <c r="N1702" s="937"/>
      <c r="O1702" s="1015"/>
      <c r="P1702" s="1014" t="str">
        <f>B1702</f>
        <v>V4-2-X</v>
      </c>
      <c r="Q1702" s="1014"/>
      <c r="R1702" s="1015"/>
      <c r="S1702" s="1015"/>
      <c r="T1702" s="1015"/>
      <c r="U1702" s="1028"/>
      <c r="V1702" s="1015"/>
      <c r="W1702" s="1015"/>
      <c r="X1702" s="1015"/>
      <c r="Y1702" s="1016"/>
      <c r="Z1702" s="960"/>
      <c r="AA1702" s="960"/>
      <c r="AB1702" s="960"/>
      <c r="AC1702" s="960"/>
      <c r="AD1702" s="960"/>
      <c r="AE1702" s="960"/>
      <c r="AF1702" s="960"/>
      <c r="AG1702" s="960"/>
      <c r="AH1702" s="960"/>
      <c r="AI1702" s="960"/>
      <c r="AJ1702" s="960"/>
      <c r="AK1702" s="960"/>
      <c r="AL1702" s="960"/>
      <c r="AM1702" s="960"/>
      <c r="AN1702" s="960"/>
      <c r="AO1702" s="960"/>
      <c r="AP1702" s="960"/>
      <c r="AQ1702" s="960"/>
      <c r="AR1702" s="960"/>
      <c r="AS1702" s="960"/>
      <c r="AT1702" s="960"/>
      <c r="AU1702" s="960"/>
      <c r="AV1702" s="960"/>
      <c r="AW1702" s="960"/>
      <c r="AX1702" s="960"/>
      <c r="AY1702" s="960"/>
      <c r="AZ1702" s="960"/>
      <c r="BA1702" s="960"/>
      <c r="BB1702" s="960"/>
      <c r="BC1702" s="960"/>
      <c r="BD1702" s="960"/>
      <c r="BE1702" s="960"/>
      <c r="BF1702" s="960"/>
      <c r="BG1702" s="960"/>
      <c r="BH1702" s="960"/>
      <c r="BI1702" s="960"/>
      <c r="BJ1702" s="960"/>
      <c r="BK1702" s="960"/>
      <c r="BL1702" s="960"/>
      <c r="BM1702" s="960"/>
      <c r="BN1702" s="960"/>
      <c r="BO1702" s="960"/>
      <c r="BP1702" s="960"/>
      <c r="BQ1702" s="960"/>
      <c r="BR1702" s="960"/>
      <c r="BS1702" s="960"/>
    </row>
    <row r="1703" spans="1:71" ht="15.65" customHeight="1" outlineLevel="2" x14ac:dyDescent="0.25">
      <c r="B1703" s="659"/>
      <c r="D1703" s="668" t="s">
        <v>142</v>
      </c>
      <c r="E1703" s="660"/>
      <c r="G1703" s="661"/>
      <c r="H1703" s="661"/>
      <c r="I1703" s="897"/>
      <c r="J1703" s="897"/>
      <c r="K1703" s="897"/>
      <c r="N1703" s="795"/>
      <c r="O1703" s="1017" t="str">
        <f>R1703</f>
        <v>incl. opslagen</v>
      </c>
      <c r="P1703" s="1017"/>
      <c r="Q1703" s="1023"/>
      <c r="R1703" s="1030" t="str">
        <f>Tabellen!$C$2</f>
        <v>incl. opslagen</v>
      </c>
      <c r="S1703" s="1024"/>
      <c r="T1703" s="1030" t="str">
        <f>Tabellen!$C$2</f>
        <v>incl. opslagen</v>
      </c>
    </row>
    <row r="1704" spans="1:71" ht="15.65" customHeight="1" outlineLevel="2" x14ac:dyDescent="0.25">
      <c r="B1704" s="659"/>
      <c r="D1704" s="682"/>
      <c r="E1704" s="660"/>
      <c r="G1704" s="661"/>
      <c r="H1704" s="661">
        <f>E1704*G1704</f>
        <v>0</v>
      </c>
      <c r="J1704" s="891">
        <f>E1704*I1704</f>
        <v>0</v>
      </c>
      <c r="L1704" s="891">
        <f>E1704*K1704</f>
        <v>0</v>
      </c>
      <c r="M1704" s="891">
        <f>J1704+H1704*Tabellen!$K$2+L1704</f>
        <v>0</v>
      </c>
      <c r="N1704" s="795"/>
      <c r="O1704" s="1018">
        <f>R1704+T1704</f>
        <v>0</v>
      </c>
      <c r="P1704" s="1031"/>
      <c r="Q1704" s="1023" t="s">
        <v>1025</v>
      </c>
      <c r="R1704" s="1018">
        <f>H1704*Tabellen!$K$2*Tabellen!$F$2</f>
        <v>0</v>
      </c>
      <c r="S1704" s="1024" t="s">
        <v>1116</v>
      </c>
      <c r="T1704" s="1018">
        <f>J1704*Tabellen!$F$2</f>
        <v>0</v>
      </c>
      <c r="U1704" s="1018">
        <f>R1704*Tabellen!$G$2</f>
        <v>0</v>
      </c>
      <c r="V1704" s="1018">
        <f>T1704*Tabellen!$H$2</f>
        <v>0</v>
      </c>
      <c r="W1704" s="1018">
        <f>U1704+V1704</f>
        <v>0</v>
      </c>
      <c r="X1704" s="1018">
        <f>O1704+W1704</f>
        <v>0</v>
      </c>
    </row>
    <row r="1705" spans="1:71" s="656" customFormat="1" ht="15.65" customHeight="1" outlineLevel="2" x14ac:dyDescent="0.25">
      <c r="A1705" s="934"/>
      <c r="B1705" s="664" t="s">
        <v>1152</v>
      </c>
      <c r="C1705" s="791"/>
      <c r="D1705" s="657" t="s">
        <v>1431</v>
      </c>
      <c r="E1705" s="660">
        <v>1</v>
      </c>
      <c r="F1705" s="657" t="s">
        <v>71</v>
      </c>
      <c r="G1705" s="661">
        <v>0.2</v>
      </c>
      <c r="H1705" s="661">
        <f>E1705*G1705</f>
        <v>0.2</v>
      </c>
      <c r="I1705" s="891">
        <v>2.5</v>
      </c>
      <c r="J1705" s="891">
        <f>E1705*I1705</f>
        <v>2.5</v>
      </c>
      <c r="K1705" s="891"/>
      <c r="L1705" s="891">
        <f>E1705*K1705</f>
        <v>0</v>
      </c>
      <c r="M1705" s="891">
        <f>J1705+H1705*Tabellen!$K$2+L1705</f>
        <v>14.5</v>
      </c>
      <c r="N1705" s="796"/>
      <c r="O1705" s="1018">
        <f>R1705+T1705</f>
        <v>17.544999999999998</v>
      </c>
      <c r="P1705" s="1031"/>
      <c r="Q1705" s="1023" t="s">
        <v>1025</v>
      </c>
      <c r="R1705" s="1018">
        <f>H1705*Tabellen!$K$2*Tabellen!$F$2</f>
        <v>14.52</v>
      </c>
      <c r="S1705" s="1024" t="s">
        <v>1116</v>
      </c>
      <c r="T1705" s="1018">
        <f>J1705*Tabellen!$F$2</f>
        <v>3.0249999999999999</v>
      </c>
      <c r="U1705" s="1018">
        <f>R1705*Tabellen!$G$2</f>
        <v>1.3068</v>
      </c>
      <c r="V1705" s="1018">
        <f>T1705*Tabellen!$H$2</f>
        <v>0.63524999999999998</v>
      </c>
      <c r="W1705" s="1018">
        <f>U1705+V1705</f>
        <v>1.9420500000000001</v>
      </c>
      <c r="X1705" s="1018">
        <f>O1705+W1705</f>
        <v>19.487049999999996</v>
      </c>
      <c r="Y1705" s="1019"/>
      <c r="Z1705" s="967"/>
      <c r="AA1705" s="967"/>
      <c r="AB1705" s="967"/>
      <c r="AC1705" s="967"/>
      <c r="AD1705" s="967"/>
      <c r="AE1705" s="967"/>
      <c r="AF1705" s="967"/>
      <c r="AG1705" s="967"/>
      <c r="AH1705" s="967"/>
      <c r="AI1705" s="967"/>
      <c r="AJ1705" s="967"/>
      <c r="AK1705" s="967"/>
      <c r="AL1705" s="967"/>
      <c r="AM1705" s="967"/>
      <c r="AN1705" s="967"/>
      <c r="AO1705" s="967"/>
      <c r="AP1705" s="967"/>
      <c r="AQ1705" s="967"/>
      <c r="AR1705" s="967"/>
      <c r="AS1705" s="967"/>
      <c r="AT1705" s="967"/>
      <c r="AU1705" s="967"/>
      <c r="AV1705" s="967"/>
      <c r="AW1705" s="967"/>
      <c r="AX1705" s="967"/>
      <c r="AY1705" s="967"/>
      <c r="AZ1705" s="967"/>
      <c r="BA1705" s="967"/>
      <c r="BB1705" s="967"/>
      <c r="BC1705" s="967"/>
      <c r="BD1705" s="967"/>
      <c r="BE1705" s="967"/>
      <c r="BF1705" s="967"/>
      <c r="BG1705" s="967"/>
      <c r="BH1705" s="967"/>
      <c r="BI1705" s="967"/>
      <c r="BJ1705" s="967"/>
      <c r="BK1705" s="967"/>
      <c r="BL1705" s="967"/>
      <c r="BM1705" s="967"/>
      <c r="BN1705" s="967"/>
      <c r="BO1705" s="967"/>
      <c r="BP1705" s="967"/>
      <c r="BQ1705" s="967"/>
      <c r="BR1705" s="967"/>
      <c r="BS1705" s="967"/>
    </row>
    <row r="1706" spans="1:71" s="656" customFormat="1" ht="15.65" customHeight="1" outlineLevel="2" x14ac:dyDescent="0.25">
      <c r="A1706" s="934"/>
      <c r="B1706" s="664" t="s">
        <v>1153</v>
      </c>
      <c r="C1706" s="791"/>
      <c r="D1706" s="657" t="s">
        <v>1432</v>
      </c>
      <c r="E1706" s="660">
        <v>1</v>
      </c>
      <c r="F1706" s="657" t="s">
        <v>74</v>
      </c>
      <c r="G1706" s="661">
        <v>0.2</v>
      </c>
      <c r="H1706" s="661">
        <f>E1706*G1706</f>
        <v>0.2</v>
      </c>
      <c r="I1706" s="891">
        <v>5.9</v>
      </c>
      <c r="J1706" s="891">
        <f>E1706*I1706</f>
        <v>5.9</v>
      </c>
      <c r="K1706" s="891"/>
      <c r="L1706" s="891">
        <f>E1706*K1706</f>
        <v>0</v>
      </c>
      <c r="M1706" s="891">
        <f>J1706+H1706*Tabellen!$K$2+L1706</f>
        <v>17.899999999999999</v>
      </c>
      <c r="N1706" s="796"/>
      <c r="O1706" s="1018">
        <f>R1706+T1706</f>
        <v>21.658999999999999</v>
      </c>
      <c r="P1706" s="1031"/>
      <c r="Q1706" s="1023" t="s">
        <v>1025</v>
      </c>
      <c r="R1706" s="1018">
        <f>H1706*Tabellen!$K$2*Tabellen!$F$2</f>
        <v>14.52</v>
      </c>
      <c r="S1706" s="1024" t="s">
        <v>1116</v>
      </c>
      <c r="T1706" s="1018">
        <f>J1706*Tabellen!$F$2</f>
        <v>7.1390000000000002</v>
      </c>
      <c r="U1706" s="1018">
        <f>R1706*Tabellen!$G$2</f>
        <v>1.3068</v>
      </c>
      <c r="V1706" s="1018">
        <f>T1706*Tabellen!$H$2</f>
        <v>1.49919</v>
      </c>
      <c r="W1706" s="1018">
        <f>U1706+V1706</f>
        <v>2.80599</v>
      </c>
      <c r="X1706" s="1018">
        <f>O1706+W1706</f>
        <v>24.46499</v>
      </c>
      <c r="Y1706" s="1019"/>
      <c r="Z1706" s="967"/>
      <c r="AA1706" s="967"/>
      <c r="AB1706" s="967"/>
      <c r="AC1706" s="967"/>
      <c r="AD1706" s="967"/>
      <c r="AE1706" s="967"/>
      <c r="AF1706" s="967"/>
      <c r="AG1706" s="967"/>
      <c r="AH1706" s="967"/>
      <c r="AI1706" s="967"/>
      <c r="AJ1706" s="967"/>
      <c r="AK1706" s="967"/>
      <c r="AL1706" s="967"/>
      <c r="AM1706" s="967"/>
      <c r="AN1706" s="967"/>
      <c r="AO1706" s="967"/>
      <c r="AP1706" s="967"/>
      <c r="AQ1706" s="967"/>
      <c r="AR1706" s="967"/>
      <c r="AS1706" s="967"/>
      <c r="AT1706" s="967"/>
      <c r="AU1706" s="967"/>
      <c r="AV1706" s="967"/>
      <c r="AW1706" s="967"/>
      <c r="AX1706" s="967"/>
      <c r="AY1706" s="967"/>
      <c r="AZ1706" s="967"/>
      <c r="BA1706" s="967"/>
      <c r="BB1706" s="967"/>
      <c r="BC1706" s="967"/>
      <c r="BD1706" s="967"/>
      <c r="BE1706" s="967"/>
      <c r="BF1706" s="967"/>
      <c r="BG1706" s="967"/>
      <c r="BH1706" s="967"/>
      <c r="BI1706" s="967"/>
      <c r="BJ1706" s="967"/>
      <c r="BK1706" s="967"/>
      <c r="BL1706" s="967"/>
      <c r="BM1706" s="967"/>
      <c r="BN1706" s="967"/>
      <c r="BO1706" s="967"/>
      <c r="BP1706" s="967"/>
      <c r="BQ1706" s="967"/>
      <c r="BR1706" s="967"/>
      <c r="BS1706" s="967"/>
    </row>
    <row r="1707" spans="1:71" s="656" customFormat="1" ht="15.65" customHeight="1" outlineLevel="2" x14ac:dyDescent="0.25">
      <c r="A1707" s="934"/>
      <c r="B1707" s="664" t="s">
        <v>1154</v>
      </c>
      <c r="C1707" s="791"/>
      <c r="D1707" s="657" t="s">
        <v>1800</v>
      </c>
      <c r="E1707" s="660">
        <v>1</v>
      </c>
      <c r="F1707" s="657" t="s">
        <v>74</v>
      </c>
      <c r="G1707" s="661">
        <v>0.1</v>
      </c>
      <c r="H1707" s="661">
        <f>E1707*G1707</f>
        <v>0.1</v>
      </c>
      <c r="I1707" s="891"/>
      <c r="J1707" s="891">
        <f>E1707*I1707</f>
        <v>0</v>
      </c>
      <c r="K1707" s="891"/>
      <c r="L1707" s="891">
        <f>E1707*K1707</f>
        <v>0</v>
      </c>
      <c r="M1707" s="891">
        <f>J1707+H1707*Tabellen!$K$2+L1707</f>
        <v>6</v>
      </c>
      <c r="N1707" s="796"/>
      <c r="O1707" s="1018">
        <f>R1707+T1707</f>
        <v>7.26</v>
      </c>
      <c r="P1707" s="1031"/>
      <c r="Q1707" s="1023" t="s">
        <v>1025</v>
      </c>
      <c r="R1707" s="1018">
        <f>H1707*Tabellen!$K$2*Tabellen!$F$2</f>
        <v>7.26</v>
      </c>
      <c r="S1707" s="1024" t="s">
        <v>1116</v>
      </c>
      <c r="T1707" s="1018">
        <f>J1707*Tabellen!$F$2</f>
        <v>0</v>
      </c>
      <c r="U1707" s="1018">
        <f>R1707*Tabellen!$G$2</f>
        <v>0.65339999999999998</v>
      </c>
      <c r="V1707" s="1018">
        <f>T1707*Tabellen!$H$2</f>
        <v>0</v>
      </c>
      <c r="W1707" s="1018">
        <f>U1707+V1707</f>
        <v>0.65339999999999998</v>
      </c>
      <c r="X1707" s="1018">
        <f>O1707+W1707</f>
        <v>7.9133999999999993</v>
      </c>
      <c r="Y1707" s="1019"/>
      <c r="Z1707" s="967"/>
      <c r="AA1707" s="967"/>
      <c r="AB1707" s="967"/>
      <c r="AC1707" s="967"/>
      <c r="AD1707" s="967"/>
      <c r="AE1707" s="967"/>
      <c r="AF1707" s="967"/>
      <c r="AG1707" s="967"/>
      <c r="AH1707" s="967"/>
      <c r="AI1707" s="967"/>
      <c r="AJ1707" s="967"/>
      <c r="AK1707" s="967"/>
      <c r="AL1707" s="967"/>
      <c r="AM1707" s="967"/>
      <c r="AN1707" s="967"/>
      <c r="AO1707" s="967"/>
      <c r="AP1707" s="967"/>
      <c r="AQ1707" s="967"/>
      <c r="AR1707" s="967"/>
      <c r="AS1707" s="967"/>
      <c r="AT1707" s="967"/>
      <c r="AU1707" s="967"/>
      <c r="AV1707" s="967"/>
      <c r="AW1707" s="967"/>
      <c r="AX1707" s="967"/>
      <c r="AY1707" s="967"/>
      <c r="AZ1707" s="967"/>
      <c r="BA1707" s="967"/>
      <c r="BB1707" s="967"/>
      <c r="BC1707" s="967"/>
      <c r="BD1707" s="967"/>
      <c r="BE1707" s="967"/>
      <c r="BF1707" s="967"/>
      <c r="BG1707" s="967"/>
      <c r="BH1707" s="967"/>
      <c r="BI1707" s="967"/>
      <c r="BJ1707" s="967"/>
      <c r="BK1707" s="967"/>
      <c r="BL1707" s="967"/>
      <c r="BM1707" s="967"/>
      <c r="BN1707" s="967"/>
      <c r="BO1707" s="967"/>
      <c r="BP1707" s="967"/>
      <c r="BQ1707" s="967"/>
      <c r="BR1707" s="967"/>
      <c r="BS1707" s="967"/>
    </row>
    <row r="1708" spans="1:71" s="656" customFormat="1" ht="15.65" customHeight="1" outlineLevel="2" x14ac:dyDescent="0.25">
      <c r="A1708" s="934"/>
      <c r="B1708" s="664" t="s">
        <v>1614</v>
      </c>
      <c r="C1708" s="791"/>
      <c r="D1708" s="657" t="s">
        <v>1801</v>
      </c>
      <c r="E1708" s="660">
        <v>1</v>
      </c>
      <c r="F1708" s="657" t="s">
        <v>73</v>
      </c>
      <c r="G1708" s="661">
        <v>0.5</v>
      </c>
      <c r="H1708" s="661">
        <f>E1708*G1708</f>
        <v>0.5</v>
      </c>
      <c r="I1708" s="891"/>
      <c r="J1708" s="891">
        <v>50</v>
      </c>
      <c r="K1708" s="891"/>
      <c r="L1708" s="891">
        <f>E1708*K1708</f>
        <v>0</v>
      </c>
      <c r="M1708" s="891">
        <f>J1708+H1708*Tabellen!$K$2+L1708</f>
        <v>80</v>
      </c>
      <c r="N1708" s="796"/>
      <c r="O1708" s="1018">
        <f>R1708+T1708</f>
        <v>96.8</v>
      </c>
      <c r="P1708" s="1031"/>
      <c r="Q1708" s="1023" t="s">
        <v>1025</v>
      </c>
      <c r="R1708" s="1018">
        <f>H1708*Tabellen!$K$2*Tabellen!$F$2</f>
        <v>36.299999999999997</v>
      </c>
      <c r="S1708" s="1024" t="s">
        <v>1116</v>
      </c>
      <c r="T1708" s="1018">
        <f>J1708*Tabellen!$F$2</f>
        <v>60.5</v>
      </c>
      <c r="U1708" s="1018">
        <f>R1708*Tabellen!$G$2</f>
        <v>3.2669999999999995</v>
      </c>
      <c r="V1708" s="1018">
        <f>T1708*Tabellen!$H$2</f>
        <v>12.705</v>
      </c>
      <c r="W1708" s="1018">
        <f>U1708+V1708</f>
        <v>15.972</v>
      </c>
      <c r="X1708" s="1018">
        <f>O1708+W1708</f>
        <v>112.77199999999999</v>
      </c>
      <c r="Y1708" s="1019"/>
      <c r="Z1708" s="967"/>
      <c r="AA1708" s="967"/>
      <c r="AB1708" s="967"/>
      <c r="AC1708" s="967"/>
      <c r="AD1708" s="967"/>
      <c r="AE1708" s="967"/>
      <c r="AF1708" s="967"/>
      <c r="AG1708" s="967"/>
      <c r="AH1708" s="967"/>
      <c r="AI1708" s="967"/>
      <c r="AJ1708" s="967"/>
      <c r="AK1708" s="967"/>
      <c r="AL1708" s="967"/>
      <c r="AM1708" s="967"/>
      <c r="AN1708" s="967"/>
      <c r="AO1708" s="967"/>
      <c r="AP1708" s="967"/>
      <c r="AQ1708" s="967"/>
      <c r="AR1708" s="967"/>
      <c r="AS1708" s="967"/>
      <c r="AT1708" s="967"/>
      <c r="AU1708" s="967"/>
      <c r="AV1708" s="967"/>
      <c r="AW1708" s="967"/>
      <c r="AX1708" s="967"/>
      <c r="AY1708" s="967"/>
      <c r="AZ1708" s="967"/>
      <c r="BA1708" s="967"/>
      <c r="BB1708" s="967"/>
      <c r="BC1708" s="967"/>
      <c r="BD1708" s="967"/>
      <c r="BE1708" s="967"/>
      <c r="BF1708" s="967"/>
      <c r="BG1708" s="967"/>
      <c r="BH1708" s="967"/>
      <c r="BI1708" s="967"/>
      <c r="BJ1708" s="967"/>
      <c r="BK1708" s="967"/>
      <c r="BL1708" s="967"/>
      <c r="BM1708" s="967"/>
      <c r="BN1708" s="967"/>
      <c r="BO1708" s="967"/>
      <c r="BP1708" s="967"/>
      <c r="BQ1708" s="967"/>
      <c r="BR1708" s="967"/>
      <c r="BS1708" s="967"/>
    </row>
    <row r="1709" spans="1:71" ht="15.65" customHeight="1" outlineLevel="2" x14ac:dyDescent="0.25">
      <c r="B1709" s="659"/>
      <c r="D1709" s="682"/>
      <c r="E1709" s="660"/>
      <c r="G1709" s="661"/>
      <c r="H1709" s="661"/>
      <c r="N1709" s="795"/>
      <c r="O1709" s="1017"/>
      <c r="P1709" s="1017"/>
      <c r="Q1709" s="1017"/>
    </row>
    <row r="1710" spans="1:71" ht="9" customHeight="1" outlineLevel="1" x14ac:dyDescent="0.25">
      <c r="B1710" s="663"/>
      <c r="D1710" s="664"/>
      <c r="E1710" s="666"/>
      <c r="F1710" s="664"/>
      <c r="G1710" s="665"/>
      <c r="H1710" s="665"/>
      <c r="I1710" s="892"/>
      <c r="J1710" s="892"/>
      <c r="K1710" s="892"/>
      <c r="L1710" s="892"/>
      <c r="M1710" s="892"/>
      <c r="N1710" s="786"/>
      <c r="O1710" s="1021"/>
      <c r="P1710" s="1021"/>
      <c r="Q1710" s="1021"/>
      <c r="R1710" s="1022"/>
      <c r="S1710" s="1022"/>
      <c r="T1710" s="1022"/>
      <c r="U1710" s="1022"/>
      <c r="V1710" s="1022"/>
      <c r="W1710" s="1022"/>
      <c r="X1710" s="1022"/>
      <c r="Y1710" s="1021"/>
      <c r="Z1710" s="965"/>
      <c r="AA1710" s="966"/>
      <c r="AG1710" s="963"/>
      <c r="AH1710" s="963"/>
    </row>
    <row r="1711" spans="1:71" s="912" customFormat="1" ht="15.65" customHeight="1" outlineLevel="1" x14ac:dyDescent="0.25">
      <c r="B1711" s="650" t="s">
        <v>1159</v>
      </c>
      <c r="C1711" s="937"/>
      <c r="D1711" s="651" t="s">
        <v>1422</v>
      </c>
      <c r="E1711" s="658">
        <v>1</v>
      </c>
      <c r="F1711" s="651" t="s">
        <v>73</v>
      </c>
      <c r="G1711" s="652"/>
      <c r="H1711" s="652">
        <f>SUM(H1712:H1715)/E1711</f>
        <v>2</v>
      </c>
      <c r="I1711" s="890"/>
      <c r="J1711" s="890">
        <f>SUM(J1712:J1715)/E1711</f>
        <v>307.05</v>
      </c>
      <c r="K1711" s="890"/>
      <c r="L1711" s="890">
        <f>SUM(L1712:L1715)/E1711</f>
        <v>0</v>
      </c>
      <c r="M1711" s="890">
        <f>SUM(M1712:M1715)/E1711</f>
        <v>427.05</v>
      </c>
      <c r="N1711" s="937"/>
      <c r="O1711" s="1015">
        <f>SUM(O1712:O1715)/E1711</f>
        <v>516.73050000000001</v>
      </c>
      <c r="P1711" s="1014" t="str">
        <f>B1711</f>
        <v>V4-3-A1</v>
      </c>
      <c r="Q1711" s="1014"/>
      <c r="R1711" s="1015"/>
      <c r="S1711" s="1015"/>
      <c r="T1711" s="1015"/>
      <c r="U1711" s="1028"/>
      <c r="V1711" s="1015"/>
      <c r="W1711" s="1015"/>
      <c r="X1711" s="1015">
        <f>SUM(X1712:X1715)/E1711</f>
        <v>607.81990499999995</v>
      </c>
      <c r="Y1711" s="1016"/>
      <c r="Z1711" s="960"/>
      <c r="AA1711" s="960"/>
      <c r="AB1711" s="960"/>
      <c r="AC1711" s="960"/>
      <c r="AD1711" s="960"/>
      <c r="AE1711" s="960"/>
      <c r="AF1711" s="960"/>
      <c r="AG1711" s="960"/>
      <c r="AH1711" s="960"/>
      <c r="AI1711" s="960"/>
      <c r="AJ1711" s="960"/>
      <c r="AK1711" s="960"/>
      <c r="AL1711" s="960"/>
      <c r="AM1711" s="960"/>
      <c r="AN1711" s="960"/>
      <c r="AO1711" s="960"/>
      <c r="AP1711" s="960"/>
      <c r="AQ1711" s="960"/>
      <c r="AR1711" s="960"/>
      <c r="AS1711" s="960"/>
      <c r="AT1711" s="960"/>
      <c r="AU1711" s="960"/>
      <c r="AV1711" s="960"/>
      <c r="AW1711" s="960"/>
      <c r="AX1711" s="960"/>
      <c r="AY1711" s="960"/>
      <c r="AZ1711" s="960"/>
      <c r="BA1711" s="960"/>
      <c r="BB1711" s="960"/>
      <c r="BC1711" s="960"/>
      <c r="BD1711" s="960"/>
      <c r="BE1711" s="960"/>
      <c r="BF1711" s="960"/>
      <c r="BG1711" s="960"/>
      <c r="BH1711" s="960"/>
      <c r="BI1711" s="960"/>
      <c r="BJ1711" s="960"/>
      <c r="BK1711" s="960"/>
      <c r="BL1711" s="960"/>
      <c r="BM1711" s="960"/>
      <c r="BN1711" s="960"/>
      <c r="BO1711" s="960"/>
      <c r="BP1711" s="960"/>
      <c r="BQ1711" s="960"/>
      <c r="BR1711" s="960"/>
      <c r="BS1711" s="960"/>
    </row>
    <row r="1712" spans="1:71" ht="15.65" customHeight="1" outlineLevel="2" x14ac:dyDescent="0.25">
      <c r="B1712" s="659"/>
      <c r="D1712" s="668" t="s">
        <v>142</v>
      </c>
      <c r="E1712" s="660"/>
      <c r="G1712" s="661"/>
      <c r="H1712" s="661"/>
      <c r="I1712" s="897"/>
      <c r="J1712" s="897"/>
      <c r="K1712" s="897"/>
      <c r="N1712" s="795"/>
      <c r="O1712" s="1017" t="str">
        <f>R1712</f>
        <v>incl. opslagen</v>
      </c>
      <c r="P1712" s="1017"/>
      <c r="Q1712" s="1023"/>
      <c r="R1712" s="1030" t="str">
        <f>Tabellen!$C$2</f>
        <v>incl. opslagen</v>
      </c>
      <c r="S1712" s="1024"/>
      <c r="T1712" s="1030" t="str">
        <f>Tabellen!$C$2</f>
        <v>incl. opslagen</v>
      </c>
    </row>
    <row r="1713" spans="2:71" ht="15.65" customHeight="1" outlineLevel="2" x14ac:dyDescent="0.25">
      <c r="B1713" s="659"/>
      <c r="D1713" s="659" t="s">
        <v>1264</v>
      </c>
      <c r="E1713" s="837">
        <v>1</v>
      </c>
      <c r="F1713" s="838" t="s">
        <v>73</v>
      </c>
      <c r="G1713" s="819">
        <v>1</v>
      </c>
      <c r="H1713" s="819">
        <f>E1713*G1713</f>
        <v>1</v>
      </c>
      <c r="I1713" s="901">
        <v>25</v>
      </c>
      <c r="J1713" s="899">
        <f>E1713*I1713</f>
        <v>25</v>
      </c>
      <c r="K1713" s="901"/>
      <c r="L1713" s="899">
        <f>E1713*K1713</f>
        <v>0</v>
      </c>
      <c r="M1713" s="900">
        <f>J1713+H1713*Tabellen!$K$2+L1713</f>
        <v>85</v>
      </c>
      <c r="N1713" s="795"/>
      <c r="O1713" s="1018">
        <f>R1713+T1713</f>
        <v>102.85</v>
      </c>
      <c r="P1713" s="1031"/>
      <c r="Q1713" s="1023" t="s">
        <v>1025</v>
      </c>
      <c r="R1713" s="1018">
        <f>H1713*Tabellen!$K$2*Tabellen!$F$2</f>
        <v>72.599999999999994</v>
      </c>
      <c r="S1713" s="1024" t="s">
        <v>1116</v>
      </c>
      <c r="T1713" s="1018">
        <f>J1713*Tabellen!$F$2</f>
        <v>30.25</v>
      </c>
      <c r="U1713" s="1018">
        <f>R1713*Tabellen!$G$2</f>
        <v>6.5339999999999989</v>
      </c>
      <c r="V1713" s="1018">
        <f>T1713*Tabellen!$H$2</f>
        <v>6.3525</v>
      </c>
      <c r="W1713" s="1018">
        <f>U1713+V1713</f>
        <v>12.886499999999998</v>
      </c>
      <c r="X1713" s="1018">
        <f>O1713+W1713</f>
        <v>115.73649999999999</v>
      </c>
    </row>
    <row r="1714" spans="2:71" ht="15.65" customHeight="1" outlineLevel="2" x14ac:dyDescent="0.25">
      <c r="B1714" s="659"/>
      <c r="D1714" s="659" t="s">
        <v>1418</v>
      </c>
      <c r="E1714" s="660">
        <v>1</v>
      </c>
      <c r="F1714" s="657" t="s">
        <v>73</v>
      </c>
      <c r="G1714" s="661">
        <v>1</v>
      </c>
      <c r="H1714" s="661">
        <f>E1714*G1714</f>
        <v>1</v>
      </c>
      <c r="I1714" s="891">
        <v>282.05</v>
      </c>
      <c r="J1714" s="891">
        <f>E1714*I1714</f>
        <v>282.05</v>
      </c>
      <c r="L1714" s="891">
        <f>E1714*K1714</f>
        <v>0</v>
      </c>
      <c r="M1714" s="891">
        <f>J1714+H1714*Tabellen!$K$2+L1714</f>
        <v>342.05</v>
      </c>
      <c r="N1714" s="795"/>
      <c r="O1714" s="1018">
        <f>R1714+T1714</f>
        <v>413.88049999999998</v>
      </c>
      <c r="P1714" s="1031"/>
      <c r="Q1714" s="1023" t="s">
        <v>1025</v>
      </c>
      <c r="R1714" s="1018">
        <f>H1714*Tabellen!$K$2*Tabellen!$F$2</f>
        <v>72.599999999999994</v>
      </c>
      <c r="S1714" s="1024" t="s">
        <v>1116</v>
      </c>
      <c r="T1714" s="1018">
        <f>J1714*Tabellen!$F$2</f>
        <v>341.28050000000002</v>
      </c>
      <c r="U1714" s="1018">
        <f>R1714*Tabellen!$G$2</f>
        <v>6.5339999999999989</v>
      </c>
      <c r="V1714" s="1018">
        <f>T1714*Tabellen!$H$2</f>
        <v>71.668904999999995</v>
      </c>
      <c r="W1714" s="1018">
        <f>U1714+V1714</f>
        <v>78.202904999999987</v>
      </c>
      <c r="X1714" s="1018">
        <f>O1714+W1714</f>
        <v>492.08340499999997</v>
      </c>
    </row>
    <row r="1715" spans="2:71" ht="15.65" customHeight="1" outlineLevel="2" x14ac:dyDescent="0.25">
      <c r="B1715" s="659"/>
      <c r="D1715" s="659" t="s">
        <v>1802</v>
      </c>
      <c r="E1715" s="660"/>
      <c r="G1715" s="661"/>
      <c r="H1715" s="661"/>
      <c r="N1715" s="795"/>
      <c r="O1715" s="1018"/>
      <c r="P1715" s="1031"/>
      <c r="Q1715" s="1023"/>
      <c r="S1715" s="1024"/>
    </row>
    <row r="1716" spans="2:71" ht="15.65" customHeight="1" outlineLevel="2" x14ac:dyDescent="0.25">
      <c r="D1716" s="659" t="s">
        <v>1803</v>
      </c>
      <c r="O1716" s="1017"/>
      <c r="P1716" s="1023"/>
      <c r="Q1716" s="1023"/>
      <c r="S1716" s="1024"/>
    </row>
    <row r="1717" spans="2:71" ht="15.65" customHeight="1" outlineLevel="2" x14ac:dyDescent="0.25">
      <c r="B1717" s="659"/>
      <c r="D1717" s="659" t="s">
        <v>1804</v>
      </c>
      <c r="E1717" s="660"/>
      <c r="G1717" s="661"/>
      <c r="H1717" s="661"/>
      <c r="N1717" s="795"/>
      <c r="O1717" s="1017"/>
      <c r="P1717" s="1023"/>
      <c r="Q1717" s="1023"/>
      <c r="S1717" s="1024"/>
    </row>
    <row r="1718" spans="2:71" ht="15.65" customHeight="1" outlineLevel="2" x14ac:dyDescent="0.25">
      <c r="D1718" s="659" t="s">
        <v>1265</v>
      </c>
      <c r="O1718" s="1017"/>
      <c r="P1718" s="1023"/>
      <c r="Q1718" s="1023"/>
      <c r="S1718" s="1024"/>
    </row>
    <row r="1719" spans="2:71" ht="15.65" customHeight="1" outlineLevel="2" x14ac:dyDescent="0.25"/>
    <row r="1720" spans="2:71" ht="9" customHeight="1" outlineLevel="1" x14ac:dyDescent="0.25">
      <c r="B1720" s="663"/>
      <c r="D1720" s="664"/>
      <c r="E1720" s="666"/>
      <c r="F1720" s="664"/>
      <c r="G1720" s="665"/>
      <c r="H1720" s="665"/>
      <c r="I1720" s="892"/>
      <c r="J1720" s="892"/>
      <c r="K1720" s="892"/>
      <c r="L1720" s="892"/>
      <c r="M1720" s="892"/>
      <c r="N1720" s="786"/>
      <c r="O1720" s="1021"/>
      <c r="P1720" s="1021"/>
      <c r="Q1720" s="1021"/>
      <c r="R1720" s="1022"/>
      <c r="S1720" s="1022"/>
      <c r="T1720" s="1022"/>
      <c r="U1720" s="1022"/>
      <c r="V1720" s="1022"/>
      <c r="W1720" s="1022"/>
      <c r="X1720" s="1022"/>
      <c r="Y1720" s="1021"/>
      <c r="Z1720" s="965"/>
      <c r="AA1720" s="966"/>
      <c r="AG1720" s="963"/>
      <c r="AH1720" s="963"/>
    </row>
    <row r="1721" spans="2:71" s="912" customFormat="1" ht="15.65" customHeight="1" outlineLevel="1" x14ac:dyDescent="0.25">
      <c r="B1721" s="650" t="s">
        <v>1160</v>
      </c>
      <c r="C1721" s="937"/>
      <c r="D1721" s="651" t="s">
        <v>876</v>
      </c>
      <c r="E1721" s="658">
        <v>1</v>
      </c>
      <c r="F1721" s="651" t="s">
        <v>73</v>
      </c>
      <c r="G1721" s="652"/>
      <c r="H1721" s="652">
        <f>SUM(H1722:H1726)/E1721</f>
        <v>6</v>
      </c>
      <c r="I1721" s="890"/>
      <c r="J1721" s="890">
        <f>SUM(J1722:J1726)/E1721</f>
        <v>590.1</v>
      </c>
      <c r="K1721" s="890"/>
      <c r="L1721" s="890">
        <f>SUM(L1722:L1726)/E1721</f>
        <v>0</v>
      </c>
      <c r="M1721" s="890">
        <f>SUM(M1722:M1726)/E1721</f>
        <v>950.09999999999991</v>
      </c>
      <c r="N1721" s="937"/>
      <c r="O1721" s="1015">
        <f>SUM(O1722:O1726)/E1721</f>
        <v>1149.6210000000001</v>
      </c>
      <c r="P1721" s="1014" t="str">
        <f>B1721</f>
        <v>V4-3-B1</v>
      </c>
      <c r="Q1721" s="1014"/>
      <c r="R1721" s="1015"/>
      <c r="S1721" s="1015"/>
      <c r="T1721" s="1015"/>
      <c r="U1721" s="1028"/>
      <c r="V1721" s="1015"/>
      <c r="W1721" s="1015"/>
      <c r="X1721" s="1015">
        <f>SUM(X1722:X1726)/E1721</f>
        <v>1338.7694099999999</v>
      </c>
      <c r="Y1721" s="1016"/>
      <c r="Z1721" s="960"/>
      <c r="AA1721" s="960"/>
      <c r="AB1721" s="960"/>
      <c r="AC1721" s="960"/>
      <c r="AD1721" s="960"/>
      <c r="AE1721" s="960"/>
      <c r="AF1721" s="960"/>
      <c r="AG1721" s="960"/>
      <c r="AH1721" s="960"/>
      <c r="AI1721" s="960"/>
      <c r="AJ1721" s="960"/>
      <c r="AK1721" s="960"/>
      <c r="AL1721" s="960"/>
      <c r="AM1721" s="960"/>
      <c r="AN1721" s="960"/>
      <c r="AO1721" s="960"/>
      <c r="AP1721" s="960"/>
      <c r="AQ1721" s="960"/>
      <c r="AR1721" s="960"/>
      <c r="AS1721" s="960"/>
      <c r="AT1721" s="960"/>
      <c r="AU1721" s="960"/>
      <c r="AV1721" s="960"/>
      <c r="AW1721" s="960"/>
      <c r="AX1721" s="960"/>
      <c r="AY1721" s="960"/>
      <c r="AZ1721" s="960"/>
      <c r="BA1721" s="960"/>
      <c r="BB1721" s="960"/>
      <c r="BC1721" s="960"/>
      <c r="BD1721" s="960"/>
      <c r="BE1721" s="960"/>
      <c r="BF1721" s="960"/>
      <c r="BG1721" s="960"/>
      <c r="BH1721" s="960"/>
      <c r="BI1721" s="960"/>
      <c r="BJ1721" s="960"/>
      <c r="BK1721" s="960"/>
      <c r="BL1721" s="960"/>
      <c r="BM1721" s="960"/>
      <c r="BN1721" s="960"/>
      <c r="BO1721" s="960"/>
      <c r="BP1721" s="960"/>
      <c r="BQ1721" s="960"/>
      <c r="BR1721" s="960"/>
      <c r="BS1721" s="960"/>
    </row>
    <row r="1722" spans="2:71" ht="15.65" customHeight="1" outlineLevel="2" x14ac:dyDescent="0.25">
      <c r="B1722" s="659"/>
      <c r="D1722" s="668" t="s">
        <v>142</v>
      </c>
      <c r="E1722" s="660"/>
      <c r="G1722" s="661"/>
      <c r="H1722" s="661"/>
      <c r="I1722" s="897"/>
      <c r="J1722" s="897"/>
      <c r="K1722" s="897"/>
      <c r="N1722" s="795"/>
      <c r="O1722" s="1017" t="str">
        <f>R1722</f>
        <v>incl. opslagen</v>
      </c>
      <c r="P1722" s="1017"/>
      <c r="Q1722" s="1023"/>
      <c r="R1722" s="1030" t="str">
        <f>Tabellen!$C$2</f>
        <v>incl. opslagen</v>
      </c>
      <c r="S1722" s="1024"/>
      <c r="T1722" s="1030" t="str">
        <f>Tabellen!$C$2</f>
        <v>incl. opslagen</v>
      </c>
    </row>
    <row r="1723" spans="2:71" ht="15.65" customHeight="1" outlineLevel="2" x14ac:dyDescent="0.25">
      <c r="B1723" s="659"/>
      <c r="D1723" s="836" t="s">
        <v>1264</v>
      </c>
      <c r="E1723" s="660">
        <v>1</v>
      </c>
      <c r="F1723" s="657" t="s">
        <v>73</v>
      </c>
      <c r="G1723" s="661">
        <v>1</v>
      </c>
      <c r="H1723" s="661">
        <f>E1723*G1723</f>
        <v>1</v>
      </c>
      <c r="I1723" s="891">
        <v>25</v>
      </c>
      <c r="J1723" s="891">
        <f>E1723*I1723</f>
        <v>25</v>
      </c>
      <c r="L1723" s="891">
        <f>E1723*K1723</f>
        <v>0</v>
      </c>
      <c r="M1723" s="891">
        <f>J1723+H1723*Tabellen!$K$2+L1723</f>
        <v>85</v>
      </c>
      <c r="N1723" s="795"/>
      <c r="O1723" s="1018">
        <f>R1723+T1723</f>
        <v>102.85</v>
      </c>
      <c r="P1723" s="1031"/>
      <c r="Q1723" s="1023" t="s">
        <v>1025</v>
      </c>
      <c r="R1723" s="1018">
        <f>H1723*Tabellen!$K$2*Tabellen!$F$2</f>
        <v>72.599999999999994</v>
      </c>
      <c r="S1723" s="1024" t="s">
        <v>1116</v>
      </c>
      <c r="T1723" s="1018">
        <f>J1723*Tabellen!$F$2</f>
        <v>30.25</v>
      </c>
      <c r="U1723" s="1018">
        <f>R1723*Tabellen!$G$2</f>
        <v>6.5339999999999989</v>
      </c>
      <c r="V1723" s="1018">
        <f>T1723*Tabellen!$H$2</f>
        <v>6.3525</v>
      </c>
      <c r="W1723" s="1018">
        <f>U1723+V1723</f>
        <v>12.886499999999998</v>
      </c>
      <c r="X1723" s="1018">
        <f>O1723+W1723</f>
        <v>115.73649999999999</v>
      </c>
    </row>
    <row r="1724" spans="2:71" ht="15.65" customHeight="1" outlineLevel="2" x14ac:dyDescent="0.25">
      <c r="B1724" s="659"/>
      <c r="D1724" s="836" t="s">
        <v>1418</v>
      </c>
      <c r="E1724" s="660">
        <v>1</v>
      </c>
      <c r="F1724" s="657" t="s">
        <v>73</v>
      </c>
      <c r="G1724" s="661">
        <v>1</v>
      </c>
      <c r="H1724" s="661">
        <f>E1724*G1724</f>
        <v>1</v>
      </c>
      <c r="I1724" s="891">
        <v>282.05</v>
      </c>
      <c r="J1724" s="891">
        <f>E1724*I1724</f>
        <v>282.05</v>
      </c>
      <c r="L1724" s="891">
        <f>E1724*K1724</f>
        <v>0</v>
      </c>
      <c r="M1724" s="891">
        <f>J1724+H1724*Tabellen!$K$2+L1724</f>
        <v>342.05</v>
      </c>
      <c r="N1724" s="795"/>
      <c r="O1724" s="1018">
        <f>R1724+T1724</f>
        <v>413.88049999999998</v>
      </c>
      <c r="P1724" s="1031"/>
      <c r="Q1724" s="1023" t="s">
        <v>1025</v>
      </c>
      <c r="R1724" s="1018">
        <f>H1724*Tabellen!$K$2*Tabellen!$F$2</f>
        <v>72.599999999999994</v>
      </c>
      <c r="S1724" s="1024" t="s">
        <v>1116</v>
      </c>
      <c r="T1724" s="1018">
        <f>J1724*Tabellen!$F$2</f>
        <v>341.28050000000002</v>
      </c>
      <c r="U1724" s="1018">
        <f>R1724*Tabellen!$G$2</f>
        <v>6.5339999999999989</v>
      </c>
      <c r="V1724" s="1018">
        <f>T1724*Tabellen!$H$2</f>
        <v>71.668904999999995</v>
      </c>
      <c r="W1724" s="1018">
        <f>U1724+V1724</f>
        <v>78.202904999999987</v>
      </c>
      <c r="X1724" s="1018">
        <f>O1724+W1724</f>
        <v>492.08340499999997</v>
      </c>
    </row>
    <row r="1725" spans="2:71" ht="15.65" customHeight="1" outlineLevel="2" x14ac:dyDescent="0.25">
      <c r="D1725" s="836" t="s">
        <v>877</v>
      </c>
      <c r="E1725" s="660">
        <v>1</v>
      </c>
      <c r="F1725" s="657" t="s">
        <v>73</v>
      </c>
      <c r="G1725" s="661">
        <v>4</v>
      </c>
      <c r="H1725" s="661">
        <f>E1725*G1725</f>
        <v>4</v>
      </c>
      <c r="I1725" s="891">
        <v>283.05</v>
      </c>
      <c r="J1725" s="891">
        <f>E1725*I1725</f>
        <v>283.05</v>
      </c>
      <c r="L1725" s="891">
        <f>E1725*K1725</f>
        <v>0</v>
      </c>
      <c r="M1725" s="891">
        <f>J1725+H1725*Tabellen!$K$2+L1725</f>
        <v>523.04999999999995</v>
      </c>
      <c r="O1725" s="1018">
        <f>R1725+T1725</f>
        <v>632.89049999999997</v>
      </c>
      <c r="P1725" s="1031"/>
      <c r="Q1725" s="1023" t="s">
        <v>1025</v>
      </c>
      <c r="R1725" s="1018">
        <f>H1725*Tabellen!$K$2*Tabellen!$F$2</f>
        <v>290.39999999999998</v>
      </c>
      <c r="S1725" s="1024" t="s">
        <v>1116</v>
      </c>
      <c r="T1725" s="1018">
        <f>J1725*Tabellen!$F$2</f>
        <v>342.4905</v>
      </c>
      <c r="U1725" s="1018">
        <f>R1725*Tabellen!$G$2</f>
        <v>26.135999999999996</v>
      </c>
      <c r="V1725" s="1018">
        <f>T1725*Tabellen!$H$2</f>
        <v>71.923005000000003</v>
      </c>
      <c r="W1725" s="1018">
        <f>U1725+V1725</f>
        <v>98.059004999999999</v>
      </c>
      <c r="X1725" s="1018">
        <f>O1725+W1725</f>
        <v>730.94950499999993</v>
      </c>
    </row>
    <row r="1726" spans="2:71" ht="15.65" customHeight="1" outlineLevel="2" x14ac:dyDescent="0.25">
      <c r="B1726" s="659"/>
      <c r="D1726" s="659" t="s">
        <v>1802</v>
      </c>
      <c r="E1726" s="660"/>
      <c r="G1726" s="661"/>
      <c r="H1726" s="661"/>
      <c r="N1726" s="795"/>
      <c r="O1726" s="1018"/>
      <c r="P1726" s="1031"/>
      <c r="Q1726" s="1023"/>
      <c r="S1726" s="1024"/>
    </row>
    <row r="1727" spans="2:71" ht="15.65" customHeight="1" outlineLevel="2" x14ac:dyDescent="0.25">
      <c r="D1727" s="659" t="s">
        <v>1803</v>
      </c>
      <c r="O1727" s="1017"/>
      <c r="P1727" s="1023"/>
      <c r="Q1727" s="1023"/>
      <c r="S1727" s="1024"/>
    </row>
    <row r="1728" spans="2:71" ht="15.65" customHeight="1" outlineLevel="2" x14ac:dyDescent="0.25">
      <c r="B1728" s="659"/>
      <c r="D1728" s="659" t="s">
        <v>1804</v>
      </c>
      <c r="E1728" s="660"/>
      <c r="G1728" s="661"/>
      <c r="H1728" s="661"/>
      <c r="N1728" s="795"/>
      <c r="O1728" s="1017"/>
      <c r="P1728" s="1017"/>
      <c r="Q1728" s="1023"/>
      <c r="S1728" s="1024"/>
    </row>
    <row r="1729" spans="1:71" ht="15.65" customHeight="1" outlineLevel="2" x14ac:dyDescent="0.25">
      <c r="B1729" s="659"/>
      <c r="D1729" s="659" t="s">
        <v>1265</v>
      </c>
      <c r="E1729" s="660"/>
      <c r="G1729" s="661"/>
      <c r="H1729" s="661"/>
      <c r="N1729" s="795"/>
      <c r="O1729" s="1017"/>
      <c r="P1729" s="1017"/>
      <c r="Q1729" s="1023"/>
      <c r="S1729" s="1024"/>
    </row>
    <row r="1730" spans="1:71" ht="15.65" customHeight="1" outlineLevel="2" x14ac:dyDescent="0.25">
      <c r="B1730" s="659"/>
      <c r="D1730" s="682"/>
      <c r="E1730" s="660"/>
      <c r="G1730" s="661"/>
      <c r="H1730" s="661"/>
      <c r="N1730" s="795"/>
      <c r="O1730" s="1017"/>
      <c r="P1730" s="1017"/>
      <c r="Q1730" s="1017"/>
    </row>
    <row r="1731" spans="1:71" ht="9" customHeight="1" outlineLevel="1" x14ac:dyDescent="0.25">
      <c r="B1731" s="663"/>
      <c r="D1731" s="664"/>
      <c r="E1731" s="666"/>
      <c r="F1731" s="664"/>
      <c r="G1731" s="665"/>
      <c r="H1731" s="665"/>
      <c r="I1731" s="892"/>
      <c r="J1731" s="892"/>
      <c r="K1731" s="892"/>
      <c r="L1731" s="892"/>
      <c r="M1731" s="892"/>
      <c r="N1731" s="786"/>
      <c r="O1731" s="1021"/>
      <c r="P1731" s="1021"/>
      <c r="Q1731" s="1021"/>
      <c r="R1731" s="1022"/>
      <c r="S1731" s="1022"/>
      <c r="T1731" s="1022"/>
      <c r="U1731" s="1022"/>
      <c r="V1731" s="1022"/>
      <c r="W1731" s="1022"/>
      <c r="X1731" s="1022"/>
      <c r="Y1731" s="1021"/>
      <c r="Z1731" s="965"/>
      <c r="AA1731" s="966"/>
      <c r="AG1731" s="963"/>
      <c r="AH1731" s="963"/>
    </row>
    <row r="1732" spans="1:71" s="912" customFormat="1" ht="15.65" customHeight="1" outlineLevel="1" x14ac:dyDescent="0.25">
      <c r="B1732" s="650" t="s">
        <v>1001</v>
      </c>
      <c r="C1732" s="937"/>
      <c r="D1732" s="651" t="s">
        <v>162</v>
      </c>
      <c r="E1732" s="658">
        <v>1</v>
      </c>
      <c r="F1732" s="651" t="s">
        <v>72</v>
      </c>
      <c r="G1732" s="652"/>
      <c r="H1732" s="652">
        <f>SUM(H1733:H1735)/E1732</f>
        <v>0.8</v>
      </c>
      <c r="I1732" s="890"/>
      <c r="J1732" s="890">
        <f>SUM(J1733:J1735)/E1732</f>
        <v>30</v>
      </c>
      <c r="K1732" s="890"/>
      <c r="L1732" s="890">
        <f>SUM(L1733:L1735)/E1732</f>
        <v>0</v>
      </c>
      <c r="M1732" s="890">
        <f>SUM(M1733:M1735)</f>
        <v>78</v>
      </c>
      <c r="N1732" s="937"/>
      <c r="O1732" s="1015">
        <f>SUM(O1733:O1734)/E1732</f>
        <v>94.38</v>
      </c>
      <c r="P1732" s="1014" t="str">
        <f>B1732</f>
        <v>V4-3-X</v>
      </c>
      <c r="Q1732" s="1014"/>
      <c r="R1732" s="1015"/>
      <c r="S1732" s="1015"/>
      <c r="T1732" s="1015"/>
      <c r="U1732" s="1028"/>
      <c r="V1732" s="1015"/>
      <c r="W1732" s="1015"/>
      <c r="X1732" s="1015">
        <f>SUM(X1733:X1734)/E1732</f>
        <v>107.2302</v>
      </c>
      <c r="Y1732" s="1016"/>
      <c r="Z1732" s="960"/>
      <c r="AA1732" s="960"/>
      <c r="AB1732" s="960"/>
      <c r="AC1732" s="960"/>
      <c r="AD1732" s="960"/>
      <c r="AE1732" s="960"/>
      <c r="AF1732" s="960"/>
      <c r="AG1732" s="960"/>
      <c r="AH1732" s="960"/>
      <c r="AI1732" s="960"/>
      <c r="AJ1732" s="960"/>
      <c r="AK1732" s="960"/>
      <c r="AL1732" s="960"/>
      <c r="AM1732" s="960"/>
      <c r="AN1732" s="960"/>
      <c r="AO1732" s="960"/>
      <c r="AP1732" s="960"/>
      <c r="AQ1732" s="960"/>
      <c r="AR1732" s="960"/>
      <c r="AS1732" s="960"/>
      <c r="AT1732" s="960"/>
      <c r="AU1732" s="960"/>
      <c r="AV1732" s="960"/>
      <c r="AW1732" s="960"/>
      <c r="AX1732" s="960"/>
      <c r="AY1732" s="960"/>
      <c r="AZ1732" s="960"/>
      <c r="BA1732" s="960"/>
      <c r="BB1732" s="960"/>
      <c r="BC1732" s="960"/>
      <c r="BD1732" s="960"/>
      <c r="BE1732" s="960"/>
      <c r="BF1732" s="960"/>
      <c r="BG1732" s="960"/>
      <c r="BH1732" s="960"/>
      <c r="BI1732" s="960"/>
      <c r="BJ1732" s="960"/>
      <c r="BK1732" s="960"/>
      <c r="BL1732" s="960"/>
      <c r="BM1732" s="960"/>
      <c r="BN1732" s="960"/>
      <c r="BO1732" s="960"/>
      <c r="BP1732" s="960"/>
      <c r="BQ1732" s="960"/>
      <c r="BR1732" s="960"/>
      <c r="BS1732" s="960"/>
    </row>
    <row r="1733" spans="1:71" ht="15.65" customHeight="1" outlineLevel="2" x14ac:dyDescent="0.25">
      <c r="B1733" s="659"/>
      <c r="D1733" s="668" t="s">
        <v>142</v>
      </c>
      <c r="E1733" s="660"/>
      <c r="G1733" s="661"/>
      <c r="H1733" s="661"/>
      <c r="I1733" s="897"/>
      <c r="J1733" s="897"/>
      <c r="K1733" s="897"/>
      <c r="N1733" s="795"/>
      <c r="O1733" s="1017" t="str">
        <f>R1733</f>
        <v>incl. opslagen</v>
      </c>
      <c r="P1733" s="1017"/>
      <c r="Q1733" s="1023"/>
      <c r="R1733" s="1030" t="str">
        <f>Tabellen!$C$2</f>
        <v>incl. opslagen</v>
      </c>
      <c r="S1733" s="1024"/>
      <c r="T1733" s="1030" t="str">
        <f>Tabellen!$C$2</f>
        <v>incl. opslagen</v>
      </c>
    </row>
    <row r="1734" spans="1:71" ht="15.65" customHeight="1" outlineLevel="2" x14ac:dyDescent="0.25">
      <c r="B1734" s="664" t="s">
        <v>1266</v>
      </c>
      <c r="D1734" s="659" t="s">
        <v>1410</v>
      </c>
      <c r="E1734" s="660">
        <v>1</v>
      </c>
      <c r="F1734" s="688" t="s">
        <v>71</v>
      </c>
      <c r="G1734" s="661">
        <v>0.8</v>
      </c>
      <c r="H1734" s="682">
        <f>E1734*G1734</f>
        <v>0.8</v>
      </c>
      <c r="I1734" s="898">
        <v>30</v>
      </c>
      <c r="J1734" s="898">
        <f>E1734*I1734</f>
        <v>30</v>
      </c>
      <c r="K1734" s="898"/>
      <c r="L1734" s="898">
        <f>E1734*K1734</f>
        <v>0</v>
      </c>
      <c r="M1734" s="898">
        <f>J1734+H1734*Tabellen!$K$2+L1734</f>
        <v>78</v>
      </c>
      <c r="N1734" s="795"/>
      <c r="O1734" s="1018">
        <f>R1734+T1734</f>
        <v>94.38</v>
      </c>
      <c r="P1734" s="1031"/>
      <c r="Q1734" s="1023" t="s">
        <v>1025</v>
      </c>
      <c r="R1734" s="1018">
        <f>H1734*Tabellen!$K$2*Tabellen!$F$2</f>
        <v>58.08</v>
      </c>
      <c r="S1734" s="1024" t="s">
        <v>1116</v>
      </c>
      <c r="T1734" s="1018">
        <f>J1734*Tabellen!$F$2</f>
        <v>36.299999999999997</v>
      </c>
      <c r="U1734" s="1018">
        <f>R1734*Tabellen!$G$2</f>
        <v>5.2271999999999998</v>
      </c>
      <c r="V1734" s="1018">
        <f>T1734*Tabellen!$H$2</f>
        <v>7.6229999999999993</v>
      </c>
      <c r="W1734" s="1018">
        <f>U1734+V1734</f>
        <v>12.850199999999999</v>
      </c>
      <c r="X1734" s="1018">
        <f>O1734+W1734</f>
        <v>107.2302</v>
      </c>
    </row>
    <row r="1735" spans="1:71" ht="15.65" customHeight="1" outlineLevel="2" x14ac:dyDescent="0.25">
      <c r="B1735" s="659"/>
      <c r="D1735" s="785"/>
      <c r="E1735" s="660"/>
      <c r="F1735" s="688"/>
      <c r="G1735" s="661"/>
      <c r="H1735" s="661"/>
      <c r="N1735" s="795"/>
      <c r="O1735" s="1017"/>
      <c r="P1735" s="1017"/>
      <c r="Q1735" s="1017"/>
    </row>
    <row r="1736" spans="1:71" ht="9" customHeight="1" outlineLevel="1" x14ac:dyDescent="0.25">
      <c r="B1736" s="663"/>
      <c r="D1736" s="664"/>
      <c r="E1736" s="666"/>
      <c r="F1736" s="664"/>
      <c r="G1736" s="665"/>
      <c r="H1736" s="665"/>
      <c r="I1736" s="892"/>
      <c r="J1736" s="892"/>
      <c r="K1736" s="892"/>
      <c r="L1736" s="892"/>
      <c r="M1736" s="892"/>
      <c r="N1736" s="786"/>
      <c r="O1736" s="1021"/>
      <c r="P1736" s="1021"/>
      <c r="Q1736" s="1021"/>
      <c r="R1736" s="1022"/>
      <c r="S1736" s="1022"/>
      <c r="T1736" s="1022"/>
      <c r="U1736" s="1022"/>
      <c r="V1736" s="1022"/>
      <c r="W1736" s="1022"/>
      <c r="X1736" s="1022"/>
      <c r="Y1736" s="1021"/>
      <c r="Z1736" s="965"/>
      <c r="AA1736" s="966"/>
      <c r="AG1736" s="963"/>
      <c r="AH1736" s="963"/>
    </row>
    <row r="1737" spans="1:71" s="912" customFormat="1" ht="15.65" customHeight="1" outlineLevel="1" x14ac:dyDescent="0.25">
      <c r="B1737" s="650" t="s">
        <v>1161</v>
      </c>
      <c r="C1737" s="937"/>
      <c r="D1737" s="651" t="s">
        <v>1289</v>
      </c>
      <c r="E1737" s="658">
        <v>1</v>
      </c>
      <c r="F1737" s="651" t="s">
        <v>73</v>
      </c>
      <c r="G1737" s="652"/>
      <c r="H1737" s="890">
        <f>SUM(H1739:H1747)</f>
        <v>6.766</v>
      </c>
      <c r="I1737" s="890"/>
      <c r="J1737" s="890">
        <f>SUM(J1739:J1747)</f>
        <v>417.6611570247934</v>
      </c>
      <c r="K1737" s="890"/>
      <c r="L1737" s="890">
        <f>SUM(L1739:L1747)</f>
        <v>0</v>
      </c>
      <c r="M1737" s="890">
        <f>SUM(M1739:M1747)</f>
        <v>823.62115702479343</v>
      </c>
      <c r="N1737" s="937"/>
      <c r="O1737" s="1015">
        <f>SUM(O1738:O1742)/E1737</f>
        <v>996.58159999999998</v>
      </c>
      <c r="P1737" s="1014" t="str">
        <f>B1737</f>
        <v>V4-4-A1</v>
      </c>
      <c r="Q1737" s="1014"/>
      <c r="R1737" s="1015"/>
      <c r="S1737" s="1015"/>
      <c r="T1737" s="1015"/>
      <c r="U1737" s="1028"/>
      <c r="V1737" s="1015"/>
      <c r="W1737" s="1015"/>
      <c r="X1737" s="1015">
        <f>SUM(X1738:X1742)/E1737</f>
        <v>1146.9183439999999</v>
      </c>
      <c r="Y1737" s="1014"/>
      <c r="Z1737" s="964"/>
      <c r="AA1737" s="960"/>
      <c r="AB1737" s="960"/>
      <c r="AC1737" s="960"/>
      <c r="AD1737" s="960"/>
      <c r="AE1737" s="960"/>
      <c r="AF1737" s="960"/>
      <c r="AG1737" s="960"/>
      <c r="AH1737" s="960"/>
      <c r="AI1737" s="960"/>
      <c r="AJ1737" s="960"/>
      <c r="AK1737" s="960"/>
      <c r="AL1737" s="960"/>
      <c r="AM1737" s="960"/>
      <c r="AN1737" s="960"/>
      <c r="AO1737" s="960"/>
      <c r="AP1737" s="960"/>
      <c r="AQ1737" s="960"/>
      <c r="AR1737" s="960"/>
      <c r="AS1737" s="960"/>
      <c r="AT1737" s="960"/>
      <c r="AU1737" s="960"/>
      <c r="AV1737" s="960"/>
      <c r="AW1737" s="960"/>
      <c r="AX1737" s="960"/>
      <c r="AY1737" s="960"/>
      <c r="AZ1737" s="960"/>
      <c r="BA1737" s="960"/>
      <c r="BB1737" s="960"/>
      <c r="BC1737" s="960"/>
      <c r="BD1737" s="960"/>
      <c r="BE1737" s="960"/>
      <c r="BF1737" s="960"/>
      <c r="BG1737" s="960"/>
      <c r="BH1737" s="960"/>
      <c r="BI1737" s="960"/>
      <c r="BJ1737" s="960"/>
      <c r="BK1737" s="960"/>
      <c r="BL1737" s="960"/>
      <c r="BM1737" s="960"/>
      <c r="BN1737" s="960"/>
      <c r="BO1737" s="960"/>
      <c r="BP1737" s="960"/>
      <c r="BQ1737" s="960"/>
      <c r="BR1737" s="960"/>
      <c r="BS1737" s="960"/>
    </row>
    <row r="1738" spans="1:71" s="656" customFormat="1" ht="15.65" customHeight="1" outlineLevel="2" x14ac:dyDescent="0.25">
      <c r="A1738" s="934"/>
      <c r="B1738" s="778"/>
      <c r="C1738" s="791"/>
      <c r="D1738" s="784"/>
      <c r="E1738" s="674"/>
      <c r="F1738" s="675"/>
      <c r="G1738" s="655"/>
      <c r="H1738" s="655"/>
      <c r="I1738" s="894"/>
      <c r="J1738" s="894"/>
      <c r="K1738" s="894"/>
      <c r="L1738" s="894"/>
      <c r="M1738" s="895"/>
      <c r="N1738" s="796"/>
      <c r="O1738" s="1017" t="str">
        <f>R1738</f>
        <v>incl. opslagen</v>
      </c>
      <c r="P1738" s="1017"/>
      <c r="Q1738" s="1023"/>
      <c r="R1738" s="1030" t="str">
        <f>Tabellen!$C$2</f>
        <v>incl. opslagen</v>
      </c>
      <c r="S1738" s="1024"/>
      <c r="T1738" s="1030" t="str">
        <f>Tabellen!$C$2</f>
        <v>incl. opslagen</v>
      </c>
      <c r="U1738" s="1018"/>
      <c r="V1738" s="1018"/>
      <c r="W1738" s="1018"/>
      <c r="X1738" s="1018"/>
      <c r="Y1738" s="1019"/>
      <c r="Z1738" s="969"/>
      <c r="AA1738" s="967"/>
      <c r="AB1738" s="967"/>
      <c r="AC1738" s="967"/>
      <c r="AD1738" s="967"/>
      <c r="AE1738" s="967"/>
      <c r="AF1738" s="967"/>
      <c r="AG1738" s="967"/>
      <c r="AH1738" s="967"/>
      <c r="AI1738" s="967"/>
      <c r="AJ1738" s="967"/>
      <c r="AK1738" s="967"/>
      <c r="AL1738" s="967"/>
      <c r="AM1738" s="967"/>
      <c r="AN1738" s="967"/>
      <c r="AO1738" s="967"/>
      <c r="AP1738" s="967"/>
      <c r="AQ1738" s="967"/>
      <c r="AR1738" s="967"/>
      <c r="AS1738" s="967"/>
      <c r="AT1738" s="967"/>
      <c r="AU1738" s="967"/>
      <c r="AV1738" s="967"/>
      <c r="AW1738" s="967"/>
      <c r="AX1738" s="967"/>
      <c r="AY1738" s="967"/>
      <c r="AZ1738" s="967"/>
      <c r="BA1738" s="967"/>
      <c r="BB1738" s="967"/>
      <c r="BC1738" s="967"/>
      <c r="BD1738" s="967"/>
      <c r="BE1738" s="967"/>
      <c r="BF1738" s="967"/>
      <c r="BG1738" s="967"/>
      <c r="BH1738" s="967"/>
      <c r="BI1738" s="967"/>
      <c r="BJ1738" s="967"/>
      <c r="BK1738" s="967"/>
      <c r="BL1738" s="967"/>
      <c r="BM1738" s="967"/>
      <c r="BN1738" s="967"/>
      <c r="BO1738" s="967"/>
      <c r="BP1738" s="967"/>
      <c r="BQ1738" s="967"/>
      <c r="BR1738" s="967"/>
      <c r="BS1738" s="967"/>
    </row>
    <row r="1739" spans="1:71" s="656" customFormat="1" ht="15.65" customHeight="1" outlineLevel="2" x14ac:dyDescent="0.25">
      <c r="A1739" s="934"/>
      <c r="B1739" s="659"/>
      <c r="C1739" s="786"/>
      <c r="D1739" s="659" t="s">
        <v>1269</v>
      </c>
      <c r="E1739" s="660">
        <v>1</v>
      </c>
      <c r="F1739" s="657" t="s">
        <v>73</v>
      </c>
      <c r="G1739" s="660">
        <v>2</v>
      </c>
      <c r="H1739" s="680">
        <f>E1739*G1739</f>
        <v>2</v>
      </c>
      <c r="I1739" s="891">
        <v>25</v>
      </c>
      <c r="J1739" s="891">
        <f>E1739*I1739</f>
        <v>25</v>
      </c>
      <c r="K1739" s="891"/>
      <c r="L1739" s="891">
        <f>E1739*K1739</f>
        <v>0</v>
      </c>
      <c r="M1739" s="891">
        <f>J1739+H1739*Tabellen!$K$2+L1739</f>
        <v>145</v>
      </c>
      <c r="N1739" s="796"/>
      <c r="O1739" s="1018">
        <f>R1739+T1739</f>
        <v>175.45</v>
      </c>
      <c r="P1739" s="1031"/>
      <c r="Q1739" s="1023" t="s">
        <v>1025</v>
      </c>
      <c r="R1739" s="1018">
        <f>H1739*Tabellen!$K$2*Tabellen!$F$2</f>
        <v>145.19999999999999</v>
      </c>
      <c r="S1739" s="1024" t="s">
        <v>1116</v>
      </c>
      <c r="T1739" s="1018">
        <f>J1739*Tabellen!$F$2</f>
        <v>30.25</v>
      </c>
      <c r="U1739" s="1018">
        <f>R1739*Tabellen!$G$2</f>
        <v>13.067999999999998</v>
      </c>
      <c r="V1739" s="1018">
        <f>T1739*Tabellen!$H$2</f>
        <v>6.3525</v>
      </c>
      <c r="W1739" s="1018">
        <f>U1739+V1739</f>
        <v>19.420499999999997</v>
      </c>
      <c r="X1739" s="1018">
        <f>O1739+W1739</f>
        <v>194.87049999999999</v>
      </c>
      <c r="Y1739" s="1017"/>
      <c r="Z1739" s="967"/>
      <c r="AA1739" s="967"/>
      <c r="AB1739" s="967"/>
      <c r="AC1739" s="967"/>
      <c r="AD1739" s="967"/>
      <c r="AE1739" s="967"/>
      <c r="AF1739" s="967"/>
      <c r="AG1739" s="967"/>
      <c r="AH1739" s="967"/>
      <c r="AI1739" s="967"/>
      <c r="AJ1739" s="967"/>
      <c r="AK1739" s="967"/>
      <c r="AL1739" s="967"/>
      <c r="AM1739" s="967"/>
      <c r="AN1739" s="967"/>
      <c r="AO1739" s="967"/>
      <c r="AP1739" s="967"/>
      <c r="AQ1739" s="967"/>
      <c r="AR1739" s="967"/>
      <c r="AS1739" s="967"/>
      <c r="AT1739" s="967"/>
      <c r="AU1739" s="967"/>
      <c r="AV1739" s="967"/>
      <c r="AW1739" s="967"/>
      <c r="AX1739" s="967"/>
      <c r="AY1739" s="967"/>
      <c r="AZ1739" s="967"/>
      <c r="BA1739" s="967"/>
      <c r="BB1739" s="967"/>
      <c r="BC1739" s="967"/>
      <c r="BD1739" s="967"/>
      <c r="BE1739" s="967"/>
      <c r="BF1739" s="967"/>
      <c r="BG1739" s="967"/>
      <c r="BH1739" s="967"/>
      <c r="BI1739" s="967"/>
      <c r="BJ1739" s="967"/>
      <c r="BK1739" s="967"/>
      <c r="BL1739" s="967"/>
      <c r="BM1739" s="967"/>
      <c r="BN1739" s="967"/>
      <c r="BO1739" s="967"/>
      <c r="BP1739" s="967"/>
      <c r="BQ1739" s="967"/>
      <c r="BR1739" s="967"/>
      <c r="BS1739" s="967"/>
    </row>
    <row r="1740" spans="1:71" s="830" customFormat="1" ht="15.65" customHeight="1" outlineLevel="2" x14ac:dyDescent="0.25">
      <c r="A1740" s="936"/>
      <c r="B1740" s="659"/>
      <c r="C1740" s="786"/>
      <c r="D1740" s="659" t="s">
        <v>1270</v>
      </c>
      <c r="E1740" s="660">
        <v>2.66</v>
      </c>
      <c r="F1740" s="657" t="s">
        <v>71</v>
      </c>
      <c r="G1740" s="661">
        <v>0.1</v>
      </c>
      <c r="H1740" s="680">
        <f>E1740*G1740</f>
        <v>0.26600000000000001</v>
      </c>
      <c r="I1740" s="891"/>
      <c r="J1740" s="891"/>
      <c r="K1740" s="891"/>
      <c r="L1740" s="891"/>
      <c r="M1740" s="891">
        <f>J1740+H1740*Tabellen!$K$2+L1740</f>
        <v>15.96</v>
      </c>
      <c r="N1740" s="833"/>
      <c r="O1740" s="1018">
        <f>R1740+T1740</f>
        <v>19.311600000000002</v>
      </c>
      <c r="P1740" s="1031"/>
      <c r="Q1740" s="1023" t="s">
        <v>1025</v>
      </c>
      <c r="R1740" s="1018">
        <f>H1740*Tabellen!$K$2*Tabellen!$F$2</f>
        <v>19.311600000000002</v>
      </c>
      <c r="S1740" s="1024" t="s">
        <v>1116</v>
      </c>
      <c r="T1740" s="1018">
        <f>J1740*Tabellen!$F$2</f>
        <v>0</v>
      </c>
      <c r="U1740" s="1018">
        <f>R1740*Tabellen!$G$2</f>
        <v>1.7380440000000001</v>
      </c>
      <c r="V1740" s="1018">
        <f>T1740*Tabellen!$H$2</f>
        <v>0</v>
      </c>
      <c r="W1740" s="1018">
        <f>U1740+V1740</f>
        <v>1.7380440000000001</v>
      </c>
      <c r="X1740" s="1018">
        <f>O1740+W1740</f>
        <v>21.049644000000001</v>
      </c>
      <c r="Y1740" s="1034"/>
      <c r="Z1740" s="970"/>
      <c r="AA1740" s="970"/>
      <c r="AB1740" s="970"/>
      <c r="AC1740" s="970"/>
      <c r="AD1740" s="970"/>
      <c r="AE1740" s="970"/>
      <c r="AF1740" s="970"/>
      <c r="AG1740" s="970"/>
      <c r="AH1740" s="970"/>
      <c r="AI1740" s="970"/>
      <c r="AJ1740" s="970"/>
      <c r="AK1740" s="970"/>
      <c r="AL1740" s="970"/>
      <c r="AM1740" s="970"/>
      <c r="AN1740" s="970"/>
      <c r="AO1740" s="970"/>
      <c r="AP1740" s="970"/>
      <c r="AQ1740" s="970"/>
      <c r="AR1740" s="970"/>
      <c r="AS1740" s="970"/>
      <c r="AT1740" s="970"/>
      <c r="AU1740" s="970"/>
      <c r="AV1740" s="970"/>
      <c r="AW1740" s="970"/>
      <c r="AX1740" s="970"/>
      <c r="AY1740" s="970"/>
      <c r="AZ1740" s="970"/>
      <c r="BA1740" s="970"/>
      <c r="BB1740" s="970"/>
      <c r="BC1740" s="970"/>
      <c r="BD1740" s="970"/>
      <c r="BE1740" s="970"/>
      <c r="BF1740" s="970"/>
      <c r="BG1740" s="970"/>
      <c r="BH1740" s="970"/>
      <c r="BI1740" s="970"/>
      <c r="BJ1740" s="970"/>
      <c r="BK1740" s="970"/>
      <c r="BL1740" s="970"/>
      <c r="BM1740" s="970"/>
      <c r="BN1740" s="970"/>
      <c r="BO1740" s="970"/>
      <c r="BP1740" s="970"/>
      <c r="BQ1740" s="970"/>
      <c r="BR1740" s="970"/>
      <c r="BS1740" s="970"/>
    </row>
    <row r="1741" spans="1:71" ht="15.65" customHeight="1" outlineLevel="2" x14ac:dyDescent="0.25">
      <c r="B1741" s="659"/>
      <c r="D1741" s="659" t="s">
        <v>1419</v>
      </c>
      <c r="E1741" s="660">
        <v>1</v>
      </c>
      <c r="F1741" s="657" t="s">
        <v>73</v>
      </c>
      <c r="G1741" s="661">
        <v>4</v>
      </c>
      <c r="H1741" s="661">
        <f>E1741*G1741</f>
        <v>4</v>
      </c>
      <c r="I1741" s="891">
        <f>475.12/121*100</f>
        <v>392.6611570247934</v>
      </c>
      <c r="J1741" s="891">
        <f>E1741*I1741</f>
        <v>392.6611570247934</v>
      </c>
      <c r="L1741" s="891">
        <f>E1741*K1741</f>
        <v>0</v>
      </c>
      <c r="M1741" s="891">
        <f>J1741+H1741*Tabellen!$K$2+L1741</f>
        <v>632.6611570247934</v>
      </c>
      <c r="N1741" s="795"/>
      <c r="O1741" s="1018">
        <f>R1741+T1741</f>
        <v>765.52</v>
      </c>
      <c r="P1741" s="1031"/>
      <c r="Q1741" s="1023" t="s">
        <v>1025</v>
      </c>
      <c r="R1741" s="1018">
        <f>H1741*Tabellen!$K$2*Tabellen!$F$2</f>
        <v>290.39999999999998</v>
      </c>
      <c r="S1741" s="1024" t="s">
        <v>1116</v>
      </c>
      <c r="T1741" s="1018">
        <f>J1741*Tabellen!$F$2</f>
        <v>475.12</v>
      </c>
      <c r="U1741" s="1018">
        <f>R1741*Tabellen!$G$2</f>
        <v>26.135999999999996</v>
      </c>
      <c r="V1741" s="1018">
        <f>T1741*Tabellen!$H$2</f>
        <v>99.775199999999998</v>
      </c>
      <c r="W1741" s="1018">
        <f>U1741+V1741</f>
        <v>125.91119999999999</v>
      </c>
      <c r="X1741" s="1018">
        <f>O1741+W1741</f>
        <v>891.43119999999999</v>
      </c>
      <c r="Y1741" s="1017"/>
      <c r="Z1741" s="964"/>
    </row>
    <row r="1742" spans="1:71" ht="15.65" customHeight="1" outlineLevel="2" x14ac:dyDescent="0.25">
      <c r="D1742" s="659" t="s">
        <v>1271</v>
      </c>
      <c r="E1742" s="660">
        <v>1</v>
      </c>
      <c r="F1742" s="657" t="s">
        <v>72</v>
      </c>
      <c r="G1742" s="661">
        <v>0.5</v>
      </c>
      <c r="H1742" s="661">
        <f>E1742*G1742</f>
        <v>0.5</v>
      </c>
      <c r="I1742" s="891">
        <v>0</v>
      </c>
      <c r="J1742" s="891">
        <f>E1742*I1742</f>
        <v>0</v>
      </c>
      <c r="L1742" s="891">
        <f>E1742*K1742</f>
        <v>0</v>
      </c>
      <c r="M1742" s="891">
        <f>J1742+H1742*Tabellen!$K$2+L1742</f>
        <v>30</v>
      </c>
      <c r="O1742" s="1018">
        <f>R1742+T1742</f>
        <v>36.299999999999997</v>
      </c>
      <c r="P1742" s="1031"/>
      <c r="Q1742" s="1023" t="s">
        <v>1025</v>
      </c>
      <c r="R1742" s="1018">
        <f>H1742*Tabellen!$K$2*Tabellen!$F$2</f>
        <v>36.299999999999997</v>
      </c>
      <c r="S1742" s="1024" t="s">
        <v>1116</v>
      </c>
      <c r="T1742" s="1018">
        <f>J1742*Tabellen!$F$2</f>
        <v>0</v>
      </c>
      <c r="U1742" s="1018">
        <f>R1742*Tabellen!$G$2</f>
        <v>3.2669999999999995</v>
      </c>
      <c r="V1742" s="1018">
        <f>T1742*Tabellen!$H$2</f>
        <v>0</v>
      </c>
      <c r="W1742" s="1018">
        <f>U1742+V1742</f>
        <v>3.2669999999999995</v>
      </c>
      <c r="X1742" s="1018">
        <f>O1742+W1742</f>
        <v>39.566999999999993</v>
      </c>
    </row>
    <row r="1743" spans="1:71" s="656" customFormat="1" ht="15.65" customHeight="1" outlineLevel="2" x14ac:dyDescent="0.25">
      <c r="A1743" s="934"/>
      <c r="B1743" s="659"/>
      <c r="C1743" s="786"/>
      <c r="D1743" s="659" t="s">
        <v>1802</v>
      </c>
      <c r="E1743" s="660"/>
      <c r="F1743" s="659"/>
      <c r="G1743" s="660"/>
      <c r="H1743" s="661"/>
      <c r="I1743" s="904"/>
      <c r="J1743" s="891"/>
      <c r="K1743" s="891"/>
      <c r="L1743" s="891"/>
      <c r="M1743" s="891"/>
      <c r="N1743" s="796"/>
      <c r="O1743" s="1026"/>
      <c r="P1743" s="1026"/>
      <c r="Q1743" s="1023"/>
      <c r="R1743" s="1018"/>
      <c r="S1743" s="1024"/>
      <c r="T1743" s="1018"/>
      <c r="U1743" s="1018"/>
      <c r="V1743" s="1018"/>
      <c r="W1743" s="1018"/>
      <c r="X1743" s="1018"/>
      <c r="Y1743" s="1026"/>
      <c r="Z1743" s="967"/>
      <c r="AA1743" s="967"/>
      <c r="AB1743" s="967"/>
      <c r="AC1743" s="967"/>
      <c r="AD1743" s="967"/>
      <c r="AE1743" s="967"/>
      <c r="AF1743" s="967"/>
      <c r="AG1743" s="967"/>
      <c r="AH1743" s="967"/>
      <c r="AI1743" s="967"/>
      <c r="AJ1743" s="967"/>
      <c r="AK1743" s="967"/>
      <c r="AL1743" s="967"/>
      <c r="AM1743" s="967"/>
      <c r="AN1743" s="967"/>
      <c r="AO1743" s="967"/>
      <c r="AP1743" s="967"/>
      <c r="AQ1743" s="967"/>
      <c r="AR1743" s="967"/>
      <c r="AS1743" s="967"/>
      <c r="AT1743" s="967"/>
      <c r="AU1743" s="967"/>
      <c r="AV1743" s="967"/>
      <c r="AW1743" s="967"/>
      <c r="AX1743" s="967"/>
      <c r="AY1743" s="967"/>
      <c r="AZ1743" s="967"/>
      <c r="BA1743" s="967"/>
      <c r="BB1743" s="967"/>
      <c r="BC1743" s="967"/>
      <c r="BD1743" s="967"/>
      <c r="BE1743" s="967"/>
      <c r="BF1743" s="967"/>
      <c r="BG1743" s="967"/>
      <c r="BH1743" s="967"/>
      <c r="BI1743" s="967"/>
      <c r="BJ1743" s="967"/>
      <c r="BK1743" s="967"/>
      <c r="BL1743" s="967"/>
      <c r="BM1743" s="967"/>
      <c r="BN1743" s="967"/>
      <c r="BO1743" s="967"/>
      <c r="BP1743" s="967"/>
      <c r="BQ1743" s="967"/>
      <c r="BR1743" s="967"/>
      <c r="BS1743" s="967"/>
    </row>
    <row r="1744" spans="1:71" s="656" customFormat="1" ht="15.65" customHeight="1" outlineLevel="2" x14ac:dyDescent="0.25">
      <c r="A1744" s="934"/>
      <c r="B1744" s="659"/>
      <c r="C1744" s="786"/>
      <c r="D1744" s="659" t="s">
        <v>1803</v>
      </c>
      <c r="E1744" s="660"/>
      <c r="F1744" s="659"/>
      <c r="G1744" s="660"/>
      <c r="H1744" s="661"/>
      <c r="I1744" s="904"/>
      <c r="J1744" s="891"/>
      <c r="K1744" s="891"/>
      <c r="L1744" s="891"/>
      <c r="M1744" s="891"/>
      <c r="N1744" s="796"/>
      <c r="O1744" s="1026"/>
      <c r="P1744" s="1026"/>
      <c r="Q1744" s="1023"/>
      <c r="R1744" s="1018"/>
      <c r="S1744" s="1024"/>
      <c r="T1744" s="1018"/>
      <c r="U1744" s="1018"/>
      <c r="V1744" s="1018"/>
      <c r="W1744" s="1018"/>
      <c r="X1744" s="1018"/>
      <c r="Y1744" s="1026"/>
      <c r="Z1744" s="967"/>
      <c r="AA1744" s="967"/>
      <c r="AB1744" s="967"/>
      <c r="AC1744" s="967"/>
      <c r="AD1744" s="967"/>
      <c r="AE1744" s="967"/>
      <c r="AF1744" s="967"/>
      <c r="AG1744" s="967"/>
      <c r="AH1744" s="967"/>
      <c r="AI1744" s="967"/>
      <c r="AJ1744" s="967"/>
      <c r="AK1744" s="967"/>
      <c r="AL1744" s="967"/>
      <c r="AM1744" s="967"/>
      <c r="AN1744" s="967"/>
      <c r="AO1744" s="967"/>
      <c r="AP1744" s="967"/>
      <c r="AQ1744" s="967"/>
      <c r="AR1744" s="967"/>
      <c r="AS1744" s="967"/>
      <c r="AT1744" s="967"/>
      <c r="AU1744" s="967"/>
      <c r="AV1744" s="967"/>
      <c r="AW1744" s="967"/>
      <c r="AX1744" s="967"/>
      <c r="AY1744" s="967"/>
      <c r="AZ1744" s="967"/>
      <c r="BA1744" s="967"/>
      <c r="BB1744" s="967"/>
      <c r="BC1744" s="967"/>
      <c r="BD1744" s="967"/>
      <c r="BE1744" s="967"/>
      <c r="BF1744" s="967"/>
      <c r="BG1744" s="967"/>
      <c r="BH1744" s="967"/>
      <c r="BI1744" s="967"/>
      <c r="BJ1744" s="967"/>
      <c r="BK1744" s="967"/>
      <c r="BL1744" s="967"/>
      <c r="BM1744" s="967"/>
      <c r="BN1744" s="967"/>
      <c r="BO1744" s="967"/>
      <c r="BP1744" s="967"/>
      <c r="BQ1744" s="967"/>
      <c r="BR1744" s="967"/>
      <c r="BS1744" s="967"/>
    </row>
    <row r="1745" spans="1:71" s="656" customFormat="1" ht="15.65" customHeight="1" outlineLevel="2" x14ac:dyDescent="0.25">
      <c r="A1745" s="934"/>
      <c r="B1745" s="778"/>
      <c r="C1745" s="791"/>
      <c r="D1745" s="659" t="s">
        <v>1268</v>
      </c>
      <c r="E1745" s="674"/>
      <c r="F1745" s="675"/>
      <c r="G1745" s="655"/>
      <c r="H1745" s="655"/>
      <c r="I1745" s="894"/>
      <c r="J1745" s="894"/>
      <c r="K1745" s="894"/>
      <c r="L1745" s="894"/>
      <c r="M1745" s="895"/>
      <c r="N1745" s="796"/>
      <c r="O1745" s="1026"/>
      <c r="P1745" s="1026"/>
      <c r="Q1745" s="1023"/>
      <c r="R1745" s="1018"/>
      <c r="S1745" s="1024"/>
      <c r="T1745" s="1018"/>
      <c r="U1745" s="1018"/>
      <c r="V1745" s="1018"/>
      <c r="W1745" s="1018"/>
      <c r="X1745" s="1018"/>
      <c r="Y1745" s="1019"/>
      <c r="Z1745" s="969"/>
      <c r="AA1745" s="967"/>
      <c r="AB1745" s="967"/>
      <c r="AC1745" s="967"/>
      <c r="AD1745" s="967"/>
      <c r="AE1745" s="967"/>
      <c r="AF1745" s="967"/>
      <c r="AG1745" s="967"/>
      <c r="AH1745" s="967"/>
      <c r="AI1745" s="967"/>
      <c r="AJ1745" s="967"/>
      <c r="AK1745" s="967"/>
      <c r="AL1745" s="967"/>
      <c r="AM1745" s="967"/>
      <c r="AN1745" s="967"/>
      <c r="AO1745" s="967"/>
      <c r="AP1745" s="967"/>
      <c r="AQ1745" s="967"/>
      <c r="AR1745" s="967"/>
      <c r="AS1745" s="967"/>
      <c r="AT1745" s="967"/>
      <c r="AU1745" s="967"/>
      <c r="AV1745" s="967"/>
      <c r="AW1745" s="967"/>
      <c r="AX1745" s="967"/>
      <c r="AY1745" s="967"/>
      <c r="AZ1745" s="967"/>
      <c r="BA1745" s="967"/>
      <c r="BB1745" s="967"/>
      <c r="BC1745" s="967"/>
      <c r="BD1745" s="967"/>
      <c r="BE1745" s="967"/>
      <c r="BF1745" s="967"/>
      <c r="BG1745" s="967"/>
      <c r="BH1745" s="967"/>
      <c r="BI1745" s="967"/>
      <c r="BJ1745" s="967"/>
      <c r="BK1745" s="967"/>
      <c r="BL1745" s="967"/>
      <c r="BM1745" s="967"/>
      <c r="BN1745" s="967"/>
      <c r="BO1745" s="967"/>
      <c r="BP1745" s="967"/>
      <c r="BQ1745" s="967"/>
      <c r="BR1745" s="967"/>
      <c r="BS1745" s="967"/>
    </row>
    <row r="1746" spans="1:71" s="656" customFormat="1" ht="15.65" customHeight="1" outlineLevel="2" x14ac:dyDescent="0.25">
      <c r="A1746" s="934"/>
      <c r="B1746" s="778"/>
      <c r="C1746" s="791"/>
      <c r="D1746" s="659" t="s">
        <v>1411</v>
      </c>
      <c r="E1746" s="674"/>
      <c r="F1746" s="675"/>
      <c r="G1746" s="655"/>
      <c r="H1746" s="655"/>
      <c r="I1746" s="894"/>
      <c r="J1746" s="894"/>
      <c r="K1746" s="894"/>
      <c r="L1746" s="891"/>
      <c r="M1746" s="895"/>
      <c r="N1746" s="796"/>
      <c r="O1746" s="1017"/>
      <c r="P1746" s="1017"/>
      <c r="Q1746" s="1023"/>
      <c r="R1746" s="1018"/>
      <c r="S1746" s="1024"/>
      <c r="T1746" s="1018"/>
      <c r="U1746" s="1018"/>
      <c r="V1746" s="1018"/>
      <c r="W1746" s="1018"/>
      <c r="X1746" s="1018"/>
      <c r="Y1746" s="1019"/>
      <c r="Z1746" s="969"/>
      <c r="AA1746" s="967"/>
      <c r="AB1746" s="967"/>
      <c r="AC1746" s="967"/>
      <c r="AD1746" s="967"/>
      <c r="AE1746" s="967"/>
      <c r="AF1746" s="967"/>
      <c r="AG1746" s="967"/>
      <c r="AH1746" s="967"/>
      <c r="AI1746" s="967"/>
      <c r="AJ1746" s="967"/>
      <c r="AK1746" s="967"/>
      <c r="AL1746" s="967"/>
      <c r="AM1746" s="967"/>
      <c r="AN1746" s="967"/>
      <c r="AO1746" s="967"/>
      <c r="AP1746" s="967"/>
      <c r="AQ1746" s="967"/>
      <c r="AR1746" s="967"/>
      <c r="AS1746" s="967"/>
      <c r="AT1746" s="967"/>
      <c r="AU1746" s="967"/>
      <c r="AV1746" s="967"/>
      <c r="AW1746" s="967"/>
      <c r="AX1746" s="967"/>
      <c r="AY1746" s="967"/>
      <c r="AZ1746" s="967"/>
      <c r="BA1746" s="967"/>
      <c r="BB1746" s="967"/>
      <c r="BC1746" s="967"/>
      <c r="BD1746" s="967"/>
      <c r="BE1746" s="967"/>
      <c r="BF1746" s="967"/>
      <c r="BG1746" s="967"/>
      <c r="BH1746" s="967"/>
      <c r="BI1746" s="967"/>
      <c r="BJ1746" s="967"/>
      <c r="BK1746" s="967"/>
      <c r="BL1746" s="967"/>
      <c r="BM1746" s="967"/>
      <c r="BN1746" s="967"/>
      <c r="BO1746" s="967"/>
      <c r="BP1746" s="967"/>
      <c r="BQ1746" s="967"/>
      <c r="BR1746" s="967"/>
      <c r="BS1746" s="967"/>
    </row>
    <row r="1747" spans="1:71" ht="15.65" customHeight="1" outlineLevel="2" x14ac:dyDescent="0.25"/>
    <row r="1748" spans="1:71" ht="9" customHeight="1" outlineLevel="1" x14ac:dyDescent="0.25">
      <c r="B1748" s="663"/>
      <c r="D1748" s="664"/>
      <c r="E1748" s="666"/>
      <c r="F1748" s="664"/>
      <c r="G1748" s="665"/>
      <c r="H1748" s="665"/>
      <c r="I1748" s="892"/>
      <c r="J1748" s="892"/>
      <c r="K1748" s="892"/>
      <c r="L1748" s="892"/>
      <c r="M1748" s="892"/>
      <c r="N1748" s="786"/>
      <c r="O1748" s="1021"/>
      <c r="P1748" s="1021"/>
      <c r="Q1748" s="1021"/>
      <c r="R1748" s="1022"/>
      <c r="S1748" s="1022"/>
      <c r="T1748" s="1022"/>
      <c r="U1748" s="1022"/>
      <c r="V1748" s="1022"/>
      <c r="W1748" s="1022"/>
      <c r="X1748" s="1022"/>
      <c r="Y1748" s="1021"/>
      <c r="Z1748" s="965"/>
      <c r="AA1748" s="966"/>
      <c r="AG1748" s="963"/>
      <c r="AH1748" s="963"/>
    </row>
    <row r="1749" spans="1:71" s="655" customFormat="1" ht="15.65" customHeight="1" outlineLevel="1" x14ac:dyDescent="0.25">
      <c r="B1749" s="650" t="s">
        <v>1162</v>
      </c>
      <c r="C1749" s="937"/>
      <c r="D1749" s="651" t="s">
        <v>1277</v>
      </c>
      <c r="E1749" s="658">
        <v>1</v>
      </c>
      <c r="F1749" s="651" t="s">
        <v>73</v>
      </c>
      <c r="G1749" s="652"/>
      <c r="H1749" s="890">
        <f>SUM(H1751:H1759)</f>
        <v>6.8520000000000003</v>
      </c>
      <c r="I1749" s="890"/>
      <c r="J1749" s="890">
        <f>SUM(J1751:J1759)</f>
        <v>493.57851239669424</v>
      </c>
      <c r="K1749" s="890"/>
      <c r="L1749" s="890">
        <f>SUM(L1751:L1759)</f>
        <v>0</v>
      </c>
      <c r="M1749" s="890">
        <f>SUM(M1751:M1759)</f>
        <v>904.69851239669424</v>
      </c>
      <c r="N1749" s="937"/>
      <c r="O1749" s="890">
        <f>SUM(O1750:O1758)/E1749</f>
        <v>1094.6851999999999</v>
      </c>
      <c r="P1749" s="1014" t="str">
        <f>B1749</f>
        <v>V4-4-A2</v>
      </c>
      <c r="Q1749" s="1014"/>
      <c r="R1749" s="1015"/>
      <c r="S1749" s="1015"/>
      <c r="T1749" s="1015"/>
      <c r="U1749" s="1028"/>
      <c r="V1749" s="1015"/>
      <c r="W1749" s="1015"/>
      <c r="X1749" s="1015">
        <f>SUM(X1750:X1754)/E1749</f>
        <v>1264.874468</v>
      </c>
      <c r="Y1749" s="1014"/>
    </row>
    <row r="1750" spans="1:71" s="656" customFormat="1" ht="15.65" customHeight="1" outlineLevel="2" x14ac:dyDescent="0.25">
      <c r="A1750" s="934"/>
      <c r="B1750" s="659"/>
      <c r="C1750" s="786"/>
      <c r="D1750" s="657" t="s">
        <v>1412</v>
      </c>
      <c r="E1750" s="660"/>
      <c r="F1750" s="659"/>
      <c r="G1750" s="660"/>
      <c r="H1750" s="661"/>
      <c r="I1750" s="904"/>
      <c r="J1750" s="891"/>
      <c r="K1750" s="891"/>
      <c r="L1750" s="891"/>
      <c r="M1750" s="891"/>
      <c r="N1750" s="796"/>
      <c r="O1750" s="1017" t="str">
        <f>R1750</f>
        <v>incl. opslagen</v>
      </c>
      <c r="P1750" s="1017"/>
      <c r="Q1750" s="1023"/>
      <c r="R1750" s="1030" t="str">
        <f>Tabellen!$C$2</f>
        <v>incl. opslagen</v>
      </c>
      <c r="S1750" s="1024"/>
      <c r="T1750" s="1030" t="str">
        <f>Tabellen!$C$2</f>
        <v>incl. opslagen</v>
      </c>
      <c r="U1750" s="1018"/>
      <c r="V1750" s="1018"/>
      <c r="W1750" s="1018"/>
      <c r="X1750" s="1018"/>
      <c r="Y1750" s="1026"/>
      <c r="Z1750" s="967"/>
      <c r="AA1750" s="967"/>
      <c r="AB1750" s="967"/>
      <c r="AC1750" s="967"/>
      <c r="AD1750" s="967"/>
      <c r="AE1750" s="967"/>
      <c r="AF1750" s="967"/>
      <c r="AG1750" s="967"/>
      <c r="AH1750" s="967"/>
      <c r="AI1750" s="967"/>
      <c r="AJ1750" s="967"/>
      <c r="AK1750" s="967"/>
      <c r="AL1750" s="967"/>
      <c r="AM1750" s="967"/>
      <c r="AN1750" s="967"/>
      <c r="AO1750" s="967"/>
      <c r="AP1750" s="967"/>
      <c r="AQ1750" s="967"/>
      <c r="AR1750" s="967"/>
      <c r="AS1750" s="967"/>
      <c r="AT1750" s="967"/>
      <c r="AU1750" s="967"/>
      <c r="AV1750" s="967"/>
      <c r="AW1750" s="967"/>
      <c r="AX1750" s="967"/>
      <c r="AY1750" s="967"/>
      <c r="AZ1750" s="967"/>
      <c r="BA1750" s="967"/>
      <c r="BB1750" s="967"/>
      <c r="BC1750" s="967"/>
      <c r="BD1750" s="967"/>
      <c r="BE1750" s="967"/>
      <c r="BF1750" s="967"/>
      <c r="BG1750" s="967"/>
      <c r="BH1750" s="967"/>
      <c r="BI1750" s="967"/>
      <c r="BJ1750" s="967"/>
      <c r="BK1750" s="967"/>
      <c r="BL1750" s="967"/>
      <c r="BM1750" s="967"/>
      <c r="BN1750" s="967"/>
      <c r="BO1750" s="967"/>
      <c r="BP1750" s="967"/>
      <c r="BQ1750" s="967"/>
      <c r="BR1750" s="967"/>
      <c r="BS1750" s="967"/>
    </row>
    <row r="1751" spans="1:71" s="656" customFormat="1" ht="15.65" customHeight="1" outlineLevel="2" x14ac:dyDescent="0.25">
      <c r="A1751" s="934"/>
      <c r="B1751" s="659"/>
      <c r="C1751" s="786"/>
      <c r="D1751" s="659" t="s">
        <v>1269</v>
      </c>
      <c r="E1751" s="660">
        <v>1</v>
      </c>
      <c r="F1751" s="657" t="s">
        <v>73</v>
      </c>
      <c r="G1751" s="660">
        <v>2</v>
      </c>
      <c r="H1751" s="680">
        <f>E1751*G1751</f>
        <v>2</v>
      </c>
      <c r="I1751" s="891">
        <v>25</v>
      </c>
      <c r="J1751" s="891">
        <f>E1751*I1751</f>
        <v>25</v>
      </c>
      <c r="K1751" s="891"/>
      <c r="L1751" s="891">
        <f>E1751*K1751</f>
        <v>0</v>
      </c>
      <c r="M1751" s="891">
        <f>J1751+H1751*Tabellen!$K$2+L1751</f>
        <v>145</v>
      </c>
      <c r="N1751" s="796"/>
      <c r="O1751" s="1018">
        <f>R1751+T1751</f>
        <v>175.45</v>
      </c>
      <c r="P1751" s="1031"/>
      <c r="Q1751" s="1023" t="s">
        <v>1025</v>
      </c>
      <c r="R1751" s="1018">
        <f>H1751*Tabellen!$K$2*Tabellen!$F$2</f>
        <v>145.19999999999999</v>
      </c>
      <c r="S1751" s="1024" t="s">
        <v>1116</v>
      </c>
      <c r="T1751" s="1018">
        <f>J1751*Tabellen!$F$2</f>
        <v>30.25</v>
      </c>
      <c r="U1751" s="1018">
        <f>R1751*Tabellen!$G$2</f>
        <v>13.067999999999998</v>
      </c>
      <c r="V1751" s="1018">
        <f>T1751*Tabellen!$H$2</f>
        <v>6.3525</v>
      </c>
      <c r="W1751" s="1018">
        <f>U1751+V1751</f>
        <v>19.420499999999997</v>
      </c>
      <c r="X1751" s="1018">
        <f>O1751+W1751</f>
        <v>194.87049999999999</v>
      </c>
      <c r="Y1751" s="1017"/>
      <c r="Z1751" s="967"/>
      <c r="AA1751" s="967"/>
      <c r="AB1751" s="967"/>
      <c r="AC1751" s="967"/>
      <c r="AD1751" s="967"/>
      <c r="AE1751" s="967"/>
      <c r="AF1751" s="967"/>
      <c r="AG1751" s="967"/>
      <c r="AH1751" s="967"/>
      <c r="AI1751" s="967"/>
      <c r="AJ1751" s="967"/>
      <c r="AK1751" s="967"/>
      <c r="AL1751" s="967"/>
      <c r="AM1751" s="967"/>
      <c r="AN1751" s="967"/>
      <c r="AO1751" s="967"/>
      <c r="AP1751" s="967"/>
      <c r="AQ1751" s="967"/>
      <c r="AR1751" s="967"/>
      <c r="AS1751" s="967"/>
      <c r="AT1751" s="967"/>
      <c r="AU1751" s="967"/>
      <c r="AV1751" s="967"/>
      <c r="AW1751" s="967"/>
      <c r="AX1751" s="967"/>
      <c r="AY1751" s="967"/>
      <c r="AZ1751" s="967"/>
      <c r="BA1751" s="967"/>
      <c r="BB1751" s="967"/>
      <c r="BC1751" s="967"/>
      <c r="BD1751" s="967"/>
      <c r="BE1751" s="967"/>
      <c r="BF1751" s="967"/>
      <c r="BG1751" s="967"/>
      <c r="BH1751" s="967"/>
      <c r="BI1751" s="967"/>
      <c r="BJ1751" s="967"/>
      <c r="BK1751" s="967"/>
      <c r="BL1751" s="967"/>
      <c r="BM1751" s="967"/>
      <c r="BN1751" s="967"/>
      <c r="BO1751" s="967"/>
      <c r="BP1751" s="967"/>
      <c r="BQ1751" s="967"/>
      <c r="BR1751" s="967"/>
      <c r="BS1751" s="967"/>
    </row>
    <row r="1752" spans="1:71" ht="15.65" customHeight="1" outlineLevel="2" x14ac:dyDescent="0.25">
      <c r="D1752" s="657" t="s">
        <v>1271</v>
      </c>
      <c r="E1752" s="660">
        <v>1</v>
      </c>
      <c r="F1752" s="657" t="s">
        <v>72</v>
      </c>
      <c r="G1752" s="661">
        <v>0.5</v>
      </c>
      <c r="H1752" s="661">
        <f>E1752*G1752</f>
        <v>0.5</v>
      </c>
      <c r="J1752" s="891">
        <f>E1752*I1752</f>
        <v>0</v>
      </c>
      <c r="L1752" s="891">
        <f>E1752*K1752</f>
        <v>0</v>
      </c>
      <c r="M1752" s="891">
        <f>J1752+H1752*Tabellen!$K$2+L1752</f>
        <v>30</v>
      </c>
      <c r="O1752" s="1018">
        <f>R1752+T1752</f>
        <v>36.299999999999997</v>
      </c>
      <c r="P1752" s="1031"/>
      <c r="Q1752" s="1023" t="s">
        <v>1025</v>
      </c>
      <c r="R1752" s="1018">
        <f>H1752*Tabellen!$K$2*Tabellen!$F$2</f>
        <v>36.299999999999997</v>
      </c>
      <c r="S1752" s="1024" t="s">
        <v>1116</v>
      </c>
      <c r="T1752" s="1018">
        <f>J1752*Tabellen!$F$2</f>
        <v>0</v>
      </c>
      <c r="U1752" s="1018">
        <f>R1752*Tabellen!$G$2</f>
        <v>3.2669999999999995</v>
      </c>
      <c r="V1752" s="1018">
        <f>T1752*Tabellen!$H$2</f>
        <v>0</v>
      </c>
      <c r="W1752" s="1018">
        <f>U1752+V1752</f>
        <v>3.2669999999999995</v>
      </c>
      <c r="X1752" s="1018">
        <f>O1752+W1752</f>
        <v>39.566999999999993</v>
      </c>
    </row>
    <row r="1753" spans="1:71" s="830" customFormat="1" ht="15.65" customHeight="1" outlineLevel="2" x14ac:dyDescent="0.25">
      <c r="A1753" s="936"/>
      <c r="B1753" s="659"/>
      <c r="C1753" s="786"/>
      <c r="D1753" s="657" t="s">
        <v>1270</v>
      </c>
      <c r="E1753" s="660">
        <v>3.52</v>
      </c>
      <c r="F1753" s="657" t="s">
        <v>71</v>
      </c>
      <c r="G1753" s="661">
        <v>0.1</v>
      </c>
      <c r="H1753" s="680">
        <f>E1753*G1753</f>
        <v>0.35200000000000004</v>
      </c>
      <c r="I1753" s="891"/>
      <c r="J1753" s="891"/>
      <c r="K1753" s="891"/>
      <c r="L1753" s="891"/>
      <c r="M1753" s="891">
        <f>J1753+H1753*Tabellen!$K$2+L1753</f>
        <v>21.12</v>
      </c>
      <c r="N1753" s="833"/>
      <c r="O1753" s="1018">
        <f>R1753+T1753</f>
        <v>25.555199999999999</v>
      </c>
      <c r="P1753" s="1031"/>
      <c r="Q1753" s="1023" t="s">
        <v>1025</v>
      </c>
      <c r="R1753" s="1018">
        <f>H1753*Tabellen!$K$2*Tabellen!$F$2</f>
        <v>25.555199999999999</v>
      </c>
      <c r="S1753" s="1024" t="s">
        <v>1116</v>
      </c>
      <c r="T1753" s="1018">
        <f>J1753*Tabellen!$F$2</f>
        <v>0</v>
      </c>
      <c r="U1753" s="1018">
        <f>R1753*Tabellen!$G$2</f>
        <v>2.2999679999999998</v>
      </c>
      <c r="V1753" s="1018">
        <f>T1753*Tabellen!$H$2</f>
        <v>0</v>
      </c>
      <c r="W1753" s="1018">
        <f>U1753+V1753</f>
        <v>2.2999679999999998</v>
      </c>
      <c r="X1753" s="1018">
        <f>O1753+W1753</f>
        <v>27.855167999999999</v>
      </c>
      <c r="Y1753" s="1034"/>
      <c r="Z1753" s="970"/>
      <c r="AA1753" s="970"/>
      <c r="AB1753" s="970"/>
      <c r="AC1753" s="970"/>
      <c r="AD1753" s="970"/>
      <c r="AE1753" s="970"/>
      <c r="AF1753" s="970"/>
      <c r="AG1753" s="970"/>
      <c r="AH1753" s="970"/>
      <c r="AI1753" s="970"/>
      <c r="AJ1753" s="970"/>
      <c r="AK1753" s="970"/>
      <c r="AL1753" s="970"/>
      <c r="AM1753" s="970"/>
      <c r="AN1753" s="970"/>
      <c r="AO1753" s="970"/>
      <c r="AP1753" s="970"/>
      <c r="AQ1753" s="970"/>
      <c r="AR1753" s="970"/>
      <c r="AS1753" s="970"/>
      <c r="AT1753" s="970"/>
      <c r="AU1753" s="970"/>
      <c r="AV1753" s="970"/>
      <c r="AW1753" s="970"/>
      <c r="AX1753" s="970"/>
      <c r="AY1753" s="970"/>
      <c r="AZ1753" s="970"/>
      <c r="BA1753" s="970"/>
      <c r="BB1753" s="970"/>
      <c r="BC1753" s="970"/>
      <c r="BD1753" s="970"/>
      <c r="BE1753" s="970"/>
      <c r="BF1753" s="970"/>
      <c r="BG1753" s="970"/>
      <c r="BH1753" s="970"/>
      <c r="BI1753" s="970"/>
      <c r="BJ1753" s="970"/>
      <c r="BK1753" s="970"/>
      <c r="BL1753" s="970"/>
      <c r="BM1753" s="970"/>
      <c r="BN1753" s="970"/>
      <c r="BO1753" s="970"/>
      <c r="BP1753" s="970"/>
      <c r="BQ1753" s="970"/>
      <c r="BR1753" s="970"/>
      <c r="BS1753" s="970"/>
    </row>
    <row r="1754" spans="1:71" ht="15.65" customHeight="1" outlineLevel="2" x14ac:dyDescent="0.25">
      <c r="B1754" s="659"/>
      <c r="D1754" s="657" t="s">
        <v>1420</v>
      </c>
      <c r="E1754" s="660">
        <v>1</v>
      </c>
      <c r="F1754" s="657" t="s">
        <v>73</v>
      </c>
      <c r="G1754" s="661">
        <v>4</v>
      </c>
      <c r="H1754" s="661">
        <f>E1754*G1754</f>
        <v>4</v>
      </c>
      <c r="I1754" s="891">
        <f>566.98/121*100</f>
        <v>468.57851239669424</v>
      </c>
      <c r="J1754" s="891">
        <f>E1754*I1754</f>
        <v>468.57851239669424</v>
      </c>
      <c r="L1754" s="891">
        <f>E1754*K1754</f>
        <v>0</v>
      </c>
      <c r="M1754" s="891">
        <f>J1754+H1754*Tabellen!$K$2+L1754</f>
        <v>708.57851239669424</v>
      </c>
      <c r="N1754" s="795"/>
      <c r="O1754" s="1018">
        <f>R1754+T1754</f>
        <v>857.38</v>
      </c>
      <c r="P1754" s="1031"/>
      <c r="Q1754" s="1023" t="s">
        <v>1025</v>
      </c>
      <c r="R1754" s="1018">
        <f>H1754*Tabellen!$K$2*Tabellen!$F$2</f>
        <v>290.39999999999998</v>
      </c>
      <c r="S1754" s="1024" t="s">
        <v>1116</v>
      </c>
      <c r="T1754" s="1018">
        <f>J1754*Tabellen!$F$2</f>
        <v>566.98</v>
      </c>
      <c r="U1754" s="1018">
        <f>R1754*Tabellen!$G$2</f>
        <v>26.135999999999996</v>
      </c>
      <c r="V1754" s="1018">
        <f>T1754*Tabellen!$H$2</f>
        <v>119.0658</v>
      </c>
      <c r="W1754" s="1018">
        <f>U1754+V1754</f>
        <v>145.20179999999999</v>
      </c>
      <c r="X1754" s="1018">
        <f>O1754+W1754</f>
        <v>1002.5817999999999</v>
      </c>
      <c r="Y1754" s="1017"/>
      <c r="Z1754" s="964"/>
    </row>
    <row r="1755" spans="1:71" s="656" customFormat="1" ht="15.65" customHeight="1" outlineLevel="2" x14ac:dyDescent="0.25">
      <c r="A1755" s="934"/>
      <c r="B1755" s="659"/>
      <c r="C1755" s="786"/>
      <c r="D1755" s="659" t="s">
        <v>1802</v>
      </c>
      <c r="E1755" s="660"/>
      <c r="F1755" s="659"/>
      <c r="G1755" s="660"/>
      <c r="H1755" s="661"/>
      <c r="I1755" s="904"/>
      <c r="J1755" s="891"/>
      <c r="K1755" s="891"/>
      <c r="L1755" s="891"/>
      <c r="M1755" s="891"/>
      <c r="N1755" s="796"/>
      <c r="O1755" s="1026"/>
      <c r="P1755" s="1026"/>
      <c r="Q1755" s="1023"/>
      <c r="R1755" s="1018"/>
      <c r="S1755" s="1024"/>
      <c r="T1755" s="1018"/>
      <c r="U1755" s="1018"/>
      <c r="V1755" s="1018"/>
      <c r="W1755" s="1018"/>
      <c r="X1755" s="1018"/>
      <c r="Y1755" s="1026"/>
      <c r="Z1755" s="967"/>
      <c r="AA1755" s="967"/>
      <c r="AB1755" s="967"/>
      <c r="AC1755" s="967"/>
      <c r="AD1755" s="967"/>
      <c r="AE1755" s="967"/>
      <c r="AF1755" s="967"/>
      <c r="AG1755" s="967"/>
      <c r="AH1755" s="967"/>
      <c r="AI1755" s="967"/>
      <c r="AJ1755" s="967"/>
      <c r="AK1755" s="967"/>
      <c r="AL1755" s="967"/>
      <c r="AM1755" s="967"/>
      <c r="AN1755" s="967"/>
      <c r="AO1755" s="967"/>
      <c r="AP1755" s="967"/>
      <c r="AQ1755" s="967"/>
      <c r="AR1755" s="967"/>
      <c r="AS1755" s="967"/>
      <c r="AT1755" s="967"/>
      <c r="AU1755" s="967"/>
      <c r="AV1755" s="967"/>
      <c r="AW1755" s="967"/>
      <c r="AX1755" s="967"/>
      <c r="AY1755" s="967"/>
      <c r="AZ1755" s="967"/>
      <c r="BA1755" s="967"/>
      <c r="BB1755" s="967"/>
      <c r="BC1755" s="967"/>
      <c r="BD1755" s="967"/>
      <c r="BE1755" s="967"/>
      <c r="BF1755" s="967"/>
      <c r="BG1755" s="967"/>
      <c r="BH1755" s="967"/>
      <c r="BI1755" s="967"/>
      <c r="BJ1755" s="967"/>
      <c r="BK1755" s="967"/>
      <c r="BL1755" s="967"/>
      <c r="BM1755" s="967"/>
      <c r="BN1755" s="967"/>
      <c r="BO1755" s="967"/>
      <c r="BP1755" s="967"/>
      <c r="BQ1755" s="967"/>
      <c r="BR1755" s="967"/>
      <c r="BS1755" s="967"/>
    </row>
    <row r="1756" spans="1:71" s="656" customFormat="1" ht="15.65" customHeight="1" outlineLevel="2" x14ac:dyDescent="0.25">
      <c r="A1756" s="934"/>
      <c r="B1756" s="659"/>
      <c r="C1756" s="786"/>
      <c r="D1756" s="659" t="s">
        <v>1803</v>
      </c>
      <c r="E1756" s="660"/>
      <c r="F1756" s="659"/>
      <c r="G1756" s="660"/>
      <c r="H1756" s="661"/>
      <c r="I1756" s="904"/>
      <c r="J1756" s="891"/>
      <c r="K1756" s="891"/>
      <c r="L1756" s="891"/>
      <c r="M1756" s="891"/>
      <c r="N1756" s="796"/>
      <c r="O1756" s="1026"/>
      <c r="P1756" s="1026"/>
      <c r="Q1756" s="1023"/>
      <c r="R1756" s="1018"/>
      <c r="S1756" s="1024"/>
      <c r="T1756" s="1018"/>
      <c r="U1756" s="1018"/>
      <c r="V1756" s="1018"/>
      <c r="W1756" s="1018"/>
      <c r="X1756" s="1018"/>
      <c r="Y1756" s="1026"/>
      <c r="Z1756" s="967"/>
      <c r="AA1756" s="967"/>
      <c r="AB1756" s="967"/>
      <c r="AC1756" s="967"/>
      <c r="AD1756" s="967"/>
      <c r="AE1756" s="967"/>
      <c r="AF1756" s="967"/>
      <c r="AG1756" s="967"/>
      <c r="AH1756" s="967"/>
      <c r="AI1756" s="967"/>
      <c r="AJ1756" s="967"/>
      <c r="AK1756" s="967"/>
      <c r="AL1756" s="967"/>
      <c r="AM1756" s="967"/>
      <c r="AN1756" s="967"/>
      <c r="AO1756" s="967"/>
      <c r="AP1756" s="967"/>
      <c r="AQ1756" s="967"/>
      <c r="AR1756" s="967"/>
      <c r="AS1756" s="967"/>
      <c r="AT1756" s="967"/>
      <c r="AU1756" s="967"/>
      <c r="AV1756" s="967"/>
      <c r="AW1756" s="967"/>
      <c r="AX1756" s="967"/>
      <c r="AY1756" s="967"/>
      <c r="AZ1756" s="967"/>
      <c r="BA1756" s="967"/>
      <c r="BB1756" s="967"/>
      <c r="BC1756" s="967"/>
      <c r="BD1756" s="967"/>
      <c r="BE1756" s="967"/>
      <c r="BF1756" s="967"/>
      <c r="BG1756" s="967"/>
      <c r="BH1756" s="967"/>
      <c r="BI1756" s="967"/>
      <c r="BJ1756" s="967"/>
      <c r="BK1756" s="967"/>
      <c r="BL1756" s="967"/>
      <c r="BM1756" s="967"/>
      <c r="BN1756" s="967"/>
      <c r="BO1756" s="967"/>
      <c r="BP1756" s="967"/>
      <c r="BQ1756" s="967"/>
      <c r="BR1756" s="967"/>
      <c r="BS1756" s="967"/>
    </row>
    <row r="1757" spans="1:71" s="656" customFormat="1" ht="15.65" customHeight="1" outlineLevel="2" x14ac:dyDescent="0.25">
      <c r="A1757" s="934"/>
      <c r="B1757" s="778"/>
      <c r="C1757" s="791"/>
      <c r="D1757" s="784" t="s">
        <v>1268</v>
      </c>
      <c r="E1757" s="674"/>
      <c r="F1757" s="675"/>
      <c r="G1757" s="655"/>
      <c r="H1757" s="655"/>
      <c r="I1757" s="894"/>
      <c r="J1757" s="894"/>
      <c r="K1757" s="894"/>
      <c r="L1757" s="894"/>
      <c r="M1757" s="895"/>
      <c r="N1757" s="796"/>
      <c r="O1757" s="1026"/>
      <c r="P1757" s="1026"/>
      <c r="Q1757" s="1023"/>
      <c r="R1757" s="1018"/>
      <c r="S1757" s="1024"/>
      <c r="T1757" s="1018"/>
      <c r="U1757" s="1018"/>
      <c r="V1757" s="1018"/>
      <c r="W1757" s="1018"/>
      <c r="X1757" s="1018"/>
      <c r="Y1757" s="1019"/>
      <c r="Z1757" s="969"/>
      <c r="AA1757" s="967"/>
      <c r="AB1757" s="967"/>
      <c r="AC1757" s="967"/>
      <c r="AD1757" s="967"/>
      <c r="AE1757" s="967"/>
      <c r="AF1757" s="967"/>
      <c r="AG1757" s="967"/>
      <c r="AH1757" s="967"/>
      <c r="AI1757" s="967"/>
      <c r="AJ1757" s="967"/>
      <c r="AK1757" s="967"/>
      <c r="AL1757" s="967"/>
      <c r="AM1757" s="967"/>
      <c r="AN1757" s="967"/>
      <c r="AO1757" s="967"/>
      <c r="AP1757" s="967"/>
      <c r="AQ1757" s="967"/>
      <c r="AR1757" s="967"/>
      <c r="AS1757" s="967"/>
      <c r="AT1757" s="967"/>
      <c r="AU1757" s="967"/>
      <c r="AV1757" s="967"/>
      <c r="AW1757" s="967"/>
      <c r="AX1757" s="967"/>
      <c r="AY1757" s="967"/>
      <c r="AZ1757" s="967"/>
      <c r="BA1757" s="967"/>
      <c r="BB1757" s="967"/>
      <c r="BC1757" s="967"/>
      <c r="BD1757" s="967"/>
      <c r="BE1757" s="967"/>
      <c r="BF1757" s="967"/>
      <c r="BG1757" s="967"/>
      <c r="BH1757" s="967"/>
      <c r="BI1757" s="967"/>
      <c r="BJ1757" s="967"/>
      <c r="BK1757" s="967"/>
      <c r="BL1757" s="967"/>
      <c r="BM1757" s="967"/>
      <c r="BN1757" s="967"/>
      <c r="BO1757" s="967"/>
      <c r="BP1757" s="967"/>
      <c r="BQ1757" s="967"/>
      <c r="BR1757" s="967"/>
      <c r="BS1757" s="967"/>
    </row>
    <row r="1758" spans="1:71" s="656" customFormat="1" ht="15.65" customHeight="1" outlineLevel="2" x14ac:dyDescent="0.25">
      <c r="A1758" s="934"/>
      <c r="B1758" s="778"/>
      <c r="C1758" s="791"/>
      <c r="D1758" s="784" t="s">
        <v>1411</v>
      </c>
      <c r="E1758" s="674"/>
      <c r="F1758" s="675"/>
      <c r="G1758" s="655"/>
      <c r="H1758" s="655"/>
      <c r="I1758" s="894"/>
      <c r="J1758" s="894"/>
      <c r="K1758" s="894"/>
      <c r="L1758" s="891"/>
      <c r="M1758" s="895"/>
      <c r="N1758" s="796"/>
      <c r="O1758" s="1017"/>
      <c r="P1758" s="1017"/>
      <c r="Q1758" s="1023"/>
      <c r="R1758" s="1018"/>
      <c r="S1758" s="1024"/>
      <c r="T1758" s="1018"/>
      <c r="U1758" s="1018"/>
      <c r="V1758" s="1018"/>
      <c r="W1758" s="1018"/>
      <c r="X1758" s="1018"/>
      <c r="Y1758" s="1019"/>
      <c r="Z1758" s="969"/>
      <c r="AA1758" s="967"/>
      <c r="AB1758" s="967"/>
      <c r="AC1758" s="967"/>
      <c r="AD1758" s="967"/>
      <c r="AE1758" s="967"/>
      <c r="AF1758" s="967"/>
      <c r="AG1758" s="967"/>
      <c r="AH1758" s="967"/>
      <c r="AI1758" s="967"/>
      <c r="AJ1758" s="967"/>
      <c r="AK1758" s="967"/>
      <c r="AL1758" s="967"/>
      <c r="AM1758" s="967"/>
      <c r="AN1758" s="967"/>
      <c r="AO1758" s="967"/>
      <c r="AP1758" s="967"/>
      <c r="AQ1758" s="967"/>
      <c r="AR1758" s="967"/>
      <c r="AS1758" s="967"/>
      <c r="AT1758" s="967"/>
      <c r="AU1758" s="967"/>
      <c r="AV1758" s="967"/>
      <c r="AW1758" s="967"/>
      <c r="AX1758" s="967"/>
      <c r="AY1758" s="967"/>
      <c r="AZ1758" s="967"/>
      <c r="BA1758" s="967"/>
      <c r="BB1758" s="967"/>
      <c r="BC1758" s="967"/>
      <c r="BD1758" s="967"/>
      <c r="BE1758" s="967"/>
      <c r="BF1758" s="967"/>
      <c r="BG1758" s="967"/>
      <c r="BH1758" s="967"/>
      <c r="BI1758" s="967"/>
      <c r="BJ1758" s="967"/>
      <c r="BK1758" s="967"/>
      <c r="BL1758" s="967"/>
      <c r="BM1758" s="967"/>
      <c r="BN1758" s="967"/>
      <c r="BO1758" s="967"/>
      <c r="BP1758" s="967"/>
      <c r="BQ1758" s="967"/>
      <c r="BR1758" s="967"/>
      <c r="BS1758" s="967"/>
    </row>
    <row r="1759" spans="1:71" ht="15.65" customHeight="1" outlineLevel="2" x14ac:dyDescent="0.25"/>
    <row r="1760" spans="1:71" ht="9" customHeight="1" outlineLevel="1" x14ac:dyDescent="0.25">
      <c r="B1760" s="663"/>
      <c r="D1760" s="664"/>
      <c r="E1760" s="666"/>
      <c r="F1760" s="664"/>
      <c r="G1760" s="665"/>
      <c r="H1760" s="665"/>
      <c r="I1760" s="892"/>
      <c r="J1760" s="892"/>
      <c r="K1760" s="892"/>
      <c r="L1760" s="892"/>
      <c r="M1760" s="892"/>
      <c r="N1760" s="786"/>
      <c r="O1760" s="1021"/>
      <c r="P1760" s="1021"/>
      <c r="Q1760" s="1021"/>
      <c r="R1760" s="1022"/>
      <c r="S1760" s="1022"/>
      <c r="T1760" s="1022"/>
      <c r="U1760" s="1022"/>
      <c r="V1760" s="1022"/>
      <c r="W1760" s="1022"/>
      <c r="X1760" s="1022"/>
      <c r="Y1760" s="1021"/>
      <c r="Z1760" s="965"/>
      <c r="AA1760" s="966"/>
      <c r="AG1760" s="963"/>
      <c r="AH1760" s="963"/>
    </row>
    <row r="1761" spans="1:71" s="912" customFormat="1" ht="15.65" customHeight="1" outlineLevel="1" x14ac:dyDescent="0.25">
      <c r="B1761" s="650" t="s">
        <v>1163</v>
      </c>
      <c r="C1761" s="937"/>
      <c r="D1761" s="651" t="s">
        <v>1276</v>
      </c>
      <c r="E1761" s="658">
        <v>1</v>
      </c>
      <c r="F1761" s="651" t="s">
        <v>73</v>
      </c>
      <c r="G1761" s="652"/>
      <c r="H1761" s="652">
        <f>SUM(H1763:H1834)</f>
        <v>111.21599999999999</v>
      </c>
      <c r="I1761" s="890"/>
      <c r="J1761" s="890">
        <f>SUM(J1763:J1834)</f>
        <v>11112.365289256199</v>
      </c>
      <c r="K1761" s="890"/>
      <c r="L1761" s="890"/>
      <c r="M1761" s="890">
        <f>SUM(M1763:M1771)</f>
        <v>1058.145785123967</v>
      </c>
      <c r="N1761" s="937"/>
      <c r="O1761" s="1015">
        <f>SUM(O1762:O1766)/E1761</f>
        <v>1280.3564000000001</v>
      </c>
      <c r="P1761" s="1014" t="str">
        <f>B1761</f>
        <v>V4-4-A3</v>
      </c>
      <c r="Q1761" s="1014"/>
      <c r="R1761" s="1015"/>
      <c r="S1761" s="1015"/>
      <c r="T1761" s="1015"/>
      <c r="U1761" s="1028"/>
      <c r="V1761" s="1015"/>
      <c r="W1761" s="1015"/>
      <c r="X1761" s="1015">
        <f>SUM(X1762:X1766)/E1761</f>
        <v>1488.560876</v>
      </c>
      <c r="Y1761" s="1014"/>
      <c r="Z1761" s="964"/>
      <c r="AA1761" s="960"/>
      <c r="AB1761" s="960"/>
      <c r="AC1761" s="960"/>
      <c r="AD1761" s="960"/>
      <c r="AE1761" s="960"/>
      <c r="AF1761" s="960"/>
      <c r="AG1761" s="960"/>
      <c r="AH1761" s="960"/>
      <c r="AI1761" s="960"/>
      <c r="AJ1761" s="960"/>
      <c r="AK1761" s="960"/>
      <c r="AL1761" s="960"/>
      <c r="AM1761" s="960"/>
      <c r="AN1761" s="960"/>
      <c r="AO1761" s="960"/>
      <c r="AP1761" s="960"/>
      <c r="AQ1761" s="960"/>
      <c r="AR1761" s="960"/>
      <c r="AS1761" s="960"/>
      <c r="AT1761" s="960"/>
      <c r="AU1761" s="960"/>
      <c r="AV1761" s="960"/>
      <c r="AW1761" s="960"/>
      <c r="AX1761" s="960"/>
      <c r="AY1761" s="960"/>
      <c r="AZ1761" s="960"/>
      <c r="BA1761" s="960"/>
      <c r="BB1761" s="960"/>
      <c r="BC1761" s="960"/>
      <c r="BD1761" s="960"/>
      <c r="BE1761" s="960"/>
      <c r="BF1761" s="960"/>
      <c r="BG1761" s="960"/>
      <c r="BH1761" s="960"/>
      <c r="BI1761" s="960"/>
      <c r="BJ1761" s="960"/>
      <c r="BK1761" s="960"/>
      <c r="BL1761" s="960"/>
      <c r="BM1761" s="960"/>
      <c r="BN1761" s="960"/>
      <c r="BO1761" s="960"/>
      <c r="BP1761" s="960"/>
      <c r="BQ1761" s="960"/>
      <c r="BR1761" s="960"/>
      <c r="BS1761" s="960"/>
    </row>
    <row r="1762" spans="1:71" s="656" customFormat="1" ht="15.65" customHeight="1" outlineLevel="2" x14ac:dyDescent="0.25">
      <c r="A1762" s="934"/>
      <c r="B1762" s="659"/>
      <c r="C1762" s="786"/>
      <c r="D1762" s="657"/>
      <c r="E1762" s="671"/>
      <c r="G1762" s="654"/>
      <c r="H1762" s="654"/>
      <c r="I1762" s="893"/>
      <c r="J1762" s="893"/>
      <c r="K1762" s="893"/>
      <c r="L1762" s="893"/>
      <c r="M1762" s="893"/>
      <c r="N1762" s="796"/>
      <c r="O1762" s="1017" t="str">
        <f>R1762</f>
        <v>incl. opslagen</v>
      </c>
      <c r="P1762" s="1017"/>
      <c r="Q1762" s="1023"/>
      <c r="R1762" s="1030" t="str">
        <f>Tabellen!$C$2</f>
        <v>incl. opslagen</v>
      </c>
      <c r="S1762" s="1024"/>
      <c r="T1762" s="1030" t="str">
        <f>Tabellen!$C$2</f>
        <v>incl. opslagen</v>
      </c>
      <c r="U1762" s="1018"/>
      <c r="V1762" s="1018"/>
      <c r="W1762" s="1018"/>
      <c r="X1762" s="1018"/>
      <c r="Y1762" s="1017"/>
      <c r="Z1762" s="967"/>
      <c r="AA1762" s="967"/>
      <c r="AB1762" s="967"/>
      <c r="AC1762" s="967"/>
      <c r="AD1762" s="967"/>
      <c r="AE1762" s="967"/>
      <c r="AF1762" s="967"/>
      <c r="AG1762" s="967"/>
      <c r="AH1762" s="967"/>
      <c r="AI1762" s="967"/>
      <c r="AJ1762" s="967"/>
      <c r="AK1762" s="967"/>
      <c r="AL1762" s="967"/>
      <c r="AM1762" s="967"/>
      <c r="AN1762" s="967"/>
      <c r="AO1762" s="967"/>
      <c r="AP1762" s="967"/>
      <c r="AQ1762" s="967"/>
      <c r="AR1762" s="967"/>
      <c r="AS1762" s="967"/>
      <c r="AT1762" s="967"/>
      <c r="AU1762" s="967"/>
      <c r="AV1762" s="967"/>
      <c r="AW1762" s="967"/>
      <c r="AX1762" s="967"/>
      <c r="AY1762" s="967"/>
      <c r="AZ1762" s="967"/>
      <c r="BA1762" s="967"/>
      <c r="BB1762" s="967"/>
      <c r="BC1762" s="967"/>
      <c r="BD1762" s="967"/>
      <c r="BE1762" s="967"/>
      <c r="BF1762" s="967"/>
      <c r="BG1762" s="967"/>
      <c r="BH1762" s="967"/>
      <c r="BI1762" s="967"/>
      <c r="BJ1762" s="967"/>
      <c r="BK1762" s="967"/>
      <c r="BL1762" s="967"/>
      <c r="BM1762" s="967"/>
      <c r="BN1762" s="967"/>
      <c r="BO1762" s="967"/>
      <c r="BP1762" s="967"/>
      <c r="BQ1762" s="967"/>
      <c r="BR1762" s="967"/>
      <c r="BS1762" s="967"/>
    </row>
    <row r="1763" spans="1:71" s="656" customFormat="1" ht="15.65" customHeight="1" outlineLevel="2" x14ac:dyDescent="0.25">
      <c r="A1763" s="934"/>
      <c r="B1763" s="659"/>
      <c r="C1763" s="786"/>
      <c r="D1763" s="659" t="s">
        <v>1269</v>
      </c>
      <c r="E1763" s="660">
        <v>1</v>
      </c>
      <c r="F1763" s="657" t="s">
        <v>73</v>
      </c>
      <c r="G1763" s="660">
        <v>2</v>
      </c>
      <c r="H1763" s="680">
        <f>E1763*G1763</f>
        <v>2</v>
      </c>
      <c r="I1763" s="891">
        <v>25</v>
      </c>
      <c r="J1763" s="891">
        <f>E1763*I1763</f>
        <v>25</v>
      </c>
      <c r="K1763" s="891"/>
      <c r="L1763" s="891">
        <f>E1763*K1763</f>
        <v>0</v>
      </c>
      <c r="M1763" s="891">
        <f>J1763+H1763*Tabellen!$K$2+L1763</f>
        <v>145</v>
      </c>
      <c r="N1763" s="796"/>
      <c r="O1763" s="1018">
        <f>R1763+T1763</f>
        <v>175.45</v>
      </c>
      <c r="P1763" s="1031"/>
      <c r="Q1763" s="1023" t="s">
        <v>1025</v>
      </c>
      <c r="R1763" s="1018">
        <f>H1763*Tabellen!$K$2*Tabellen!$F$2</f>
        <v>145.19999999999999</v>
      </c>
      <c r="S1763" s="1024" t="s">
        <v>1116</v>
      </c>
      <c r="T1763" s="1018">
        <f>J1763*Tabellen!$F$2</f>
        <v>30.25</v>
      </c>
      <c r="U1763" s="1018">
        <f>R1763*Tabellen!$G$2</f>
        <v>13.067999999999998</v>
      </c>
      <c r="V1763" s="1018">
        <f>T1763*Tabellen!$H$2</f>
        <v>6.3525</v>
      </c>
      <c r="W1763" s="1018">
        <f>U1763+V1763</f>
        <v>19.420499999999997</v>
      </c>
      <c r="X1763" s="1018">
        <f>O1763+W1763</f>
        <v>194.87049999999999</v>
      </c>
      <c r="Y1763" s="1017"/>
      <c r="Z1763" s="967"/>
      <c r="AA1763" s="967"/>
      <c r="AB1763" s="967"/>
      <c r="AC1763" s="967"/>
      <c r="AD1763" s="967"/>
      <c r="AE1763" s="967"/>
      <c r="AF1763" s="967"/>
      <c r="AG1763" s="967"/>
      <c r="AH1763" s="967"/>
      <c r="AI1763" s="967"/>
      <c r="AJ1763" s="967"/>
      <c r="AK1763" s="967"/>
      <c r="AL1763" s="967"/>
      <c r="AM1763" s="967"/>
      <c r="AN1763" s="967"/>
      <c r="AO1763" s="967"/>
      <c r="AP1763" s="967"/>
      <c r="AQ1763" s="967"/>
      <c r="AR1763" s="967"/>
      <c r="AS1763" s="967"/>
      <c r="AT1763" s="967"/>
      <c r="AU1763" s="967"/>
      <c r="AV1763" s="967"/>
      <c r="AW1763" s="967"/>
      <c r="AX1763" s="967"/>
      <c r="AY1763" s="967"/>
      <c r="AZ1763" s="967"/>
      <c r="BA1763" s="967"/>
      <c r="BB1763" s="967"/>
      <c r="BC1763" s="967"/>
      <c r="BD1763" s="967"/>
      <c r="BE1763" s="967"/>
      <c r="BF1763" s="967"/>
      <c r="BG1763" s="967"/>
      <c r="BH1763" s="967"/>
      <c r="BI1763" s="967"/>
      <c r="BJ1763" s="967"/>
      <c r="BK1763" s="967"/>
      <c r="BL1763" s="967"/>
      <c r="BM1763" s="967"/>
      <c r="BN1763" s="967"/>
      <c r="BO1763" s="967"/>
      <c r="BP1763" s="967"/>
      <c r="BQ1763" s="967"/>
      <c r="BR1763" s="967"/>
      <c r="BS1763" s="967"/>
    </row>
    <row r="1764" spans="1:71" ht="15.65" customHeight="1" outlineLevel="2" x14ac:dyDescent="0.25">
      <c r="D1764" s="657" t="s">
        <v>1271</v>
      </c>
      <c r="E1764" s="660">
        <v>1</v>
      </c>
      <c r="F1764" s="657" t="s">
        <v>72</v>
      </c>
      <c r="G1764" s="661">
        <v>0.5</v>
      </c>
      <c r="H1764" s="661">
        <f>E1764*G1764</f>
        <v>0.5</v>
      </c>
      <c r="J1764" s="891">
        <f>E1764*I1764</f>
        <v>0</v>
      </c>
      <c r="L1764" s="891">
        <f>E1764*K1764</f>
        <v>0</v>
      </c>
      <c r="M1764" s="891">
        <f>J1764+H1764*Tabellen!$K$2+L1764</f>
        <v>30</v>
      </c>
      <c r="O1764" s="1018">
        <f>R1764+T1764</f>
        <v>36.299999999999997</v>
      </c>
      <c r="P1764" s="1031"/>
      <c r="Q1764" s="1023" t="s">
        <v>1025</v>
      </c>
      <c r="R1764" s="1018">
        <f>H1764*Tabellen!$K$2*Tabellen!$F$2</f>
        <v>36.299999999999997</v>
      </c>
      <c r="S1764" s="1024" t="s">
        <v>1116</v>
      </c>
      <c r="T1764" s="1018">
        <f>J1764*Tabellen!$F$2</f>
        <v>0</v>
      </c>
      <c r="U1764" s="1018">
        <f>R1764*Tabellen!$G$2</f>
        <v>3.2669999999999995</v>
      </c>
      <c r="V1764" s="1018">
        <f>T1764*Tabellen!$H$2</f>
        <v>0</v>
      </c>
      <c r="W1764" s="1018">
        <f>U1764+V1764</f>
        <v>3.2669999999999995</v>
      </c>
      <c r="X1764" s="1018">
        <f>O1764+W1764</f>
        <v>39.566999999999993</v>
      </c>
    </row>
    <row r="1765" spans="1:71" s="830" customFormat="1" ht="15.65" customHeight="1" outlineLevel="2" x14ac:dyDescent="0.25">
      <c r="A1765" s="936"/>
      <c r="B1765" s="659"/>
      <c r="C1765" s="786"/>
      <c r="D1765" s="657" t="s">
        <v>1270</v>
      </c>
      <c r="E1765" s="660">
        <v>4.6399999999999997</v>
      </c>
      <c r="F1765" s="657" t="s">
        <v>71</v>
      </c>
      <c r="G1765" s="661">
        <v>0.1</v>
      </c>
      <c r="H1765" s="680">
        <f>E1765*G1765</f>
        <v>0.46399999999999997</v>
      </c>
      <c r="I1765" s="891"/>
      <c r="J1765" s="891"/>
      <c r="K1765" s="891"/>
      <c r="L1765" s="891"/>
      <c r="M1765" s="891">
        <f>J1765+H1765*Tabellen!$K$2+L1765</f>
        <v>27.839999999999996</v>
      </c>
      <c r="N1765" s="833"/>
      <c r="O1765" s="1018">
        <f>R1765+T1765</f>
        <v>33.686399999999992</v>
      </c>
      <c r="P1765" s="1031"/>
      <c r="Q1765" s="1023" t="s">
        <v>1025</v>
      </c>
      <c r="R1765" s="1018">
        <f>H1765*Tabellen!$K$2*Tabellen!$F$2</f>
        <v>33.686399999999992</v>
      </c>
      <c r="S1765" s="1024" t="s">
        <v>1116</v>
      </c>
      <c r="T1765" s="1018">
        <f>J1765*Tabellen!$F$2</f>
        <v>0</v>
      </c>
      <c r="U1765" s="1018">
        <f>R1765*Tabellen!$G$2</f>
        <v>3.0317759999999994</v>
      </c>
      <c r="V1765" s="1018">
        <f>T1765*Tabellen!$H$2</f>
        <v>0</v>
      </c>
      <c r="W1765" s="1018">
        <f>U1765+V1765</f>
        <v>3.0317759999999994</v>
      </c>
      <c r="X1765" s="1018">
        <f>O1765+W1765</f>
        <v>36.718175999999993</v>
      </c>
      <c r="Y1765" s="1034"/>
      <c r="Z1765" s="970"/>
      <c r="AA1765" s="970"/>
      <c r="AB1765" s="970"/>
      <c r="AC1765" s="970"/>
      <c r="AD1765" s="970"/>
      <c r="AE1765" s="970"/>
      <c r="AF1765" s="970"/>
      <c r="AG1765" s="970"/>
      <c r="AH1765" s="970"/>
      <c r="AI1765" s="970"/>
      <c r="AJ1765" s="970"/>
      <c r="AK1765" s="970"/>
      <c r="AL1765" s="970"/>
      <c r="AM1765" s="970"/>
      <c r="AN1765" s="970"/>
      <c r="AO1765" s="970"/>
      <c r="AP1765" s="970"/>
      <c r="AQ1765" s="970"/>
      <c r="AR1765" s="970"/>
      <c r="AS1765" s="970"/>
      <c r="AT1765" s="970"/>
      <c r="AU1765" s="970"/>
      <c r="AV1765" s="970"/>
      <c r="AW1765" s="970"/>
      <c r="AX1765" s="970"/>
      <c r="AY1765" s="970"/>
      <c r="AZ1765" s="970"/>
      <c r="BA1765" s="970"/>
      <c r="BB1765" s="970"/>
      <c r="BC1765" s="970"/>
      <c r="BD1765" s="970"/>
      <c r="BE1765" s="970"/>
      <c r="BF1765" s="970"/>
      <c r="BG1765" s="970"/>
      <c r="BH1765" s="970"/>
      <c r="BI1765" s="970"/>
      <c r="BJ1765" s="970"/>
      <c r="BK1765" s="970"/>
      <c r="BL1765" s="970"/>
      <c r="BM1765" s="970"/>
      <c r="BN1765" s="970"/>
      <c r="BO1765" s="970"/>
      <c r="BP1765" s="970"/>
      <c r="BQ1765" s="970"/>
      <c r="BR1765" s="970"/>
      <c r="BS1765" s="970"/>
    </row>
    <row r="1766" spans="1:71" ht="15.65" customHeight="1" outlineLevel="2" x14ac:dyDescent="0.25">
      <c r="B1766" s="659"/>
      <c r="D1766" s="657" t="s">
        <v>1421</v>
      </c>
      <c r="E1766" s="660">
        <v>1</v>
      </c>
      <c r="F1766" s="657" t="s">
        <v>73</v>
      </c>
      <c r="G1766" s="661">
        <v>4</v>
      </c>
      <c r="H1766" s="661">
        <f>E1766*G1766</f>
        <v>4</v>
      </c>
      <c r="I1766" s="891">
        <f>744.52/121*100</f>
        <v>615.30578512396698</v>
      </c>
      <c r="J1766" s="891">
        <f>E1766*I1766</f>
        <v>615.30578512396698</v>
      </c>
      <c r="L1766" s="891">
        <f>E1766*K1766</f>
        <v>0</v>
      </c>
      <c r="M1766" s="891">
        <f>J1766+H1766*Tabellen!$K$2+L1766</f>
        <v>855.30578512396698</v>
      </c>
      <c r="N1766" s="795"/>
      <c r="O1766" s="1018">
        <f>R1766+T1766</f>
        <v>1034.92</v>
      </c>
      <c r="P1766" s="1031"/>
      <c r="Q1766" s="1023" t="s">
        <v>1025</v>
      </c>
      <c r="R1766" s="1018">
        <f>H1766*Tabellen!$K$2*Tabellen!$F$2</f>
        <v>290.39999999999998</v>
      </c>
      <c r="S1766" s="1024" t="s">
        <v>1116</v>
      </c>
      <c r="T1766" s="1018">
        <f>J1766*Tabellen!$F$2</f>
        <v>744.52</v>
      </c>
      <c r="U1766" s="1018">
        <f>R1766*Tabellen!$G$2</f>
        <v>26.135999999999996</v>
      </c>
      <c r="V1766" s="1018">
        <f>T1766*Tabellen!$H$2</f>
        <v>156.3492</v>
      </c>
      <c r="W1766" s="1018">
        <f>U1766+V1766</f>
        <v>182.48519999999999</v>
      </c>
      <c r="X1766" s="1018">
        <f>O1766+W1766</f>
        <v>1217.4052000000001</v>
      </c>
      <c r="Y1766" s="1017"/>
      <c r="Z1766" s="964"/>
    </row>
    <row r="1767" spans="1:71" s="656" customFormat="1" ht="15.65" customHeight="1" outlineLevel="2" x14ac:dyDescent="0.25">
      <c r="A1767" s="934"/>
      <c r="B1767" s="659"/>
      <c r="C1767" s="786"/>
      <c r="D1767" s="659" t="s">
        <v>1802</v>
      </c>
      <c r="E1767" s="660"/>
      <c r="F1767" s="659"/>
      <c r="G1767" s="660"/>
      <c r="H1767" s="661"/>
      <c r="I1767" s="904"/>
      <c r="J1767" s="891"/>
      <c r="K1767" s="891"/>
      <c r="L1767" s="891"/>
      <c r="M1767" s="891"/>
      <c r="N1767" s="796"/>
      <c r="O1767" s="1026"/>
      <c r="P1767" s="1026"/>
      <c r="Q1767" s="1023"/>
      <c r="R1767" s="1018"/>
      <c r="S1767" s="1024"/>
      <c r="T1767" s="1018"/>
      <c r="U1767" s="1018"/>
      <c r="V1767" s="1018"/>
      <c r="W1767" s="1018"/>
      <c r="X1767" s="1018"/>
      <c r="Y1767" s="1026"/>
      <c r="Z1767" s="967"/>
      <c r="AA1767" s="967"/>
      <c r="AB1767" s="967"/>
      <c r="AC1767" s="967"/>
      <c r="AD1767" s="967"/>
      <c r="AE1767" s="967"/>
      <c r="AF1767" s="967"/>
      <c r="AG1767" s="967"/>
      <c r="AH1767" s="967"/>
      <c r="AI1767" s="967"/>
      <c r="AJ1767" s="967"/>
      <c r="AK1767" s="967"/>
      <c r="AL1767" s="967"/>
      <c r="AM1767" s="967"/>
      <c r="AN1767" s="967"/>
      <c r="AO1767" s="967"/>
      <c r="AP1767" s="967"/>
      <c r="AQ1767" s="967"/>
      <c r="AR1767" s="967"/>
      <c r="AS1767" s="967"/>
      <c r="AT1767" s="967"/>
      <c r="AU1767" s="967"/>
      <c r="AV1767" s="967"/>
      <c r="AW1767" s="967"/>
      <c r="AX1767" s="967"/>
      <c r="AY1767" s="967"/>
      <c r="AZ1767" s="967"/>
      <c r="BA1767" s="967"/>
      <c r="BB1767" s="967"/>
      <c r="BC1767" s="967"/>
      <c r="BD1767" s="967"/>
      <c r="BE1767" s="967"/>
      <c r="BF1767" s="967"/>
      <c r="BG1767" s="967"/>
      <c r="BH1767" s="967"/>
      <c r="BI1767" s="967"/>
      <c r="BJ1767" s="967"/>
      <c r="BK1767" s="967"/>
      <c r="BL1767" s="967"/>
      <c r="BM1767" s="967"/>
      <c r="BN1767" s="967"/>
      <c r="BO1767" s="967"/>
      <c r="BP1767" s="967"/>
      <c r="BQ1767" s="967"/>
      <c r="BR1767" s="967"/>
      <c r="BS1767" s="967"/>
    </row>
    <row r="1768" spans="1:71" s="656" customFormat="1" ht="15.65" customHeight="1" outlineLevel="2" x14ac:dyDescent="0.25">
      <c r="A1768" s="934"/>
      <c r="B1768" s="659"/>
      <c r="C1768" s="786"/>
      <c r="D1768" s="659" t="s">
        <v>1803</v>
      </c>
      <c r="E1768" s="660"/>
      <c r="F1768" s="659"/>
      <c r="G1768" s="660"/>
      <c r="H1768" s="661"/>
      <c r="I1768" s="904"/>
      <c r="J1768" s="891"/>
      <c r="K1768" s="891"/>
      <c r="L1768" s="891"/>
      <c r="M1768" s="891"/>
      <c r="N1768" s="796"/>
      <c r="O1768" s="1026"/>
      <c r="P1768" s="1026"/>
      <c r="Q1768" s="1023"/>
      <c r="R1768" s="1018"/>
      <c r="S1768" s="1024"/>
      <c r="T1768" s="1018"/>
      <c r="U1768" s="1018"/>
      <c r="V1768" s="1018"/>
      <c r="W1768" s="1018"/>
      <c r="X1768" s="1018"/>
      <c r="Y1768" s="1026"/>
      <c r="Z1768" s="967"/>
      <c r="AA1768" s="967"/>
      <c r="AB1768" s="967"/>
      <c r="AC1768" s="967"/>
      <c r="AD1768" s="967"/>
      <c r="AE1768" s="967"/>
      <c r="AF1768" s="967"/>
      <c r="AG1768" s="967"/>
      <c r="AH1768" s="967"/>
      <c r="AI1768" s="967"/>
      <c r="AJ1768" s="967"/>
      <c r="AK1768" s="967"/>
      <c r="AL1768" s="967"/>
      <c r="AM1768" s="967"/>
      <c r="AN1768" s="967"/>
      <c r="AO1768" s="967"/>
      <c r="AP1768" s="967"/>
      <c r="AQ1768" s="967"/>
      <c r="AR1768" s="967"/>
      <c r="AS1768" s="967"/>
      <c r="AT1768" s="967"/>
      <c r="AU1768" s="967"/>
      <c r="AV1768" s="967"/>
      <c r="AW1768" s="967"/>
      <c r="AX1768" s="967"/>
      <c r="AY1768" s="967"/>
      <c r="AZ1768" s="967"/>
      <c r="BA1768" s="967"/>
      <c r="BB1768" s="967"/>
      <c r="BC1768" s="967"/>
      <c r="BD1768" s="967"/>
      <c r="BE1768" s="967"/>
      <c r="BF1768" s="967"/>
      <c r="BG1768" s="967"/>
      <c r="BH1768" s="967"/>
      <c r="BI1768" s="967"/>
      <c r="BJ1768" s="967"/>
      <c r="BK1768" s="967"/>
      <c r="BL1768" s="967"/>
      <c r="BM1768" s="967"/>
      <c r="BN1768" s="967"/>
      <c r="BO1768" s="967"/>
      <c r="BP1768" s="967"/>
      <c r="BQ1768" s="967"/>
      <c r="BR1768" s="967"/>
      <c r="BS1768" s="967"/>
    </row>
    <row r="1769" spans="1:71" s="656" customFormat="1" ht="15.65" customHeight="1" outlineLevel="2" x14ac:dyDescent="0.25">
      <c r="A1769" s="934"/>
      <c r="B1769" s="778"/>
      <c r="C1769" s="791"/>
      <c r="D1769" s="784" t="s">
        <v>1268</v>
      </c>
      <c r="E1769" s="674"/>
      <c r="F1769" s="675"/>
      <c r="G1769" s="655"/>
      <c r="H1769" s="655"/>
      <c r="I1769" s="894"/>
      <c r="J1769" s="894"/>
      <c r="K1769" s="894"/>
      <c r="L1769" s="894"/>
      <c r="M1769" s="895"/>
      <c r="N1769" s="796"/>
      <c r="O1769" s="1026"/>
      <c r="P1769" s="1026"/>
      <c r="Q1769" s="1023"/>
      <c r="R1769" s="1018"/>
      <c r="S1769" s="1024"/>
      <c r="T1769" s="1018"/>
      <c r="U1769" s="1018"/>
      <c r="V1769" s="1018"/>
      <c r="W1769" s="1018"/>
      <c r="X1769" s="1018"/>
      <c r="Y1769" s="1019"/>
      <c r="Z1769" s="969"/>
      <c r="AA1769" s="967"/>
      <c r="AB1769" s="967"/>
      <c r="AC1769" s="967"/>
      <c r="AD1769" s="967"/>
      <c r="AE1769" s="967"/>
      <c r="AF1769" s="967"/>
      <c r="AG1769" s="967"/>
      <c r="AH1769" s="967"/>
      <c r="AI1769" s="967"/>
      <c r="AJ1769" s="967"/>
      <c r="AK1769" s="967"/>
      <c r="AL1769" s="967"/>
      <c r="AM1769" s="967"/>
      <c r="AN1769" s="967"/>
      <c r="AO1769" s="967"/>
      <c r="AP1769" s="967"/>
      <c r="AQ1769" s="967"/>
      <c r="AR1769" s="967"/>
      <c r="AS1769" s="967"/>
      <c r="AT1769" s="967"/>
      <c r="AU1769" s="967"/>
      <c r="AV1769" s="967"/>
      <c r="AW1769" s="967"/>
      <c r="AX1769" s="967"/>
      <c r="AY1769" s="967"/>
      <c r="AZ1769" s="967"/>
      <c r="BA1769" s="967"/>
      <c r="BB1769" s="967"/>
      <c r="BC1769" s="967"/>
      <c r="BD1769" s="967"/>
      <c r="BE1769" s="967"/>
      <c r="BF1769" s="967"/>
      <c r="BG1769" s="967"/>
      <c r="BH1769" s="967"/>
      <c r="BI1769" s="967"/>
      <c r="BJ1769" s="967"/>
      <c r="BK1769" s="967"/>
      <c r="BL1769" s="967"/>
      <c r="BM1769" s="967"/>
      <c r="BN1769" s="967"/>
      <c r="BO1769" s="967"/>
      <c r="BP1769" s="967"/>
      <c r="BQ1769" s="967"/>
      <c r="BR1769" s="967"/>
      <c r="BS1769" s="967"/>
    </row>
    <row r="1770" spans="1:71" s="656" customFormat="1" ht="15.65" customHeight="1" outlineLevel="2" x14ac:dyDescent="0.25">
      <c r="A1770" s="934"/>
      <c r="B1770" s="778"/>
      <c r="C1770" s="791"/>
      <c r="D1770" s="657" t="s">
        <v>1411</v>
      </c>
      <c r="E1770" s="674"/>
      <c r="F1770" s="675"/>
      <c r="G1770" s="655"/>
      <c r="H1770" s="655"/>
      <c r="I1770" s="894"/>
      <c r="J1770" s="894"/>
      <c r="K1770" s="894"/>
      <c r="L1770" s="891"/>
      <c r="M1770" s="895"/>
      <c r="N1770" s="796"/>
      <c r="O1770" s="1017"/>
      <c r="P1770" s="1017"/>
      <c r="Q1770" s="1023"/>
      <c r="R1770" s="1018"/>
      <c r="S1770" s="1024"/>
      <c r="T1770" s="1018"/>
      <c r="U1770" s="1018"/>
      <c r="V1770" s="1018"/>
      <c r="W1770" s="1018"/>
      <c r="X1770" s="1018"/>
      <c r="Y1770" s="1019"/>
      <c r="Z1770" s="969"/>
      <c r="AA1770" s="967"/>
      <c r="AB1770" s="967"/>
      <c r="AC1770" s="967"/>
      <c r="AD1770" s="967"/>
      <c r="AE1770" s="967"/>
      <c r="AF1770" s="967"/>
      <c r="AG1770" s="967"/>
      <c r="AH1770" s="967"/>
      <c r="AI1770" s="967"/>
      <c r="AJ1770" s="967"/>
      <c r="AK1770" s="967"/>
      <c r="AL1770" s="967"/>
      <c r="AM1770" s="967"/>
      <c r="AN1770" s="967"/>
      <c r="AO1770" s="967"/>
      <c r="AP1770" s="967"/>
      <c r="AQ1770" s="967"/>
      <c r="AR1770" s="967"/>
      <c r="AS1770" s="967"/>
      <c r="AT1770" s="967"/>
      <c r="AU1770" s="967"/>
      <c r="AV1770" s="967"/>
      <c r="AW1770" s="967"/>
      <c r="AX1770" s="967"/>
      <c r="AY1770" s="967"/>
      <c r="AZ1770" s="967"/>
      <c r="BA1770" s="967"/>
      <c r="BB1770" s="967"/>
      <c r="BC1770" s="967"/>
      <c r="BD1770" s="967"/>
      <c r="BE1770" s="967"/>
      <c r="BF1770" s="967"/>
      <c r="BG1770" s="967"/>
      <c r="BH1770" s="967"/>
      <c r="BI1770" s="967"/>
      <c r="BJ1770" s="967"/>
      <c r="BK1770" s="967"/>
      <c r="BL1770" s="967"/>
      <c r="BM1770" s="967"/>
      <c r="BN1770" s="967"/>
      <c r="BO1770" s="967"/>
      <c r="BP1770" s="967"/>
      <c r="BQ1770" s="967"/>
      <c r="BR1770" s="967"/>
      <c r="BS1770" s="967"/>
    </row>
    <row r="1771" spans="1:71" ht="15.65" customHeight="1" outlineLevel="2" x14ac:dyDescent="0.25"/>
    <row r="1772" spans="1:71" ht="9" customHeight="1" outlineLevel="1" x14ac:dyDescent="0.25">
      <c r="B1772" s="663"/>
      <c r="D1772" s="664"/>
      <c r="E1772" s="666"/>
      <c r="F1772" s="664"/>
      <c r="G1772" s="665"/>
      <c r="H1772" s="665"/>
      <c r="I1772" s="892"/>
      <c r="J1772" s="892"/>
      <c r="K1772" s="892"/>
      <c r="L1772" s="892"/>
      <c r="M1772" s="892"/>
      <c r="N1772" s="786"/>
      <c r="O1772" s="1021"/>
      <c r="P1772" s="1021"/>
      <c r="Q1772" s="1021"/>
      <c r="R1772" s="1022"/>
      <c r="S1772" s="1022"/>
      <c r="T1772" s="1022"/>
      <c r="U1772" s="1022"/>
      <c r="V1772" s="1022"/>
      <c r="W1772" s="1022"/>
      <c r="X1772" s="1022"/>
      <c r="Y1772" s="1021"/>
      <c r="Z1772" s="965"/>
      <c r="AA1772" s="966"/>
      <c r="AG1772" s="963"/>
      <c r="AH1772" s="963"/>
    </row>
    <row r="1773" spans="1:71" s="912" customFormat="1" ht="15.65" customHeight="1" outlineLevel="1" x14ac:dyDescent="0.25">
      <c r="B1773" s="650" t="s">
        <v>1164</v>
      </c>
      <c r="C1773" s="937"/>
      <c r="D1773" s="651" t="s">
        <v>1274</v>
      </c>
      <c r="E1773" s="658">
        <v>1</v>
      </c>
      <c r="F1773" s="651" t="s">
        <v>73</v>
      </c>
      <c r="G1773" s="652"/>
      <c r="H1773" s="652">
        <f>SUM(H1775:H1848)</f>
        <v>52.125999999999998</v>
      </c>
      <c r="I1773" s="890"/>
      <c r="J1773" s="890">
        <f>SUM(J1775:J1848)</f>
        <v>5236.0297520661161</v>
      </c>
      <c r="K1773" s="890"/>
      <c r="L1773" s="890"/>
      <c r="M1773" s="890">
        <f>SUM(M1775:M1783)</f>
        <v>910.8</v>
      </c>
      <c r="N1773" s="937"/>
      <c r="O1773" s="1015">
        <f>SUM(O1774:O1778)/E1773</f>
        <v>1102.068</v>
      </c>
      <c r="P1773" s="1014" t="str">
        <f>B1773</f>
        <v>V4-4-B1</v>
      </c>
      <c r="Q1773" s="1014"/>
      <c r="R1773" s="1015"/>
      <c r="S1773" s="1015"/>
      <c r="T1773" s="1015"/>
      <c r="U1773" s="1028"/>
      <c r="V1773" s="1015"/>
      <c r="W1773" s="1015"/>
      <c r="X1773" s="1015">
        <f>SUM(X1774:X1778)/E1773</f>
        <v>1278.9128879999998</v>
      </c>
      <c r="Y1773" s="1014"/>
      <c r="Z1773" s="964"/>
      <c r="AA1773" s="960"/>
      <c r="AB1773" s="960"/>
      <c r="AC1773" s="960"/>
      <c r="AD1773" s="960"/>
      <c r="AE1773" s="960"/>
      <c r="AF1773" s="960"/>
      <c r="AG1773" s="960"/>
      <c r="AH1773" s="960"/>
      <c r="AI1773" s="960"/>
      <c r="AJ1773" s="960"/>
      <c r="AK1773" s="960"/>
      <c r="AL1773" s="960"/>
      <c r="AM1773" s="960"/>
      <c r="AN1773" s="960"/>
      <c r="AO1773" s="960"/>
      <c r="AP1773" s="960"/>
      <c r="AQ1773" s="960"/>
      <c r="AR1773" s="960"/>
      <c r="AS1773" s="960"/>
      <c r="AT1773" s="960"/>
      <c r="AU1773" s="960"/>
      <c r="AV1773" s="960"/>
      <c r="AW1773" s="960"/>
      <c r="AX1773" s="960"/>
      <c r="AY1773" s="960"/>
      <c r="AZ1773" s="960"/>
      <c r="BA1773" s="960"/>
      <c r="BB1773" s="960"/>
      <c r="BC1773" s="960"/>
      <c r="BD1773" s="960"/>
      <c r="BE1773" s="960"/>
      <c r="BF1773" s="960"/>
      <c r="BG1773" s="960"/>
      <c r="BH1773" s="960"/>
      <c r="BI1773" s="960"/>
      <c r="BJ1773" s="960"/>
      <c r="BK1773" s="960"/>
      <c r="BL1773" s="960"/>
      <c r="BM1773" s="960"/>
      <c r="BN1773" s="960"/>
      <c r="BO1773" s="960"/>
      <c r="BP1773" s="960"/>
      <c r="BQ1773" s="960"/>
      <c r="BR1773" s="960"/>
      <c r="BS1773" s="960"/>
    </row>
    <row r="1774" spans="1:71" s="656" customFormat="1" ht="15.65" customHeight="1" outlineLevel="2" x14ac:dyDescent="0.25">
      <c r="A1774" s="934"/>
      <c r="B1774" s="778"/>
      <c r="C1774" s="791"/>
      <c r="D1774" s="784"/>
      <c r="E1774" s="674"/>
      <c r="F1774" s="675"/>
      <c r="G1774" s="655"/>
      <c r="H1774" s="655"/>
      <c r="I1774" s="894"/>
      <c r="J1774" s="894"/>
      <c r="K1774" s="894"/>
      <c r="L1774" s="894"/>
      <c r="M1774" s="895"/>
      <c r="N1774" s="796"/>
      <c r="O1774" s="1017" t="str">
        <f>R1774</f>
        <v>incl. opslagen</v>
      </c>
      <c r="P1774" s="1017"/>
      <c r="Q1774" s="1023"/>
      <c r="R1774" s="1030" t="str">
        <f>Tabellen!$C$2</f>
        <v>incl. opslagen</v>
      </c>
      <c r="S1774" s="1024"/>
      <c r="T1774" s="1030" t="str">
        <f>Tabellen!$C$2</f>
        <v>incl. opslagen</v>
      </c>
      <c r="U1774" s="1018"/>
      <c r="V1774" s="1018"/>
      <c r="W1774" s="1018"/>
      <c r="X1774" s="1018"/>
      <c r="Y1774" s="1019"/>
      <c r="Z1774" s="969"/>
      <c r="AA1774" s="967"/>
      <c r="AB1774" s="967"/>
      <c r="AC1774" s="967"/>
      <c r="AD1774" s="967"/>
      <c r="AE1774" s="967"/>
      <c r="AF1774" s="967"/>
      <c r="AG1774" s="967"/>
      <c r="AH1774" s="967"/>
      <c r="AI1774" s="967"/>
      <c r="AJ1774" s="967"/>
      <c r="AK1774" s="967"/>
      <c r="AL1774" s="967"/>
      <c r="AM1774" s="967"/>
      <c r="AN1774" s="967"/>
      <c r="AO1774" s="967"/>
      <c r="AP1774" s="967"/>
      <c r="AQ1774" s="967"/>
      <c r="AR1774" s="967"/>
      <c r="AS1774" s="967"/>
      <c r="AT1774" s="967"/>
      <c r="AU1774" s="967"/>
      <c r="AV1774" s="967"/>
      <c r="AW1774" s="967"/>
      <c r="AX1774" s="967"/>
      <c r="AY1774" s="967"/>
      <c r="AZ1774" s="967"/>
      <c r="BA1774" s="967"/>
      <c r="BB1774" s="967"/>
      <c r="BC1774" s="967"/>
      <c r="BD1774" s="967"/>
      <c r="BE1774" s="967"/>
      <c r="BF1774" s="967"/>
      <c r="BG1774" s="967"/>
      <c r="BH1774" s="967"/>
      <c r="BI1774" s="967"/>
      <c r="BJ1774" s="967"/>
      <c r="BK1774" s="967"/>
      <c r="BL1774" s="967"/>
      <c r="BM1774" s="967"/>
      <c r="BN1774" s="967"/>
      <c r="BO1774" s="967"/>
      <c r="BP1774" s="967"/>
      <c r="BQ1774" s="967"/>
      <c r="BR1774" s="967"/>
      <c r="BS1774" s="967"/>
    </row>
    <row r="1775" spans="1:71" s="656" customFormat="1" ht="15.65" customHeight="1" outlineLevel="2" x14ac:dyDescent="0.25">
      <c r="A1775" s="934"/>
      <c r="B1775" s="659"/>
      <c r="C1775" s="786"/>
      <c r="D1775" s="659" t="s">
        <v>1269</v>
      </c>
      <c r="E1775" s="660">
        <v>1</v>
      </c>
      <c r="F1775" s="657" t="s">
        <v>73</v>
      </c>
      <c r="G1775" s="660">
        <v>2</v>
      </c>
      <c r="H1775" s="680">
        <f>E1775*G1775</f>
        <v>2</v>
      </c>
      <c r="I1775" s="891">
        <v>25</v>
      </c>
      <c r="J1775" s="891">
        <f>E1775*I1775</f>
        <v>25</v>
      </c>
      <c r="K1775" s="891"/>
      <c r="L1775" s="891">
        <f>E1775*K1775</f>
        <v>0</v>
      </c>
      <c r="M1775" s="891">
        <f>J1775+H1775*Tabellen!$K$2+L1775</f>
        <v>145</v>
      </c>
      <c r="N1775" s="796"/>
      <c r="O1775" s="1018">
        <f>R1775+T1775</f>
        <v>175.45</v>
      </c>
      <c r="P1775" s="1031"/>
      <c r="Q1775" s="1023" t="s">
        <v>1025</v>
      </c>
      <c r="R1775" s="1018">
        <f>H1775*Tabellen!$K$2*Tabellen!$F$2</f>
        <v>145.19999999999999</v>
      </c>
      <c r="S1775" s="1024" t="s">
        <v>1116</v>
      </c>
      <c r="T1775" s="1018">
        <f>J1775*Tabellen!$F$2</f>
        <v>30.25</v>
      </c>
      <c r="U1775" s="1018">
        <f>R1775*Tabellen!$G$2</f>
        <v>13.067999999999998</v>
      </c>
      <c r="V1775" s="1018">
        <f>T1775*Tabellen!$H$2</f>
        <v>6.3525</v>
      </c>
      <c r="W1775" s="1018">
        <f>U1775+V1775</f>
        <v>19.420499999999997</v>
      </c>
      <c r="X1775" s="1018">
        <f>O1775+W1775</f>
        <v>194.87049999999999</v>
      </c>
      <c r="Y1775" s="1017"/>
      <c r="Z1775" s="967"/>
      <c r="AA1775" s="967"/>
      <c r="AB1775" s="967"/>
      <c r="AC1775" s="967"/>
      <c r="AD1775" s="967"/>
      <c r="AE1775" s="967"/>
      <c r="AF1775" s="967"/>
      <c r="AG1775" s="967"/>
      <c r="AH1775" s="967"/>
      <c r="AI1775" s="967"/>
      <c r="AJ1775" s="967"/>
      <c r="AK1775" s="967"/>
      <c r="AL1775" s="967"/>
      <c r="AM1775" s="967"/>
      <c r="AN1775" s="967"/>
      <c r="AO1775" s="967"/>
      <c r="AP1775" s="967"/>
      <c r="AQ1775" s="967"/>
      <c r="AR1775" s="967"/>
      <c r="AS1775" s="967"/>
      <c r="AT1775" s="967"/>
      <c r="AU1775" s="967"/>
      <c r="AV1775" s="967"/>
      <c r="AW1775" s="967"/>
      <c r="AX1775" s="967"/>
      <c r="AY1775" s="967"/>
      <c r="AZ1775" s="967"/>
      <c r="BA1775" s="967"/>
      <c r="BB1775" s="967"/>
      <c r="BC1775" s="967"/>
      <c r="BD1775" s="967"/>
      <c r="BE1775" s="967"/>
      <c r="BF1775" s="967"/>
      <c r="BG1775" s="967"/>
      <c r="BH1775" s="967"/>
      <c r="BI1775" s="967"/>
      <c r="BJ1775" s="967"/>
      <c r="BK1775" s="967"/>
      <c r="BL1775" s="967"/>
      <c r="BM1775" s="967"/>
      <c r="BN1775" s="967"/>
      <c r="BO1775" s="967"/>
      <c r="BP1775" s="967"/>
      <c r="BQ1775" s="967"/>
      <c r="BR1775" s="967"/>
      <c r="BS1775" s="967"/>
    </row>
    <row r="1776" spans="1:71" ht="15.65" customHeight="1" outlineLevel="2" x14ac:dyDescent="0.25">
      <c r="D1776" s="657" t="s">
        <v>1271</v>
      </c>
      <c r="E1776" s="660">
        <v>1</v>
      </c>
      <c r="F1776" s="657" t="s">
        <v>72</v>
      </c>
      <c r="G1776" s="661"/>
      <c r="H1776" s="661">
        <f>E1776*G1776</f>
        <v>0</v>
      </c>
      <c r="I1776" s="891">
        <v>30</v>
      </c>
      <c r="J1776" s="891">
        <f>E1776*I1776</f>
        <v>30</v>
      </c>
      <c r="L1776" s="891">
        <f>E1776*K1776</f>
        <v>0</v>
      </c>
      <c r="M1776" s="891">
        <f>J1776+H1776*Tabellen!$K$2+L1776</f>
        <v>30</v>
      </c>
      <c r="O1776" s="1018">
        <f>R1776+T1776</f>
        <v>36.299999999999997</v>
      </c>
      <c r="P1776" s="1031"/>
      <c r="Q1776" s="1023" t="s">
        <v>1025</v>
      </c>
      <c r="R1776" s="1018">
        <f>H1776*Tabellen!$K$2*Tabellen!$F$2</f>
        <v>0</v>
      </c>
      <c r="S1776" s="1024" t="s">
        <v>1116</v>
      </c>
      <c r="T1776" s="1018">
        <f>J1776*Tabellen!$F$2</f>
        <v>36.299999999999997</v>
      </c>
      <c r="U1776" s="1018">
        <f>R1776*Tabellen!$G$2</f>
        <v>0</v>
      </c>
      <c r="V1776" s="1018">
        <f>T1776*Tabellen!$H$2</f>
        <v>7.6229999999999993</v>
      </c>
      <c r="W1776" s="1018">
        <f>U1776+V1776</f>
        <v>7.6229999999999993</v>
      </c>
      <c r="X1776" s="1018">
        <f>O1776+W1776</f>
        <v>43.922999999999995</v>
      </c>
    </row>
    <row r="1777" spans="1:71" s="830" customFormat="1" ht="15.65" customHeight="1" outlineLevel="2" x14ac:dyDescent="0.25">
      <c r="A1777" s="936"/>
      <c r="B1777" s="659"/>
      <c r="C1777" s="786"/>
      <c r="D1777" s="657" t="s">
        <v>1270</v>
      </c>
      <c r="E1777" s="660">
        <v>2.66</v>
      </c>
      <c r="F1777" s="657" t="s">
        <v>71</v>
      </c>
      <c r="G1777" s="661">
        <v>0.1</v>
      </c>
      <c r="H1777" s="680">
        <f>E1777*G1777</f>
        <v>0.26600000000000001</v>
      </c>
      <c r="I1777" s="891"/>
      <c r="J1777" s="891"/>
      <c r="K1777" s="891"/>
      <c r="L1777" s="891"/>
      <c r="M1777" s="891">
        <f>J1777+H1777*Tabellen!$K$2+L1777</f>
        <v>15.96</v>
      </c>
      <c r="N1777" s="833"/>
      <c r="O1777" s="1018">
        <f>R1777+T1777</f>
        <v>19.311600000000002</v>
      </c>
      <c r="P1777" s="1031"/>
      <c r="Q1777" s="1023" t="s">
        <v>1025</v>
      </c>
      <c r="R1777" s="1018">
        <f>H1777*Tabellen!$K$2*Tabellen!$F$2</f>
        <v>19.311600000000002</v>
      </c>
      <c r="S1777" s="1024" t="s">
        <v>1116</v>
      </c>
      <c r="T1777" s="1018">
        <f>J1777*Tabellen!$F$2</f>
        <v>0</v>
      </c>
      <c r="U1777" s="1018">
        <f>R1777*Tabellen!$G$2</f>
        <v>1.7380440000000001</v>
      </c>
      <c r="V1777" s="1018">
        <f>T1777*Tabellen!$H$2</f>
        <v>0</v>
      </c>
      <c r="W1777" s="1018">
        <f>U1777+V1777</f>
        <v>1.7380440000000001</v>
      </c>
      <c r="X1777" s="1018">
        <f>O1777+W1777</f>
        <v>21.049644000000001</v>
      </c>
      <c r="Y1777" s="1034"/>
      <c r="Z1777" s="970"/>
      <c r="AA1777" s="970"/>
      <c r="AB1777" s="970"/>
      <c r="AC1777" s="970"/>
      <c r="AD1777" s="970"/>
      <c r="AE1777" s="970"/>
      <c r="AF1777" s="970"/>
      <c r="AG1777" s="970"/>
      <c r="AH1777" s="970"/>
      <c r="AI1777" s="970"/>
      <c r="AJ1777" s="970"/>
      <c r="AK1777" s="970"/>
      <c r="AL1777" s="970"/>
      <c r="AM1777" s="970"/>
      <c r="AN1777" s="970"/>
      <c r="AO1777" s="970"/>
      <c r="AP1777" s="970"/>
      <c r="AQ1777" s="970"/>
      <c r="AR1777" s="970"/>
      <c r="AS1777" s="970"/>
      <c r="AT1777" s="970"/>
      <c r="AU1777" s="970"/>
      <c r="AV1777" s="970"/>
      <c r="AW1777" s="970"/>
      <c r="AX1777" s="970"/>
      <c r="AY1777" s="970"/>
      <c r="AZ1777" s="970"/>
      <c r="BA1777" s="970"/>
      <c r="BB1777" s="970"/>
      <c r="BC1777" s="970"/>
      <c r="BD1777" s="970"/>
      <c r="BE1777" s="970"/>
      <c r="BF1777" s="970"/>
      <c r="BG1777" s="970"/>
      <c r="BH1777" s="970"/>
      <c r="BI1777" s="970"/>
      <c r="BJ1777" s="970"/>
      <c r="BK1777" s="970"/>
      <c r="BL1777" s="970"/>
      <c r="BM1777" s="970"/>
      <c r="BN1777" s="970"/>
      <c r="BO1777" s="970"/>
      <c r="BP1777" s="970"/>
      <c r="BQ1777" s="970"/>
      <c r="BR1777" s="970"/>
      <c r="BS1777" s="970"/>
    </row>
    <row r="1778" spans="1:71" ht="15.65" customHeight="1" outlineLevel="2" x14ac:dyDescent="0.25">
      <c r="B1778" s="659"/>
      <c r="D1778" s="657" t="s">
        <v>1403</v>
      </c>
      <c r="E1778" s="660">
        <v>1</v>
      </c>
      <c r="F1778" s="657" t="s">
        <v>73</v>
      </c>
      <c r="G1778" s="661">
        <v>4</v>
      </c>
      <c r="H1778" s="661">
        <f>E1778*G1778</f>
        <v>4</v>
      </c>
      <c r="I1778" s="891">
        <v>479.84</v>
      </c>
      <c r="J1778" s="891">
        <f>E1778*I1778</f>
        <v>479.84</v>
      </c>
      <c r="L1778" s="891">
        <f>E1778*K1778</f>
        <v>0</v>
      </c>
      <c r="M1778" s="891">
        <f>J1778+H1778*Tabellen!$K$2+L1778</f>
        <v>719.83999999999992</v>
      </c>
      <c r="N1778" s="795"/>
      <c r="O1778" s="1018">
        <f>R1778+T1778</f>
        <v>871.00639999999999</v>
      </c>
      <c r="P1778" s="1031"/>
      <c r="Q1778" s="1023" t="s">
        <v>1025</v>
      </c>
      <c r="R1778" s="1018">
        <f>H1778*Tabellen!$K$2*Tabellen!$F$2</f>
        <v>290.39999999999998</v>
      </c>
      <c r="S1778" s="1024" t="s">
        <v>1116</v>
      </c>
      <c r="T1778" s="1018">
        <f>J1778*Tabellen!$F$2</f>
        <v>580.60640000000001</v>
      </c>
      <c r="U1778" s="1018">
        <f>R1778*Tabellen!$G$2</f>
        <v>26.135999999999996</v>
      </c>
      <c r="V1778" s="1018">
        <f>T1778*Tabellen!$H$2</f>
        <v>121.92734399999999</v>
      </c>
      <c r="W1778" s="1018">
        <f>U1778+V1778</f>
        <v>148.06334399999997</v>
      </c>
      <c r="X1778" s="1018">
        <f>O1778+W1778</f>
        <v>1019.0697439999999</v>
      </c>
      <c r="Y1778" s="1017"/>
      <c r="Z1778" s="964"/>
    </row>
    <row r="1779" spans="1:71" s="656" customFormat="1" ht="15.65" customHeight="1" outlineLevel="2" x14ac:dyDescent="0.25">
      <c r="A1779" s="934"/>
      <c r="B1779" s="659"/>
      <c r="C1779" s="786"/>
      <c r="D1779" s="659" t="s">
        <v>1802</v>
      </c>
      <c r="E1779" s="660"/>
      <c r="F1779" s="659"/>
      <c r="G1779" s="660"/>
      <c r="H1779" s="661"/>
      <c r="I1779" s="904"/>
      <c r="J1779" s="891"/>
      <c r="K1779" s="891"/>
      <c r="L1779" s="891"/>
      <c r="M1779" s="891"/>
      <c r="N1779" s="796"/>
      <c r="O1779" s="1026"/>
      <c r="P1779" s="1026"/>
      <c r="Q1779" s="1023"/>
      <c r="R1779" s="1018"/>
      <c r="S1779" s="1024"/>
      <c r="T1779" s="1018"/>
      <c r="U1779" s="1018"/>
      <c r="V1779" s="1018"/>
      <c r="W1779" s="1018"/>
      <c r="X1779" s="1018"/>
      <c r="Y1779" s="1026"/>
      <c r="Z1779" s="967"/>
      <c r="AA1779" s="967"/>
      <c r="AB1779" s="967"/>
      <c r="AC1779" s="967"/>
      <c r="AD1779" s="967"/>
      <c r="AE1779" s="967"/>
      <c r="AF1779" s="967"/>
      <c r="AG1779" s="967"/>
      <c r="AH1779" s="967"/>
      <c r="AI1779" s="967"/>
      <c r="AJ1779" s="967"/>
      <c r="AK1779" s="967"/>
      <c r="AL1779" s="967"/>
      <c r="AM1779" s="967"/>
      <c r="AN1779" s="967"/>
      <c r="AO1779" s="967"/>
      <c r="AP1779" s="967"/>
      <c r="AQ1779" s="967"/>
      <c r="AR1779" s="967"/>
      <c r="AS1779" s="967"/>
      <c r="AT1779" s="967"/>
      <c r="AU1779" s="967"/>
      <c r="AV1779" s="967"/>
      <c r="AW1779" s="967"/>
      <c r="AX1779" s="967"/>
      <c r="AY1779" s="967"/>
      <c r="AZ1779" s="967"/>
      <c r="BA1779" s="967"/>
      <c r="BB1779" s="967"/>
      <c r="BC1779" s="967"/>
      <c r="BD1779" s="967"/>
      <c r="BE1779" s="967"/>
      <c r="BF1779" s="967"/>
      <c r="BG1779" s="967"/>
      <c r="BH1779" s="967"/>
      <c r="BI1779" s="967"/>
      <c r="BJ1779" s="967"/>
      <c r="BK1779" s="967"/>
      <c r="BL1779" s="967"/>
      <c r="BM1779" s="967"/>
      <c r="BN1779" s="967"/>
      <c r="BO1779" s="967"/>
      <c r="BP1779" s="967"/>
      <c r="BQ1779" s="967"/>
      <c r="BR1779" s="967"/>
      <c r="BS1779" s="967"/>
    </row>
    <row r="1780" spans="1:71" s="656" customFormat="1" ht="15.65" customHeight="1" outlineLevel="2" x14ac:dyDescent="0.25">
      <c r="A1780" s="934"/>
      <c r="B1780" s="659"/>
      <c r="C1780" s="786"/>
      <c r="D1780" s="659" t="s">
        <v>1803</v>
      </c>
      <c r="E1780" s="660"/>
      <c r="F1780" s="659"/>
      <c r="G1780" s="660"/>
      <c r="H1780" s="661"/>
      <c r="I1780" s="904"/>
      <c r="J1780" s="891"/>
      <c r="K1780" s="891"/>
      <c r="L1780" s="891"/>
      <c r="M1780" s="891"/>
      <c r="N1780" s="796"/>
      <c r="O1780" s="1026"/>
      <c r="P1780" s="1026"/>
      <c r="Q1780" s="1023"/>
      <c r="R1780" s="1018"/>
      <c r="S1780" s="1024"/>
      <c r="T1780" s="1018"/>
      <c r="U1780" s="1018"/>
      <c r="V1780" s="1018"/>
      <c r="W1780" s="1018"/>
      <c r="X1780" s="1018"/>
      <c r="Y1780" s="1026"/>
      <c r="Z1780" s="967"/>
      <c r="AA1780" s="967"/>
      <c r="AB1780" s="967"/>
      <c r="AC1780" s="967"/>
      <c r="AD1780" s="967"/>
      <c r="AE1780" s="967"/>
      <c r="AF1780" s="967"/>
      <c r="AG1780" s="967"/>
      <c r="AH1780" s="967"/>
      <c r="AI1780" s="967"/>
      <c r="AJ1780" s="967"/>
      <c r="AK1780" s="967"/>
      <c r="AL1780" s="967"/>
      <c r="AM1780" s="967"/>
      <c r="AN1780" s="967"/>
      <c r="AO1780" s="967"/>
      <c r="AP1780" s="967"/>
      <c r="AQ1780" s="967"/>
      <c r="AR1780" s="967"/>
      <c r="AS1780" s="967"/>
      <c r="AT1780" s="967"/>
      <c r="AU1780" s="967"/>
      <c r="AV1780" s="967"/>
      <c r="AW1780" s="967"/>
      <c r="AX1780" s="967"/>
      <c r="AY1780" s="967"/>
      <c r="AZ1780" s="967"/>
      <c r="BA1780" s="967"/>
      <c r="BB1780" s="967"/>
      <c r="BC1780" s="967"/>
      <c r="BD1780" s="967"/>
      <c r="BE1780" s="967"/>
      <c r="BF1780" s="967"/>
      <c r="BG1780" s="967"/>
      <c r="BH1780" s="967"/>
      <c r="BI1780" s="967"/>
      <c r="BJ1780" s="967"/>
      <c r="BK1780" s="967"/>
      <c r="BL1780" s="967"/>
      <c r="BM1780" s="967"/>
      <c r="BN1780" s="967"/>
      <c r="BO1780" s="967"/>
      <c r="BP1780" s="967"/>
      <c r="BQ1780" s="967"/>
      <c r="BR1780" s="967"/>
      <c r="BS1780" s="967"/>
    </row>
    <row r="1781" spans="1:71" s="656" customFormat="1" ht="15.65" customHeight="1" outlineLevel="2" x14ac:dyDescent="0.25">
      <c r="A1781" s="934"/>
      <c r="B1781" s="778"/>
      <c r="C1781" s="791"/>
      <c r="D1781" s="784" t="s">
        <v>1268</v>
      </c>
      <c r="E1781" s="674"/>
      <c r="F1781" s="675"/>
      <c r="G1781" s="655"/>
      <c r="H1781" s="655"/>
      <c r="I1781" s="894"/>
      <c r="J1781" s="894"/>
      <c r="K1781" s="894"/>
      <c r="L1781" s="894"/>
      <c r="M1781" s="895"/>
      <c r="N1781" s="796"/>
      <c r="O1781" s="1026"/>
      <c r="P1781" s="1026"/>
      <c r="Q1781" s="1023"/>
      <c r="R1781" s="1018"/>
      <c r="S1781" s="1024"/>
      <c r="T1781" s="1018"/>
      <c r="U1781" s="1018"/>
      <c r="V1781" s="1018"/>
      <c r="W1781" s="1018"/>
      <c r="X1781" s="1018"/>
      <c r="Y1781" s="1019"/>
      <c r="Z1781" s="969"/>
      <c r="AA1781" s="967"/>
      <c r="AB1781" s="967"/>
      <c r="AC1781" s="967"/>
      <c r="AD1781" s="967"/>
      <c r="AE1781" s="967"/>
      <c r="AF1781" s="967"/>
      <c r="AG1781" s="967"/>
      <c r="AH1781" s="967"/>
      <c r="AI1781" s="967"/>
      <c r="AJ1781" s="967"/>
      <c r="AK1781" s="967"/>
      <c r="AL1781" s="967"/>
      <c r="AM1781" s="967"/>
      <c r="AN1781" s="967"/>
      <c r="AO1781" s="967"/>
      <c r="AP1781" s="967"/>
      <c r="AQ1781" s="967"/>
      <c r="AR1781" s="967"/>
      <c r="AS1781" s="967"/>
      <c r="AT1781" s="967"/>
      <c r="AU1781" s="967"/>
      <c r="AV1781" s="967"/>
      <c r="AW1781" s="967"/>
      <c r="AX1781" s="967"/>
      <c r="AY1781" s="967"/>
      <c r="AZ1781" s="967"/>
      <c r="BA1781" s="967"/>
      <c r="BB1781" s="967"/>
      <c r="BC1781" s="967"/>
      <c r="BD1781" s="967"/>
      <c r="BE1781" s="967"/>
      <c r="BF1781" s="967"/>
      <c r="BG1781" s="967"/>
      <c r="BH1781" s="967"/>
      <c r="BI1781" s="967"/>
      <c r="BJ1781" s="967"/>
      <c r="BK1781" s="967"/>
      <c r="BL1781" s="967"/>
      <c r="BM1781" s="967"/>
      <c r="BN1781" s="967"/>
      <c r="BO1781" s="967"/>
      <c r="BP1781" s="967"/>
      <c r="BQ1781" s="967"/>
      <c r="BR1781" s="967"/>
      <c r="BS1781" s="967"/>
    </row>
    <row r="1782" spans="1:71" s="656" customFormat="1" ht="15.65" customHeight="1" outlineLevel="2" x14ac:dyDescent="0.25">
      <c r="A1782" s="934"/>
      <c r="B1782" s="778"/>
      <c r="C1782" s="791"/>
      <c r="D1782" s="784" t="s">
        <v>1411</v>
      </c>
      <c r="E1782" s="674"/>
      <c r="F1782" s="675"/>
      <c r="G1782" s="655"/>
      <c r="H1782" s="655"/>
      <c r="I1782" s="894"/>
      <c r="J1782" s="894"/>
      <c r="K1782" s="894"/>
      <c r="L1782" s="891"/>
      <c r="M1782" s="895"/>
      <c r="N1782" s="796"/>
      <c r="O1782" s="1017"/>
      <c r="P1782" s="1017"/>
      <c r="Q1782" s="1023"/>
      <c r="R1782" s="1018"/>
      <c r="S1782" s="1024"/>
      <c r="T1782" s="1018"/>
      <c r="U1782" s="1018"/>
      <c r="V1782" s="1018"/>
      <c r="W1782" s="1018"/>
      <c r="X1782" s="1018"/>
      <c r="Y1782" s="1019"/>
      <c r="Z1782" s="969"/>
      <c r="AA1782" s="967"/>
      <c r="AB1782" s="967"/>
      <c r="AC1782" s="967"/>
      <c r="AD1782" s="967"/>
      <c r="AE1782" s="967"/>
      <c r="AF1782" s="967"/>
      <c r="AG1782" s="967"/>
      <c r="AH1782" s="967"/>
      <c r="AI1782" s="967"/>
      <c r="AJ1782" s="967"/>
      <c r="AK1782" s="967"/>
      <c r="AL1782" s="967"/>
      <c r="AM1782" s="967"/>
      <c r="AN1782" s="967"/>
      <c r="AO1782" s="967"/>
      <c r="AP1782" s="967"/>
      <c r="AQ1782" s="967"/>
      <c r="AR1782" s="967"/>
      <c r="AS1782" s="967"/>
      <c r="AT1782" s="967"/>
      <c r="AU1782" s="967"/>
      <c r="AV1782" s="967"/>
      <c r="AW1782" s="967"/>
      <c r="AX1782" s="967"/>
      <c r="AY1782" s="967"/>
      <c r="AZ1782" s="967"/>
      <c r="BA1782" s="967"/>
      <c r="BB1782" s="967"/>
      <c r="BC1782" s="967"/>
      <c r="BD1782" s="967"/>
      <c r="BE1782" s="967"/>
      <c r="BF1782" s="967"/>
      <c r="BG1782" s="967"/>
      <c r="BH1782" s="967"/>
      <c r="BI1782" s="967"/>
      <c r="BJ1782" s="967"/>
      <c r="BK1782" s="967"/>
      <c r="BL1782" s="967"/>
      <c r="BM1782" s="967"/>
      <c r="BN1782" s="967"/>
      <c r="BO1782" s="967"/>
      <c r="BP1782" s="967"/>
      <c r="BQ1782" s="967"/>
      <c r="BR1782" s="967"/>
      <c r="BS1782" s="967"/>
    </row>
    <row r="1783" spans="1:71" ht="15.65" customHeight="1" outlineLevel="2" x14ac:dyDescent="0.25"/>
    <row r="1784" spans="1:71" ht="9" customHeight="1" outlineLevel="1" x14ac:dyDescent="0.25">
      <c r="B1784" s="663"/>
      <c r="D1784" s="664"/>
      <c r="E1784" s="666"/>
      <c r="F1784" s="664"/>
      <c r="G1784" s="665"/>
      <c r="H1784" s="665"/>
      <c r="I1784" s="892"/>
      <c r="J1784" s="892"/>
      <c r="K1784" s="892"/>
      <c r="L1784" s="892"/>
      <c r="M1784" s="892"/>
      <c r="N1784" s="786"/>
      <c r="O1784" s="1021"/>
      <c r="P1784" s="1021"/>
      <c r="Q1784" s="1021"/>
      <c r="R1784" s="1022"/>
      <c r="S1784" s="1022"/>
      <c r="T1784" s="1022"/>
      <c r="U1784" s="1022"/>
      <c r="V1784" s="1022"/>
      <c r="W1784" s="1022"/>
      <c r="X1784" s="1022"/>
      <c r="Y1784" s="1021"/>
      <c r="Z1784" s="965"/>
      <c r="AA1784" s="966"/>
      <c r="AG1784" s="963"/>
      <c r="AH1784" s="963"/>
    </row>
    <row r="1785" spans="1:71" s="912" customFormat="1" ht="15.65" customHeight="1" outlineLevel="1" x14ac:dyDescent="0.25">
      <c r="B1785" s="650" t="s">
        <v>1165</v>
      </c>
      <c r="C1785" s="937"/>
      <c r="D1785" s="651" t="s">
        <v>1288</v>
      </c>
      <c r="E1785" s="658">
        <v>1</v>
      </c>
      <c r="F1785" s="651" t="s">
        <v>73</v>
      </c>
      <c r="G1785" s="652"/>
      <c r="H1785" s="652">
        <f>SUM(H1787:H1869)</f>
        <v>24.580000000000002</v>
      </c>
      <c r="I1785" s="890"/>
      <c r="J1785" s="890">
        <f>SUM(J1787:J1869)</f>
        <v>2377.554876033058</v>
      </c>
      <c r="K1785" s="890"/>
      <c r="L1785" s="890"/>
      <c r="M1785" s="890">
        <f>SUM(M1787:M1795)</f>
        <v>1010.3348760330579</v>
      </c>
      <c r="N1785" s="937"/>
      <c r="O1785" s="1015">
        <f>SUM(O1786:O1790)/E1785</f>
        <v>1222.5052000000001</v>
      </c>
      <c r="P1785" s="1014" t="str">
        <f>B1785</f>
        <v>V4-4-B2</v>
      </c>
      <c r="Q1785" s="1014"/>
      <c r="R1785" s="1015"/>
      <c r="S1785" s="1015"/>
      <c r="T1785" s="1015"/>
      <c r="U1785" s="1028"/>
      <c r="V1785" s="1015"/>
      <c r="W1785" s="1015"/>
      <c r="X1785" s="1015">
        <f>SUM(X1786:X1790)/E1785</f>
        <v>1423.892668</v>
      </c>
      <c r="Y1785" s="1014"/>
      <c r="Z1785" s="964"/>
      <c r="AA1785" s="960"/>
      <c r="AB1785" s="960"/>
      <c r="AC1785" s="960"/>
      <c r="AD1785" s="960"/>
      <c r="AE1785" s="960"/>
      <c r="AF1785" s="960"/>
      <c r="AG1785" s="960"/>
      <c r="AH1785" s="960"/>
      <c r="AI1785" s="960"/>
      <c r="AJ1785" s="960"/>
      <c r="AK1785" s="960"/>
      <c r="AL1785" s="960"/>
      <c r="AM1785" s="960"/>
      <c r="AN1785" s="960"/>
      <c r="AO1785" s="960"/>
      <c r="AP1785" s="960"/>
      <c r="AQ1785" s="960"/>
      <c r="AR1785" s="960"/>
      <c r="AS1785" s="960"/>
      <c r="AT1785" s="960"/>
      <c r="AU1785" s="960"/>
      <c r="AV1785" s="960"/>
      <c r="AW1785" s="960"/>
      <c r="AX1785" s="960"/>
      <c r="AY1785" s="960"/>
      <c r="AZ1785" s="960"/>
      <c r="BA1785" s="960"/>
      <c r="BB1785" s="960"/>
      <c r="BC1785" s="960"/>
      <c r="BD1785" s="960"/>
      <c r="BE1785" s="960"/>
      <c r="BF1785" s="960"/>
      <c r="BG1785" s="960"/>
      <c r="BH1785" s="960"/>
      <c r="BI1785" s="960"/>
      <c r="BJ1785" s="960"/>
      <c r="BK1785" s="960"/>
      <c r="BL1785" s="960"/>
      <c r="BM1785" s="960"/>
      <c r="BN1785" s="960"/>
      <c r="BO1785" s="960"/>
      <c r="BP1785" s="960"/>
      <c r="BQ1785" s="960"/>
      <c r="BR1785" s="960"/>
      <c r="BS1785" s="960"/>
    </row>
    <row r="1786" spans="1:71" s="656" customFormat="1" ht="15.65" customHeight="1" outlineLevel="2" x14ac:dyDescent="0.25">
      <c r="A1786" s="934"/>
      <c r="B1786" s="778"/>
      <c r="C1786" s="791"/>
      <c r="D1786" s="784"/>
      <c r="E1786" s="674"/>
      <c r="F1786" s="675"/>
      <c r="G1786" s="655"/>
      <c r="H1786" s="655"/>
      <c r="I1786" s="894"/>
      <c r="J1786" s="894"/>
      <c r="K1786" s="894"/>
      <c r="L1786" s="894"/>
      <c r="M1786" s="895"/>
      <c r="N1786" s="796"/>
      <c r="O1786" s="1017" t="str">
        <f>R1786</f>
        <v>incl. opslagen</v>
      </c>
      <c r="P1786" s="1017"/>
      <c r="Q1786" s="1023"/>
      <c r="R1786" s="1030" t="str">
        <f>Tabellen!$C$2</f>
        <v>incl. opslagen</v>
      </c>
      <c r="S1786" s="1024"/>
      <c r="T1786" s="1030" t="str">
        <f>Tabellen!$C$2</f>
        <v>incl. opslagen</v>
      </c>
      <c r="U1786" s="1018"/>
      <c r="V1786" s="1018"/>
      <c r="W1786" s="1018"/>
      <c r="X1786" s="1018"/>
      <c r="Y1786" s="1019"/>
      <c r="Z1786" s="969"/>
      <c r="AA1786" s="967"/>
      <c r="AB1786" s="967"/>
      <c r="AC1786" s="967"/>
      <c r="AD1786" s="967"/>
      <c r="AE1786" s="967"/>
      <c r="AF1786" s="967"/>
      <c r="AG1786" s="967"/>
      <c r="AH1786" s="967"/>
      <c r="AI1786" s="967"/>
      <c r="AJ1786" s="967"/>
      <c r="AK1786" s="967"/>
      <c r="AL1786" s="967"/>
      <c r="AM1786" s="967"/>
      <c r="AN1786" s="967"/>
      <c r="AO1786" s="967"/>
      <c r="AP1786" s="967"/>
      <c r="AQ1786" s="967"/>
      <c r="AR1786" s="967"/>
      <c r="AS1786" s="967"/>
      <c r="AT1786" s="967"/>
      <c r="AU1786" s="967"/>
      <c r="AV1786" s="967"/>
      <c r="AW1786" s="967"/>
      <c r="AX1786" s="967"/>
      <c r="AY1786" s="967"/>
      <c r="AZ1786" s="967"/>
      <c r="BA1786" s="967"/>
      <c r="BB1786" s="967"/>
      <c r="BC1786" s="967"/>
      <c r="BD1786" s="967"/>
      <c r="BE1786" s="967"/>
      <c r="BF1786" s="967"/>
      <c r="BG1786" s="967"/>
      <c r="BH1786" s="967"/>
      <c r="BI1786" s="967"/>
      <c r="BJ1786" s="967"/>
      <c r="BK1786" s="967"/>
      <c r="BL1786" s="967"/>
      <c r="BM1786" s="967"/>
      <c r="BN1786" s="967"/>
      <c r="BO1786" s="967"/>
      <c r="BP1786" s="967"/>
      <c r="BQ1786" s="967"/>
      <c r="BR1786" s="967"/>
      <c r="BS1786" s="967"/>
    </row>
    <row r="1787" spans="1:71" s="656" customFormat="1" ht="15.65" customHeight="1" outlineLevel="2" x14ac:dyDescent="0.25">
      <c r="A1787" s="934"/>
      <c r="B1787" s="659"/>
      <c r="C1787" s="786"/>
      <c r="D1787" s="659" t="s">
        <v>1269</v>
      </c>
      <c r="E1787" s="660">
        <v>1</v>
      </c>
      <c r="F1787" s="657" t="s">
        <v>73</v>
      </c>
      <c r="G1787" s="660">
        <v>2</v>
      </c>
      <c r="H1787" s="680">
        <f>E1787*G1787</f>
        <v>2</v>
      </c>
      <c r="I1787" s="891">
        <v>25</v>
      </c>
      <c r="J1787" s="891">
        <f>E1787*I1787</f>
        <v>25</v>
      </c>
      <c r="K1787" s="891"/>
      <c r="L1787" s="891">
        <f>E1787*K1787</f>
        <v>0</v>
      </c>
      <c r="M1787" s="891">
        <f>J1787+H1787*Tabellen!$K$2+L1787</f>
        <v>145</v>
      </c>
      <c r="N1787" s="796"/>
      <c r="O1787" s="1018">
        <f>R1787+T1787</f>
        <v>175.45</v>
      </c>
      <c r="P1787" s="1031"/>
      <c r="Q1787" s="1023" t="s">
        <v>1025</v>
      </c>
      <c r="R1787" s="1018">
        <f>H1787*Tabellen!$K$2*Tabellen!$F$2</f>
        <v>145.19999999999999</v>
      </c>
      <c r="S1787" s="1024" t="s">
        <v>1116</v>
      </c>
      <c r="T1787" s="1018">
        <f>J1787*Tabellen!$F$2</f>
        <v>30.25</v>
      </c>
      <c r="U1787" s="1018">
        <f>R1787*Tabellen!$G$2</f>
        <v>13.067999999999998</v>
      </c>
      <c r="V1787" s="1018">
        <f>T1787*Tabellen!$H$2</f>
        <v>6.3525</v>
      </c>
      <c r="W1787" s="1018">
        <f>U1787+V1787</f>
        <v>19.420499999999997</v>
      </c>
      <c r="X1787" s="1018">
        <f>O1787+W1787</f>
        <v>194.87049999999999</v>
      </c>
      <c r="Y1787" s="1017"/>
      <c r="Z1787" s="967"/>
      <c r="AA1787" s="967"/>
      <c r="AB1787" s="967"/>
      <c r="AC1787" s="967"/>
      <c r="AD1787" s="967"/>
      <c r="AE1787" s="967"/>
      <c r="AF1787" s="967"/>
      <c r="AG1787" s="967"/>
      <c r="AH1787" s="967"/>
      <c r="AI1787" s="967"/>
      <c r="AJ1787" s="967"/>
      <c r="AK1787" s="967"/>
      <c r="AL1787" s="967"/>
      <c r="AM1787" s="967"/>
      <c r="AN1787" s="967"/>
      <c r="AO1787" s="967"/>
      <c r="AP1787" s="967"/>
      <c r="AQ1787" s="967"/>
      <c r="AR1787" s="967"/>
      <c r="AS1787" s="967"/>
      <c r="AT1787" s="967"/>
      <c r="AU1787" s="967"/>
      <c r="AV1787" s="967"/>
      <c r="AW1787" s="967"/>
      <c r="AX1787" s="967"/>
      <c r="AY1787" s="967"/>
      <c r="AZ1787" s="967"/>
      <c r="BA1787" s="967"/>
      <c r="BB1787" s="967"/>
      <c r="BC1787" s="967"/>
      <c r="BD1787" s="967"/>
      <c r="BE1787" s="967"/>
      <c r="BF1787" s="967"/>
      <c r="BG1787" s="967"/>
      <c r="BH1787" s="967"/>
      <c r="BI1787" s="967"/>
      <c r="BJ1787" s="967"/>
      <c r="BK1787" s="967"/>
      <c r="BL1787" s="967"/>
      <c r="BM1787" s="967"/>
      <c r="BN1787" s="967"/>
      <c r="BO1787" s="967"/>
      <c r="BP1787" s="967"/>
      <c r="BQ1787" s="967"/>
      <c r="BR1787" s="967"/>
      <c r="BS1787" s="967"/>
    </row>
    <row r="1788" spans="1:71" ht="15.65" customHeight="1" outlineLevel="2" x14ac:dyDescent="0.25">
      <c r="D1788" s="657" t="s">
        <v>1271</v>
      </c>
      <c r="E1788" s="660">
        <v>1</v>
      </c>
      <c r="F1788" s="657" t="s">
        <v>72</v>
      </c>
      <c r="G1788" s="661"/>
      <c r="H1788" s="661">
        <f>E1788*G1788</f>
        <v>0</v>
      </c>
      <c r="I1788" s="891">
        <v>30</v>
      </c>
      <c r="J1788" s="891">
        <f>E1788*I1788</f>
        <v>30</v>
      </c>
      <c r="L1788" s="891">
        <f>E1788*K1788</f>
        <v>0</v>
      </c>
      <c r="M1788" s="891">
        <f>J1788+H1788*Tabellen!$K$2+L1788</f>
        <v>30</v>
      </c>
      <c r="O1788" s="1018">
        <f>R1788+T1788</f>
        <v>36.299999999999997</v>
      </c>
      <c r="P1788" s="1031"/>
      <c r="Q1788" s="1023" t="s">
        <v>1025</v>
      </c>
      <c r="R1788" s="1018">
        <f>H1788*Tabellen!$K$2*Tabellen!$F$2</f>
        <v>0</v>
      </c>
      <c r="S1788" s="1024" t="s">
        <v>1116</v>
      </c>
      <c r="T1788" s="1018">
        <f>J1788*Tabellen!$F$2</f>
        <v>36.299999999999997</v>
      </c>
      <c r="U1788" s="1018">
        <f>R1788*Tabellen!$G$2</f>
        <v>0</v>
      </c>
      <c r="V1788" s="1018">
        <f>T1788*Tabellen!$H$2</f>
        <v>7.6229999999999993</v>
      </c>
      <c r="W1788" s="1018">
        <f>U1788+V1788</f>
        <v>7.6229999999999993</v>
      </c>
      <c r="X1788" s="1018">
        <f>O1788+W1788</f>
        <v>43.922999999999995</v>
      </c>
    </row>
    <row r="1789" spans="1:71" s="830" customFormat="1" ht="15.65" customHeight="1" outlineLevel="2" x14ac:dyDescent="0.25">
      <c r="A1789" s="936"/>
      <c r="B1789" s="659"/>
      <c r="C1789" s="786"/>
      <c r="D1789" s="657" t="s">
        <v>1270</v>
      </c>
      <c r="E1789" s="660">
        <v>3.52</v>
      </c>
      <c r="F1789" s="657" t="s">
        <v>71</v>
      </c>
      <c r="G1789" s="661">
        <v>0.1</v>
      </c>
      <c r="H1789" s="680">
        <f>E1789*G1789</f>
        <v>0.35200000000000004</v>
      </c>
      <c r="I1789" s="891"/>
      <c r="J1789" s="891"/>
      <c r="K1789" s="891"/>
      <c r="L1789" s="891"/>
      <c r="M1789" s="891">
        <f>J1789+H1789*Tabellen!$K$2+L1789</f>
        <v>21.12</v>
      </c>
      <c r="N1789" s="833"/>
      <c r="O1789" s="1018">
        <f>R1789+T1789</f>
        <v>25.555199999999999</v>
      </c>
      <c r="P1789" s="1031"/>
      <c r="Q1789" s="1023" t="s">
        <v>1025</v>
      </c>
      <c r="R1789" s="1018">
        <f>H1789*Tabellen!$K$2*Tabellen!$F$2</f>
        <v>25.555199999999999</v>
      </c>
      <c r="S1789" s="1024" t="s">
        <v>1116</v>
      </c>
      <c r="T1789" s="1018">
        <f>J1789*Tabellen!$F$2</f>
        <v>0</v>
      </c>
      <c r="U1789" s="1018">
        <f>R1789*Tabellen!$G$2</f>
        <v>2.2999679999999998</v>
      </c>
      <c r="V1789" s="1018">
        <f>T1789*Tabellen!$H$2</f>
        <v>0</v>
      </c>
      <c r="W1789" s="1018">
        <f>U1789+V1789</f>
        <v>2.2999679999999998</v>
      </c>
      <c r="X1789" s="1018">
        <f>O1789+W1789</f>
        <v>27.855167999999999</v>
      </c>
      <c r="Y1789" s="1034"/>
      <c r="Z1789" s="970"/>
      <c r="AA1789" s="970"/>
      <c r="AB1789" s="970"/>
      <c r="AC1789" s="970"/>
      <c r="AD1789" s="970"/>
      <c r="AE1789" s="970"/>
      <c r="AF1789" s="970"/>
      <c r="AG1789" s="970"/>
      <c r="AH1789" s="970"/>
      <c r="AI1789" s="970"/>
      <c r="AJ1789" s="970"/>
      <c r="AK1789" s="970"/>
      <c r="AL1789" s="970"/>
      <c r="AM1789" s="970"/>
      <c r="AN1789" s="970"/>
      <c r="AO1789" s="970"/>
      <c r="AP1789" s="970"/>
      <c r="AQ1789" s="970"/>
      <c r="AR1789" s="970"/>
      <c r="AS1789" s="970"/>
      <c r="AT1789" s="970"/>
      <c r="AU1789" s="970"/>
      <c r="AV1789" s="970"/>
      <c r="AW1789" s="970"/>
      <c r="AX1789" s="970"/>
      <c r="AY1789" s="970"/>
      <c r="AZ1789" s="970"/>
      <c r="BA1789" s="970"/>
      <c r="BB1789" s="970"/>
      <c r="BC1789" s="970"/>
      <c r="BD1789" s="970"/>
      <c r="BE1789" s="970"/>
      <c r="BF1789" s="970"/>
      <c r="BG1789" s="970"/>
      <c r="BH1789" s="970"/>
      <c r="BI1789" s="970"/>
      <c r="BJ1789" s="970"/>
      <c r="BK1789" s="970"/>
      <c r="BL1789" s="970"/>
      <c r="BM1789" s="970"/>
      <c r="BN1789" s="970"/>
      <c r="BO1789" s="970"/>
      <c r="BP1789" s="970"/>
      <c r="BQ1789" s="970"/>
      <c r="BR1789" s="970"/>
      <c r="BS1789" s="970"/>
    </row>
    <row r="1790" spans="1:71" ht="15.65" customHeight="1" outlineLevel="2" x14ac:dyDescent="0.25">
      <c r="B1790" s="659"/>
      <c r="D1790" s="657" t="s">
        <v>1404</v>
      </c>
      <c r="E1790" s="660">
        <v>1</v>
      </c>
      <c r="F1790" s="657" t="s">
        <v>73</v>
      </c>
      <c r="G1790" s="661">
        <v>4</v>
      </c>
      <c r="H1790" s="661">
        <f>E1790*G1790</f>
        <v>4</v>
      </c>
      <c r="I1790" s="891">
        <f>694.8/121*100</f>
        <v>574.21487603305786</v>
      </c>
      <c r="J1790" s="891">
        <f>E1790*I1790</f>
        <v>574.21487603305786</v>
      </c>
      <c r="L1790" s="891">
        <f>E1790*K1790</f>
        <v>0</v>
      </c>
      <c r="M1790" s="891">
        <f>J1790+H1790*Tabellen!$K$2+L1790</f>
        <v>814.21487603305786</v>
      </c>
      <c r="N1790" s="795"/>
      <c r="O1790" s="1018">
        <f>R1790+T1790</f>
        <v>985.19999999999993</v>
      </c>
      <c r="P1790" s="1031"/>
      <c r="Q1790" s="1023" t="s">
        <v>1025</v>
      </c>
      <c r="R1790" s="1018">
        <f>H1790*Tabellen!$K$2*Tabellen!$F$2</f>
        <v>290.39999999999998</v>
      </c>
      <c r="S1790" s="1024" t="s">
        <v>1116</v>
      </c>
      <c r="T1790" s="1018">
        <f>J1790*Tabellen!$F$2</f>
        <v>694.8</v>
      </c>
      <c r="U1790" s="1018">
        <f>R1790*Tabellen!$G$2</f>
        <v>26.135999999999996</v>
      </c>
      <c r="V1790" s="1018">
        <f>T1790*Tabellen!$H$2</f>
        <v>145.90799999999999</v>
      </c>
      <c r="W1790" s="1018">
        <f>U1790+V1790</f>
        <v>172.04399999999998</v>
      </c>
      <c r="X1790" s="1018">
        <f>O1790+W1790</f>
        <v>1157.2439999999999</v>
      </c>
      <c r="Y1790" s="1017"/>
      <c r="Z1790" s="964"/>
    </row>
    <row r="1791" spans="1:71" s="656" customFormat="1" ht="15.65" customHeight="1" outlineLevel="2" x14ac:dyDescent="0.25">
      <c r="A1791" s="934"/>
      <c r="B1791" s="659"/>
      <c r="C1791" s="786"/>
      <c r="D1791" s="659" t="s">
        <v>1802</v>
      </c>
      <c r="E1791" s="660"/>
      <c r="F1791" s="659"/>
      <c r="G1791" s="660"/>
      <c r="H1791" s="661"/>
      <c r="I1791" s="904"/>
      <c r="J1791" s="891"/>
      <c r="K1791" s="891"/>
      <c r="L1791" s="891"/>
      <c r="M1791" s="891"/>
      <c r="N1791" s="796"/>
      <c r="O1791" s="1026"/>
      <c r="P1791" s="1026"/>
      <c r="Q1791" s="1023"/>
      <c r="R1791" s="1018"/>
      <c r="S1791" s="1024"/>
      <c r="T1791" s="1018"/>
      <c r="U1791" s="1018"/>
      <c r="V1791" s="1018"/>
      <c r="W1791" s="1018"/>
      <c r="X1791" s="1018"/>
      <c r="Y1791" s="1026"/>
      <c r="Z1791" s="967"/>
      <c r="AA1791" s="967"/>
      <c r="AB1791" s="967"/>
      <c r="AC1791" s="967"/>
      <c r="AD1791" s="967"/>
      <c r="AE1791" s="967"/>
      <c r="AF1791" s="967"/>
      <c r="AG1791" s="967"/>
      <c r="AH1791" s="967"/>
      <c r="AI1791" s="967"/>
      <c r="AJ1791" s="967"/>
      <c r="AK1791" s="967"/>
      <c r="AL1791" s="967"/>
      <c r="AM1791" s="967"/>
      <c r="AN1791" s="967"/>
      <c r="AO1791" s="967"/>
      <c r="AP1791" s="967"/>
      <c r="AQ1791" s="967"/>
      <c r="AR1791" s="967"/>
      <c r="AS1791" s="967"/>
      <c r="AT1791" s="967"/>
      <c r="AU1791" s="967"/>
      <c r="AV1791" s="967"/>
      <c r="AW1791" s="967"/>
      <c r="AX1791" s="967"/>
      <c r="AY1791" s="967"/>
      <c r="AZ1791" s="967"/>
      <c r="BA1791" s="967"/>
      <c r="BB1791" s="967"/>
      <c r="BC1791" s="967"/>
      <c r="BD1791" s="967"/>
      <c r="BE1791" s="967"/>
      <c r="BF1791" s="967"/>
      <c r="BG1791" s="967"/>
      <c r="BH1791" s="967"/>
      <c r="BI1791" s="967"/>
      <c r="BJ1791" s="967"/>
      <c r="BK1791" s="967"/>
      <c r="BL1791" s="967"/>
      <c r="BM1791" s="967"/>
      <c r="BN1791" s="967"/>
      <c r="BO1791" s="967"/>
      <c r="BP1791" s="967"/>
      <c r="BQ1791" s="967"/>
      <c r="BR1791" s="967"/>
      <c r="BS1791" s="967"/>
    </row>
    <row r="1792" spans="1:71" s="656" customFormat="1" ht="15.65" customHeight="1" outlineLevel="2" x14ac:dyDescent="0.25">
      <c r="A1792" s="934"/>
      <c r="B1792" s="659"/>
      <c r="C1792" s="786"/>
      <c r="D1792" s="659" t="s">
        <v>1803</v>
      </c>
      <c r="E1792" s="660"/>
      <c r="F1792" s="659"/>
      <c r="G1792" s="660"/>
      <c r="H1792" s="661"/>
      <c r="I1792" s="904"/>
      <c r="J1792" s="891"/>
      <c r="K1792" s="891"/>
      <c r="L1792" s="891"/>
      <c r="M1792" s="891"/>
      <c r="N1792" s="796"/>
      <c r="O1792" s="1026"/>
      <c r="P1792" s="1026"/>
      <c r="Q1792" s="1023"/>
      <c r="R1792" s="1018"/>
      <c r="S1792" s="1024"/>
      <c r="T1792" s="1018"/>
      <c r="U1792" s="1018"/>
      <c r="V1792" s="1018"/>
      <c r="W1792" s="1018"/>
      <c r="X1792" s="1018"/>
      <c r="Y1792" s="1026"/>
      <c r="Z1792" s="967"/>
      <c r="AA1792" s="967"/>
      <c r="AB1792" s="967"/>
      <c r="AC1792" s="967"/>
      <c r="AD1792" s="967"/>
      <c r="AE1792" s="967"/>
      <c r="AF1792" s="967"/>
      <c r="AG1792" s="967"/>
      <c r="AH1792" s="967"/>
      <c r="AI1792" s="967"/>
      <c r="AJ1792" s="967"/>
      <c r="AK1792" s="967"/>
      <c r="AL1792" s="967"/>
      <c r="AM1792" s="967"/>
      <c r="AN1792" s="967"/>
      <c r="AO1792" s="967"/>
      <c r="AP1792" s="967"/>
      <c r="AQ1792" s="967"/>
      <c r="AR1792" s="967"/>
      <c r="AS1792" s="967"/>
      <c r="AT1792" s="967"/>
      <c r="AU1792" s="967"/>
      <c r="AV1792" s="967"/>
      <c r="AW1792" s="967"/>
      <c r="AX1792" s="967"/>
      <c r="AY1792" s="967"/>
      <c r="AZ1792" s="967"/>
      <c r="BA1792" s="967"/>
      <c r="BB1792" s="967"/>
      <c r="BC1792" s="967"/>
      <c r="BD1792" s="967"/>
      <c r="BE1792" s="967"/>
      <c r="BF1792" s="967"/>
      <c r="BG1792" s="967"/>
      <c r="BH1792" s="967"/>
      <c r="BI1792" s="967"/>
      <c r="BJ1792" s="967"/>
      <c r="BK1792" s="967"/>
      <c r="BL1792" s="967"/>
      <c r="BM1792" s="967"/>
      <c r="BN1792" s="967"/>
      <c r="BO1792" s="967"/>
      <c r="BP1792" s="967"/>
      <c r="BQ1792" s="967"/>
      <c r="BR1792" s="967"/>
      <c r="BS1792" s="967"/>
    </row>
    <row r="1793" spans="1:71" s="656" customFormat="1" ht="15.65" customHeight="1" outlineLevel="2" x14ac:dyDescent="0.25">
      <c r="A1793" s="934"/>
      <c r="B1793" s="778"/>
      <c r="C1793" s="791"/>
      <c r="D1793" s="784" t="s">
        <v>1268</v>
      </c>
      <c r="E1793" s="674"/>
      <c r="F1793" s="675"/>
      <c r="G1793" s="655"/>
      <c r="H1793" s="655"/>
      <c r="I1793" s="894"/>
      <c r="J1793" s="894"/>
      <c r="K1793" s="894"/>
      <c r="L1793" s="894"/>
      <c r="M1793" s="895"/>
      <c r="N1793" s="796"/>
      <c r="O1793" s="1026"/>
      <c r="P1793" s="1026"/>
      <c r="Q1793" s="1023"/>
      <c r="R1793" s="1018"/>
      <c r="S1793" s="1024"/>
      <c r="T1793" s="1018"/>
      <c r="U1793" s="1018"/>
      <c r="V1793" s="1018"/>
      <c r="W1793" s="1018"/>
      <c r="X1793" s="1018"/>
      <c r="Y1793" s="1019"/>
      <c r="Z1793" s="969"/>
      <c r="AA1793" s="967"/>
      <c r="AB1793" s="967"/>
      <c r="AC1793" s="967"/>
      <c r="AD1793" s="967"/>
      <c r="AE1793" s="967"/>
      <c r="AF1793" s="967"/>
      <c r="AG1793" s="967"/>
      <c r="AH1793" s="967"/>
      <c r="AI1793" s="967"/>
      <c r="AJ1793" s="967"/>
      <c r="AK1793" s="967"/>
      <c r="AL1793" s="967"/>
      <c r="AM1793" s="967"/>
      <c r="AN1793" s="967"/>
      <c r="AO1793" s="967"/>
      <c r="AP1793" s="967"/>
      <c r="AQ1793" s="967"/>
      <c r="AR1793" s="967"/>
      <c r="AS1793" s="967"/>
      <c r="AT1793" s="967"/>
      <c r="AU1793" s="967"/>
      <c r="AV1793" s="967"/>
      <c r="AW1793" s="967"/>
      <c r="AX1793" s="967"/>
      <c r="AY1793" s="967"/>
      <c r="AZ1793" s="967"/>
      <c r="BA1793" s="967"/>
      <c r="BB1793" s="967"/>
      <c r="BC1793" s="967"/>
      <c r="BD1793" s="967"/>
      <c r="BE1793" s="967"/>
      <c r="BF1793" s="967"/>
      <c r="BG1793" s="967"/>
      <c r="BH1793" s="967"/>
      <c r="BI1793" s="967"/>
      <c r="BJ1793" s="967"/>
      <c r="BK1793" s="967"/>
      <c r="BL1793" s="967"/>
      <c r="BM1793" s="967"/>
      <c r="BN1793" s="967"/>
      <c r="BO1793" s="967"/>
      <c r="BP1793" s="967"/>
      <c r="BQ1793" s="967"/>
      <c r="BR1793" s="967"/>
      <c r="BS1793" s="967"/>
    </row>
    <row r="1794" spans="1:71" s="656" customFormat="1" ht="15.65" customHeight="1" outlineLevel="2" x14ac:dyDescent="0.25">
      <c r="A1794" s="934"/>
      <c r="B1794" s="778"/>
      <c r="C1794" s="791"/>
      <c r="D1794" s="784" t="s">
        <v>1411</v>
      </c>
      <c r="E1794" s="674"/>
      <c r="F1794" s="675"/>
      <c r="G1794" s="655"/>
      <c r="H1794" s="655"/>
      <c r="I1794" s="894"/>
      <c r="J1794" s="894"/>
      <c r="K1794" s="894"/>
      <c r="L1794" s="891"/>
      <c r="M1794" s="895"/>
      <c r="N1794" s="796"/>
      <c r="O1794" s="1017"/>
      <c r="P1794" s="1017"/>
      <c r="Q1794" s="1023"/>
      <c r="R1794" s="1018"/>
      <c r="S1794" s="1024"/>
      <c r="T1794" s="1018"/>
      <c r="U1794" s="1018"/>
      <c r="V1794" s="1018"/>
      <c r="W1794" s="1018"/>
      <c r="X1794" s="1018"/>
      <c r="Y1794" s="1019"/>
      <c r="Z1794" s="969"/>
      <c r="AA1794" s="967"/>
      <c r="AB1794" s="967"/>
      <c r="AC1794" s="967"/>
      <c r="AD1794" s="967"/>
      <c r="AE1794" s="967"/>
      <c r="AF1794" s="967"/>
      <c r="AG1794" s="967"/>
      <c r="AH1794" s="967"/>
      <c r="AI1794" s="967"/>
      <c r="AJ1794" s="967"/>
      <c r="AK1794" s="967"/>
      <c r="AL1794" s="967"/>
      <c r="AM1794" s="967"/>
      <c r="AN1794" s="967"/>
      <c r="AO1794" s="967"/>
      <c r="AP1794" s="967"/>
      <c r="AQ1794" s="967"/>
      <c r="AR1794" s="967"/>
      <c r="AS1794" s="967"/>
      <c r="AT1794" s="967"/>
      <c r="AU1794" s="967"/>
      <c r="AV1794" s="967"/>
      <c r="AW1794" s="967"/>
      <c r="AX1794" s="967"/>
      <c r="AY1794" s="967"/>
      <c r="AZ1794" s="967"/>
      <c r="BA1794" s="967"/>
      <c r="BB1794" s="967"/>
      <c r="BC1794" s="967"/>
      <c r="BD1794" s="967"/>
      <c r="BE1794" s="967"/>
      <c r="BF1794" s="967"/>
      <c r="BG1794" s="967"/>
      <c r="BH1794" s="967"/>
      <c r="BI1794" s="967"/>
      <c r="BJ1794" s="967"/>
      <c r="BK1794" s="967"/>
      <c r="BL1794" s="967"/>
      <c r="BM1794" s="967"/>
      <c r="BN1794" s="967"/>
      <c r="BO1794" s="967"/>
      <c r="BP1794" s="967"/>
      <c r="BQ1794" s="967"/>
      <c r="BR1794" s="967"/>
      <c r="BS1794" s="967"/>
    </row>
    <row r="1795" spans="1:71" ht="15.65" customHeight="1" outlineLevel="2" x14ac:dyDescent="0.25"/>
    <row r="1796" spans="1:71" ht="9" customHeight="1" outlineLevel="1" x14ac:dyDescent="0.25">
      <c r="B1796" s="663"/>
      <c r="D1796" s="664"/>
      <c r="E1796" s="666"/>
      <c r="F1796" s="664"/>
      <c r="G1796" s="665"/>
      <c r="H1796" s="665"/>
      <c r="I1796" s="892"/>
      <c r="J1796" s="892"/>
      <c r="K1796" s="892"/>
      <c r="L1796" s="892"/>
      <c r="M1796" s="892"/>
      <c r="N1796" s="786"/>
      <c r="O1796" s="1021"/>
      <c r="P1796" s="1021"/>
      <c r="Q1796" s="1021"/>
      <c r="R1796" s="1022"/>
      <c r="S1796" s="1022"/>
      <c r="T1796" s="1022"/>
      <c r="U1796" s="1022"/>
      <c r="V1796" s="1022"/>
      <c r="W1796" s="1022"/>
      <c r="X1796" s="1022"/>
      <c r="Y1796" s="1021"/>
      <c r="Z1796" s="965"/>
      <c r="AA1796" s="966"/>
      <c r="AG1796" s="963"/>
      <c r="AH1796" s="963"/>
    </row>
    <row r="1797" spans="1:71" s="912" customFormat="1" ht="15.65" customHeight="1" outlineLevel="1" x14ac:dyDescent="0.25">
      <c r="B1797" s="650" t="s">
        <v>1166</v>
      </c>
      <c r="C1797" s="937"/>
      <c r="D1797" s="651" t="s">
        <v>1275</v>
      </c>
      <c r="E1797" s="658">
        <v>1</v>
      </c>
      <c r="F1797" s="651" t="s">
        <v>73</v>
      </c>
      <c r="G1797" s="652"/>
      <c r="H1797" s="652">
        <f>SUM(H1798:H1806)</f>
        <v>6.4640000000000004</v>
      </c>
      <c r="I1797" s="890"/>
      <c r="J1797" s="890">
        <f>SUM(J1798:J1806)/E1797</f>
        <v>812.21</v>
      </c>
      <c r="K1797" s="890"/>
      <c r="L1797" s="890">
        <f>SUM(L1798:L1806)/E1797</f>
        <v>0</v>
      </c>
      <c r="M1797" s="890">
        <f>SUM(M1798:M1806)/E1797</f>
        <v>1200.05</v>
      </c>
      <c r="N1797" s="937"/>
      <c r="O1797" s="1015">
        <f>SUM(O1798:O1802)/E1797</f>
        <v>1452.0605</v>
      </c>
      <c r="P1797" s="1014" t="str">
        <f>B1797</f>
        <v>V4-4-B3</v>
      </c>
      <c r="Q1797" s="1014"/>
      <c r="R1797" s="1015"/>
      <c r="S1797" s="1015"/>
      <c r="T1797" s="1015"/>
      <c r="U1797" s="1028"/>
      <c r="V1797" s="1015"/>
      <c r="W1797" s="1015"/>
      <c r="X1797" s="1015">
        <f>SUM(X1798:X1802)/E1797</f>
        <v>1700.6788369999999</v>
      </c>
      <c r="Y1797" s="1014"/>
      <c r="Z1797" s="964"/>
      <c r="AA1797" s="960"/>
      <c r="AB1797" s="960"/>
      <c r="AC1797" s="960"/>
      <c r="AD1797" s="960"/>
      <c r="AE1797" s="960"/>
      <c r="AF1797" s="960"/>
      <c r="AG1797" s="960"/>
      <c r="AH1797" s="960"/>
      <c r="AI1797" s="960"/>
      <c r="AJ1797" s="960"/>
      <c r="AK1797" s="960"/>
      <c r="AL1797" s="960"/>
      <c r="AM1797" s="960"/>
      <c r="AN1797" s="960"/>
      <c r="AO1797" s="960"/>
      <c r="AP1797" s="960"/>
      <c r="AQ1797" s="960"/>
      <c r="AR1797" s="960"/>
      <c r="AS1797" s="960"/>
      <c r="AT1797" s="960"/>
      <c r="AU1797" s="960"/>
      <c r="AV1797" s="960"/>
      <c r="AW1797" s="960"/>
      <c r="AX1797" s="960"/>
      <c r="AY1797" s="960"/>
      <c r="AZ1797" s="960"/>
      <c r="BA1797" s="960"/>
      <c r="BB1797" s="960"/>
      <c r="BC1797" s="960"/>
      <c r="BD1797" s="960"/>
      <c r="BE1797" s="960"/>
      <c r="BF1797" s="960"/>
      <c r="BG1797" s="960"/>
      <c r="BH1797" s="960"/>
      <c r="BI1797" s="960"/>
      <c r="BJ1797" s="960"/>
      <c r="BK1797" s="960"/>
      <c r="BL1797" s="960"/>
      <c r="BM1797" s="960"/>
      <c r="BN1797" s="960"/>
      <c r="BO1797" s="960"/>
      <c r="BP1797" s="960"/>
      <c r="BQ1797" s="960"/>
      <c r="BR1797" s="960"/>
      <c r="BS1797" s="960"/>
    </row>
    <row r="1798" spans="1:71" s="656" customFormat="1" ht="15.65" customHeight="1" outlineLevel="2" x14ac:dyDescent="0.25">
      <c r="A1798" s="934"/>
      <c r="B1798" s="662"/>
      <c r="C1798" s="791"/>
      <c r="D1798" s="983"/>
      <c r="E1798" s="984"/>
      <c r="F1798" s="985"/>
      <c r="G1798" s="654"/>
      <c r="H1798" s="654"/>
      <c r="I1798" s="893"/>
      <c r="J1798" s="893"/>
      <c r="K1798" s="893"/>
      <c r="L1798" s="893"/>
      <c r="M1798" s="893"/>
      <c r="N1798" s="796"/>
      <c r="O1798" s="1017" t="str">
        <f>R1798</f>
        <v>incl. opslagen</v>
      </c>
      <c r="P1798" s="1017"/>
      <c r="Q1798" s="1023"/>
      <c r="R1798" s="1030" t="str">
        <f>Tabellen!$C$2</f>
        <v>incl. opslagen</v>
      </c>
      <c r="S1798" s="1024"/>
      <c r="T1798" s="1030" t="str">
        <f>Tabellen!$C$2</f>
        <v>incl. opslagen</v>
      </c>
      <c r="U1798" s="1018"/>
      <c r="V1798" s="1018"/>
      <c r="W1798" s="1018"/>
      <c r="X1798" s="1018"/>
      <c r="Y1798" s="1019"/>
      <c r="Z1798" s="969"/>
      <c r="AA1798" s="967"/>
      <c r="AB1798" s="967"/>
      <c r="AC1798" s="967"/>
      <c r="AD1798" s="967"/>
      <c r="AE1798" s="967"/>
      <c r="AF1798" s="967"/>
      <c r="AG1798" s="967"/>
      <c r="AH1798" s="967"/>
      <c r="AI1798" s="967"/>
      <c r="AJ1798" s="967"/>
      <c r="AK1798" s="967"/>
      <c r="AL1798" s="967"/>
      <c r="AM1798" s="967"/>
      <c r="AN1798" s="967"/>
      <c r="AO1798" s="967"/>
      <c r="AP1798" s="967"/>
      <c r="AQ1798" s="967"/>
      <c r="AR1798" s="967"/>
      <c r="AS1798" s="967"/>
      <c r="AT1798" s="967"/>
      <c r="AU1798" s="967"/>
      <c r="AV1798" s="967"/>
      <c r="AW1798" s="967"/>
      <c r="AX1798" s="967"/>
      <c r="AY1798" s="967"/>
      <c r="AZ1798" s="967"/>
      <c r="BA1798" s="967"/>
      <c r="BB1798" s="967"/>
      <c r="BC1798" s="967"/>
      <c r="BD1798" s="967"/>
      <c r="BE1798" s="967"/>
      <c r="BF1798" s="967"/>
      <c r="BG1798" s="967"/>
      <c r="BH1798" s="967"/>
      <c r="BI1798" s="967"/>
      <c r="BJ1798" s="967"/>
      <c r="BK1798" s="967"/>
      <c r="BL1798" s="967"/>
      <c r="BM1798" s="967"/>
      <c r="BN1798" s="967"/>
      <c r="BO1798" s="967"/>
      <c r="BP1798" s="967"/>
      <c r="BQ1798" s="967"/>
      <c r="BR1798" s="967"/>
      <c r="BS1798" s="967"/>
    </row>
    <row r="1799" spans="1:71" s="656" customFormat="1" ht="15.65" customHeight="1" outlineLevel="2" x14ac:dyDescent="0.25">
      <c r="A1799" s="934"/>
      <c r="B1799" s="659"/>
      <c r="C1799" s="786"/>
      <c r="D1799" s="659" t="s">
        <v>1269</v>
      </c>
      <c r="E1799" s="660">
        <v>1</v>
      </c>
      <c r="F1799" s="657" t="s">
        <v>73</v>
      </c>
      <c r="G1799" s="660">
        <v>2</v>
      </c>
      <c r="H1799" s="680">
        <f>E1799*G1799</f>
        <v>2</v>
      </c>
      <c r="I1799" s="891">
        <v>25</v>
      </c>
      <c r="J1799" s="891">
        <f>E1799*I1799</f>
        <v>25</v>
      </c>
      <c r="K1799" s="891"/>
      <c r="L1799" s="891">
        <f>E1799*K1799</f>
        <v>0</v>
      </c>
      <c r="M1799" s="891">
        <f>J1799+H1799*Tabellen!$K$2+L1799</f>
        <v>145</v>
      </c>
      <c r="N1799" s="796"/>
      <c r="O1799" s="1018">
        <f>R1799+T1799</f>
        <v>175.45</v>
      </c>
      <c r="P1799" s="1031"/>
      <c r="Q1799" s="1023" t="s">
        <v>1025</v>
      </c>
      <c r="R1799" s="1018">
        <f>H1799*Tabellen!$K$2*Tabellen!$F$2</f>
        <v>145.19999999999999</v>
      </c>
      <c r="S1799" s="1024" t="s">
        <v>1116</v>
      </c>
      <c r="T1799" s="1018">
        <f>J1799*Tabellen!$F$2</f>
        <v>30.25</v>
      </c>
      <c r="U1799" s="1018">
        <f>R1799*Tabellen!$G$2</f>
        <v>13.067999999999998</v>
      </c>
      <c r="V1799" s="1018">
        <f>T1799*Tabellen!$H$2</f>
        <v>6.3525</v>
      </c>
      <c r="W1799" s="1018">
        <f>U1799+V1799</f>
        <v>19.420499999999997</v>
      </c>
      <c r="X1799" s="1018">
        <f>O1799+W1799</f>
        <v>194.87049999999999</v>
      </c>
      <c r="Y1799" s="1017"/>
      <c r="Z1799" s="967"/>
      <c r="AA1799" s="967"/>
      <c r="AB1799" s="967"/>
      <c r="AC1799" s="967"/>
      <c r="AD1799" s="967"/>
      <c r="AE1799" s="967"/>
      <c r="AF1799" s="967"/>
      <c r="AG1799" s="967"/>
      <c r="AH1799" s="967"/>
      <c r="AI1799" s="967"/>
      <c r="AJ1799" s="967"/>
      <c r="AK1799" s="967"/>
      <c r="AL1799" s="967"/>
      <c r="AM1799" s="967"/>
      <c r="AN1799" s="967"/>
      <c r="AO1799" s="967"/>
      <c r="AP1799" s="967"/>
      <c r="AQ1799" s="967"/>
      <c r="AR1799" s="967"/>
      <c r="AS1799" s="967"/>
      <c r="AT1799" s="967"/>
      <c r="AU1799" s="967"/>
      <c r="AV1799" s="967"/>
      <c r="AW1799" s="967"/>
      <c r="AX1799" s="967"/>
      <c r="AY1799" s="967"/>
      <c r="AZ1799" s="967"/>
      <c r="BA1799" s="967"/>
      <c r="BB1799" s="967"/>
      <c r="BC1799" s="967"/>
      <c r="BD1799" s="967"/>
      <c r="BE1799" s="967"/>
      <c r="BF1799" s="967"/>
      <c r="BG1799" s="967"/>
      <c r="BH1799" s="967"/>
      <c r="BI1799" s="967"/>
      <c r="BJ1799" s="967"/>
      <c r="BK1799" s="967"/>
      <c r="BL1799" s="967"/>
      <c r="BM1799" s="967"/>
      <c r="BN1799" s="967"/>
      <c r="BO1799" s="967"/>
      <c r="BP1799" s="967"/>
      <c r="BQ1799" s="967"/>
      <c r="BR1799" s="967"/>
      <c r="BS1799" s="967"/>
    </row>
    <row r="1800" spans="1:71" ht="15.65" customHeight="1" outlineLevel="2" x14ac:dyDescent="0.25">
      <c r="D1800" s="657" t="s">
        <v>1271</v>
      </c>
      <c r="E1800" s="660">
        <v>1</v>
      </c>
      <c r="F1800" s="657" t="s">
        <v>72</v>
      </c>
      <c r="G1800" s="661"/>
      <c r="H1800" s="661">
        <f>E1800*G1800</f>
        <v>0</v>
      </c>
      <c r="I1800" s="891">
        <v>30</v>
      </c>
      <c r="J1800" s="891">
        <f>E1800*I1800</f>
        <v>30</v>
      </c>
      <c r="L1800" s="891">
        <f>E1800*K1800</f>
        <v>0</v>
      </c>
      <c r="M1800" s="891">
        <f>J1800+H1800*Tabellen!$K$2+L1800</f>
        <v>30</v>
      </c>
      <c r="O1800" s="1018">
        <f>R1800+T1800</f>
        <v>36.299999999999997</v>
      </c>
      <c r="P1800" s="1031"/>
      <c r="Q1800" s="1023" t="s">
        <v>1025</v>
      </c>
      <c r="R1800" s="1018">
        <f>H1800*Tabellen!$K$2*Tabellen!$F$2</f>
        <v>0</v>
      </c>
      <c r="S1800" s="1024" t="s">
        <v>1116</v>
      </c>
      <c r="T1800" s="1018">
        <f>J1800*Tabellen!$F$2</f>
        <v>36.299999999999997</v>
      </c>
      <c r="U1800" s="1018">
        <f>R1800*Tabellen!$G$2</f>
        <v>0</v>
      </c>
      <c r="V1800" s="1018">
        <f>T1800*Tabellen!$H$2</f>
        <v>7.6229999999999993</v>
      </c>
      <c r="W1800" s="1018">
        <f>U1800+V1800</f>
        <v>7.6229999999999993</v>
      </c>
      <c r="X1800" s="1018">
        <f>O1800+W1800</f>
        <v>43.922999999999995</v>
      </c>
    </row>
    <row r="1801" spans="1:71" s="830" customFormat="1" ht="15.65" customHeight="1" outlineLevel="2" x14ac:dyDescent="0.25">
      <c r="A1801" s="936"/>
      <c r="B1801" s="659"/>
      <c r="C1801" s="786"/>
      <c r="D1801" s="657" t="s">
        <v>1270</v>
      </c>
      <c r="E1801" s="660">
        <v>4.6399999999999997</v>
      </c>
      <c r="F1801" s="657" t="s">
        <v>71</v>
      </c>
      <c r="G1801" s="661">
        <v>0.1</v>
      </c>
      <c r="H1801" s="680">
        <f>E1801*G1801</f>
        <v>0.46399999999999997</v>
      </c>
      <c r="I1801" s="891"/>
      <c r="J1801" s="891"/>
      <c r="K1801" s="891"/>
      <c r="L1801" s="891"/>
      <c r="M1801" s="891">
        <f>J1801+H1801*Tabellen!$K$2+L1801</f>
        <v>27.839999999999996</v>
      </c>
      <c r="N1801" s="833"/>
      <c r="O1801" s="1018">
        <f>R1801+T1801</f>
        <v>33.686399999999992</v>
      </c>
      <c r="P1801" s="1031"/>
      <c r="Q1801" s="1023" t="s">
        <v>1025</v>
      </c>
      <c r="R1801" s="1018">
        <f>H1801*Tabellen!$K$2*Tabellen!$F$2</f>
        <v>33.686399999999992</v>
      </c>
      <c r="S1801" s="1024" t="s">
        <v>1116</v>
      </c>
      <c r="T1801" s="1018">
        <f>J1801*Tabellen!$F$2</f>
        <v>0</v>
      </c>
      <c r="U1801" s="1018">
        <f>R1801*Tabellen!$G$2</f>
        <v>3.0317759999999994</v>
      </c>
      <c r="V1801" s="1018">
        <f>T1801*Tabellen!$H$2</f>
        <v>0</v>
      </c>
      <c r="W1801" s="1018">
        <f>U1801+V1801</f>
        <v>3.0317759999999994</v>
      </c>
      <c r="X1801" s="1018">
        <f>O1801+W1801</f>
        <v>36.718175999999993</v>
      </c>
      <c r="Y1801" s="1034"/>
      <c r="Z1801" s="970"/>
      <c r="AA1801" s="970"/>
      <c r="AB1801" s="970"/>
      <c r="AC1801" s="970"/>
      <c r="AD1801" s="970"/>
      <c r="AE1801" s="970"/>
      <c r="AF1801" s="970"/>
      <c r="AG1801" s="970"/>
      <c r="AH1801" s="970"/>
      <c r="AI1801" s="970"/>
      <c r="AJ1801" s="970"/>
      <c r="AK1801" s="970"/>
      <c r="AL1801" s="970"/>
      <c r="AM1801" s="970"/>
      <c r="AN1801" s="970"/>
      <c r="AO1801" s="970"/>
      <c r="AP1801" s="970"/>
      <c r="AQ1801" s="970"/>
      <c r="AR1801" s="970"/>
      <c r="AS1801" s="970"/>
      <c r="AT1801" s="970"/>
      <c r="AU1801" s="970"/>
      <c r="AV1801" s="970"/>
      <c r="AW1801" s="970"/>
      <c r="AX1801" s="970"/>
      <c r="AY1801" s="970"/>
      <c r="AZ1801" s="970"/>
      <c r="BA1801" s="970"/>
      <c r="BB1801" s="970"/>
      <c r="BC1801" s="970"/>
      <c r="BD1801" s="970"/>
      <c r="BE1801" s="970"/>
      <c r="BF1801" s="970"/>
      <c r="BG1801" s="970"/>
      <c r="BH1801" s="970"/>
      <c r="BI1801" s="970"/>
      <c r="BJ1801" s="970"/>
      <c r="BK1801" s="970"/>
      <c r="BL1801" s="970"/>
      <c r="BM1801" s="970"/>
      <c r="BN1801" s="970"/>
      <c r="BO1801" s="970"/>
      <c r="BP1801" s="970"/>
      <c r="BQ1801" s="970"/>
      <c r="BR1801" s="970"/>
      <c r="BS1801" s="970"/>
    </row>
    <row r="1802" spans="1:71" ht="15.65" customHeight="1" outlineLevel="2" x14ac:dyDescent="0.25">
      <c r="B1802" s="659"/>
      <c r="D1802" s="657" t="s">
        <v>1421</v>
      </c>
      <c r="E1802" s="660">
        <v>1</v>
      </c>
      <c r="F1802" s="657" t="s">
        <v>73</v>
      </c>
      <c r="G1802" s="661">
        <v>4</v>
      </c>
      <c r="H1802" s="661">
        <f>E1802*G1802</f>
        <v>4</v>
      </c>
      <c r="I1802" s="891">
        <v>757.21</v>
      </c>
      <c r="J1802" s="891">
        <f>E1802*I1802</f>
        <v>757.21</v>
      </c>
      <c r="L1802" s="891">
        <f>E1802*K1802</f>
        <v>0</v>
      </c>
      <c r="M1802" s="891">
        <f>J1802+H1802*Tabellen!$K$2+L1802</f>
        <v>997.21</v>
      </c>
      <c r="N1802" s="795"/>
      <c r="O1802" s="1018">
        <f>R1802+T1802</f>
        <v>1206.6241</v>
      </c>
      <c r="P1802" s="1031"/>
      <c r="Q1802" s="1023" t="s">
        <v>1025</v>
      </c>
      <c r="R1802" s="1018">
        <f>H1802*Tabellen!$K$2*Tabellen!$F$2</f>
        <v>290.39999999999998</v>
      </c>
      <c r="S1802" s="1024" t="s">
        <v>1116</v>
      </c>
      <c r="T1802" s="1018">
        <f>J1802*Tabellen!$F$2</f>
        <v>916.22410000000002</v>
      </c>
      <c r="U1802" s="1018">
        <f>R1802*Tabellen!$G$2</f>
        <v>26.135999999999996</v>
      </c>
      <c r="V1802" s="1018">
        <f>T1802*Tabellen!$H$2</f>
        <v>192.407061</v>
      </c>
      <c r="W1802" s="1018">
        <f>U1802+V1802</f>
        <v>218.54306099999999</v>
      </c>
      <c r="X1802" s="1018">
        <f>O1802+W1802</f>
        <v>1425.1671610000001</v>
      </c>
      <c r="Y1802" s="1017"/>
      <c r="Z1802" s="964"/>
    </row>
    <row r="1803" spans="1:71" s="656" customFormat="1" ht="15.65" customHeight="1" outlineLevel="2" x14ac:dyDescent="0.25">
      <c r="A1803" s="934"/>
      <c r="B1803" s="659"/>
      <c r="C1803" s="786"/>
      <c r="D1803" s="659" t="s">
        <v>1802</v>
      </c>
      <c r="E1803" s="660"/>
      <c r="F1803" s="659"/>
      <c r="G1803" s="660"/>
      <c r="H1803" s="661"/>
      <c r="I1803" s="904"/>
      <c r="J1803" s="891"/>
      <c r="K1803" s="891"/>
      <c r="L1803" s="891"/>
      <c r="M1803" s="891"/>
      <c r="N1803" s="796"/>
      <c r="O1803" s="1026"/>
      <c r="P1803" s="1026"/>
      <c r="Q1803" s="1023"/>
      <c r="R1803" s="1018"/>
      <c r="S1803" s="1024"/>
      <c r="T1803" s="1018"/>
      <c r="U1803" s="1018"/>
      <c r="V1803" s="1018"/>
      <c r="W1803" s="1018"/>
      <c r="X1803" s="1018"/>
      <c r="Y1803" s="1026"/>
      <c r="Z1803" s="967"/>
      <c r="AA1803" s="967"/>
      <c r="AB1803" s="967"/>
      <c r="AC1803" s="967"/>
      <c r="AD1803" s="967"/>
      <c r="AE1803" s="967"/>
      <c r="AF1803" s="967"/>
      <c r="AG1803" s="967"/>
      <c r="AH1803" s="967"/>
      <c r="AI1803" s="967"/>
      <c r="AJ1803" s="967"/>
      <c r="AK1803" s="967"/>
      <c r="AL1803" s="967"/>
      <c r="AM1803" s="967"/>
      <c r="AN1803" s="967"/>
      <c r="AO1803" s="967"/>
      <c r="AP1803" s="967"/>
      <c r="AQ1803" s="967"/>
      <c r="AR1803" s="967"/>
      <c r="AS1803" s="967"/>
      <c r="AT1803" s="967"/>
      <c r="AU1803" s="967"/>
      <c r="AV1803" s="967"/>
      <c r="AW1803" s="967"/>
      <c r="AX1803" s="967"/>
      <c r="AY1803" s="967"/>
      <c r="AZ1803" s="967"/>
      <c r="BA1803" s="967"/>
      <c r="BB1803" s="967"/>
      <c r="BC1803" s="967"/>
      <c r="BD1803" s="967"/>
      <c r="BE1803" s="967"/>
      <c r="BF1803" s="967"/>
      <c r="BG1803" s="967"/>
      <c r="BH1803" s="967"/>
      <c r="BI1803" s="967"/>
      <c r="BJ1803" s="967"/>
      <c r="BK1803" s="967"/>
      <c r="BL1803" s="967"/>
      <c r="BM1803" s="967"/>
      <c r="BN1803" s="967"/>
      <c r="BO1803" s="967"/>
      <c r="BP1803" s="967"/>
      <c r="BQ1803" s="967"/>
      <c r="BR1803" s="967"/>
      <c r="BS1803" s="967"/>
    </row>
    <row r="1804" spans="1:71" s="656" customFormat="1" ht="15.65" customHeight="1" outlineLevel="2" x14ac:dyDescent="0.25">
      <c r="A1804" s="934"/>
      <c r="B1804" s="659"/>
      <c r="C1804" s="786"/>
      <c r="D1804" s="659" t="s">
        <v>1803</v>
      </c>
      <c r="E1804" s="660"/>
      <c r="F1804" s="659"/>
      <c r="G1804" s="660"/>
      <c r="H1804" s="661"/>
      <c r="I1804" s="904"/>
      <c r="J1804" s="891"/>
      <c r="K1804" s="891"/>
      <c r="L1804" s="891"/>
      <c r="M1804" s="891"/>
      <c r="N1804" s="796"/>
      <c r="O1804" s="1026"/>
      <c r="P1804" s="1026"/>
      <c r="Q1804" s="1023"/>
      <c r="R1804" s="1018"/>
      <c r="S1804" s="1024"/>
      <c r="T1804" s="1018"/>
      <c r="U1804" s="1018"/>
      <c r="V1804" s="1018"/>
      <c r="W1804" s="1018"/>
      <c r="X1804" s="1018"/>
      <c r="Y1804" s="1026"/>
      <c r="Z1804" s="967"/>
      <c r="AA1804" s="967"/>
      <c r="AB1804" s="967"/>
      <c r="AC1804" s="967"/>
      <c r="AD1804" s="967"/>
      <c r="AE1804" s="967"/>
      <c r="AF1804" s="967"/>
      <c r="AG1804" s="967"/>
      <c r="AH1804" s="967"/>
      <c r="AI1804" s="967"/>
      <c r="AJ1804" s="967"/>
      <c r="AK1804" s="967"/>
      <c r="AL1804" s="967"/>
      <c r="AM1804" s="967"/>
      <c r="AN1804" s="967"/>
      <c r="AO1804" s="967"/>
      <c r="AP1804" s="967"/>
      <c r="AQ1804" s="967"/>
      <c r="AR1804" s="967"/>
      <c r="AS1804" s="967"/>
      <c r="AT1804" s="967"/>
      <c r="AU1804" s="967"/>
      <c r="AV1804" s="967"/>
      <c r="AW1804" s="967"/>
      <c r="AX1804" s="967"/>
      <c r="AY1804" s="967"/>
      <c r="AZ1804" s="967"/>
      <c r="BA1804" s="967"/>
      <c r="BB1804" s="967"/>
      <c r="BC1804" s="967"/>
      <c r="BD1804" s="967"/>
      <c r="BE1804" s="967"/>
      <c r="BF1804" s="967"/>
      <c r="BG1804" s="967"/>
      <c r="BH1804" s="967"/>
      <c r="BI1804" s="967"/>
      <c r="BJ1804" s="967"/>
      <c r="BK1804" s="967"/>
      <c r="BL1804" s="967"/>
      <c r="BM1804" s="967"/>
      <c r="BN1804" s="967"/>
      <c r="BO1804" s="967"/>
      <c r="BP1804" s="967"/>
      <c r="BQ1804" s="967"/>
      <c r="BR1804" s="967"/>
      <c r="BS1804" s="967"/>
    </row>
    <row r="1805" spans="1:71" s="656" customFormat="1" ht="15.65" customHeight="1" outlineLevel="2" x14ac:dyDescent="0.25">
      <c r="A1805" s="934"/>
      <c r="B1805" s="778"/>
      <c r="C1805" s="791"/>
      <c r="D1805" s="784" t="s">
        <v>1268</v>
      </c>
      <c r="E1805" s="674"/>
      <c r="F1805" s="675"/>
      <c r="G1805" s="655"/>
      <c r="H1805" s="655"/>
      <c r="I1805" s="894"/>
      <c r="J1805" s="894"/>
      <c r="K1805" s="894"/>
      <c r="L1805" s="894"/>
      <c r="M1805" s="895"/>
      <c r="N1805" s="796"/>
      <c r="O1805" s="1026"/>
      <c r="P1805" s="1026"/>
      <c r="Q1805" s="1023"/>
      <c r="R1805" s="1018"/>
      <c r="S1805" s="1024"/>
      <c r="T1805" s="1018"/>
      <c r="U1805" s="1018"/>
      <c r="V1805" s="1018"/>
      <c r="W1805" s="1018"/>
      <c r="X1805" s="1018"/>
      <c r="Y1805" s="1019"/>
      <c r="Z1805" s="969"/>
      <c r="AA1805" s="967"/>
      <c r="AB1805" s="967"/>
      <c r="AC1805" s="967"/>
      <c r="AD1805" s="967"/>
      <c r="AE1805" s="967"/>
      <c r="AF1805" s="967"/>
      <c r="AG1805" s="967"/>
      <c r="AH1805" s="967"/>
      <c r="AI1805" s="967"/>
      <c r="AJ1805" s="967"/>
      <c r="AK1805" s="967"/>
      <c r="AL1805" s="967"/>
      <c r="AM1805" s="967"/>
      <c r="AN1805" s="967"/>
      <c r="AO1805" s="967"/>
      <c r="AP1805" s="967"/>
      <c r="AQ1805" s="967"/>
      <c r="AR1805" s="967"/>
      <c r="AS1805" s="967"/>
      <c r="AT1805" s="967"/>
      <c r="AU1805" s="967"/>
      <c r="AV1805" s="967"/>
      <c r="AW1805" s="967"/>
      <c r="AX1805" s="967"/>
      <c r="AY1805" s="967"/>
      <c r="AZ1805" s="967"/>
      <c r="BA1805" s="967"/>
      <c r="BB1805" s="967"/>
      <c r="BC1805" s="967"/>
      <c r="BD1805" s="967"/>
      <c r="BE1805" s="967"/>
      <c r="BF1805" s="967"/>
      <c r="BG1805" s="967"/>
      <c r="BH1805" s="967"/>
      <c r="BI1805" s="967"/>
      <c r="BJ1805" s="967"/>
      <c r="BK1805" s="967"/>
      <c r="BL1805" s="967"/>
      <c r="BM1805" s="967"/>
      <c r="BN1805" s="967"/>
      <c r="BO1805" s="967"/>
      <c r="BP1805" s="967"/>
      <c r="BQ1805" s="967"/>
      <c r="BR1805" s="967"/>
      <c r="BS1805" s="967"/>
    </row>
    <row r="1806" spans="1:71" s="656" customFormat="1" ht="15.65" customHeight="1" outlineLevel="2" x14ac:dyDescent="0.25">
      <c r="A1806" s="934"/>
      <c r="B1806" s="778"/>
      <c r="C1806" s="791"/>
      <c r="D1806" s="784" t="s">
        <v>1411</v>
      </c>
      <c r="E1806" s="674"/>
      <c r="F1806" s="675"/>
      <c r="G1806" s="655"/>
      <c r="H1806" s="655"/>
      <c r="I1806" s="894"/>
      <c r="J1806" s="894"/>
      <c r="K1806" s="894"/>
      <c r="L1806" s="891"/>
      <c r="M1806" s="895"/>
      <c r="N1806" s="796"/>
      <c r="O1806" s="1017"/>
      <c r="P1806" s="1017"/>
      <c r="Q1806" s="1023"/>
      <c r="R1806" s="1018"/>
      <c r="S1806" s="1024"/>
      <c r="T1806" s="1018"/>
      <c r="U1806" s="1018"/>
      <c r="V1806" s="1018"/>
      <c r="W1806" s="1018"/>
      <c r="X1806" s="1018"/>
      <c r="Y1806" s="1019"/>
      <c r="Z1806" s="969"/>
      <c r="AA1806" s="967"/>
      <c r="AB1806" s="967"/>
      <c r="AC1806" s="967"/>
      <c r="AD1806" s="967"/>
      <c r="AE1806" s="967"/>
      <c r="AF1806" s="967"/>
      <c r="AG1806" s="967"/>
      <c r="AH1806" s="967"/>
      <c r="AI1806" s="967"/>
      <c r="AJ1806" s="967"/>
      <c r="AK1806" s="967"/>
      <c r="AL1806" s="967"/>
      <c r="AM1806" s="967"/>
      <c r="AN1806" s="967"/>
      <c r="AO1806" s="967"/>
      <c r="AP1806" s="967"/>
      <c r="AQ1806" s="967"/>
      <c r="AR1806" s="967"/>
      <c r="AS1806" s="967"/>
      <c r="AT1806" s="967"/>
      <c r="AU1806" s="967"/>
      <c r="AV1806" s="967"/>
      <c r="AW1806" s="967"/>
      <c r="AX1806" s="967"/>
      <c r="AY1806" s="967"/>
      <c r="AZ1806" s="967"/>
      <c r="BA1806" s="967"/>
      <c r="BB1806" s="967"/>
      <c r="BC1806" s="967"/>
      <c r="BD1806" s="967"/>
      <c r="BE1806" s="967"/>
      <c r="BF1806" s="967"/>
      <c r="BG1806" s="967"/>
      <c r="BH1806" s="967"/>
      <c r="BI1806" s="967"/>
      <c r="BJ1806" s="967"/>
      <c r="BK1806" s="967"/>
      <c r="BL1806" s="967"/>
      <c r="BM1806" s="967"/>
      <c r="BN1806" s="967"/>
      <c r="BO1806" s="967"/>
      <c r="BP1806" s="967"/>
      <c r="BQ1806" s="967"/>
      <c r="BR1806" s="967"/>
      <c r="BS1806" s="967"/>
    </row>
    <row r="1807" spans="1:71" ht="15.65" customHeight="1" outlineLevel="2" x14ac:dyDescent="0.25"/>
    <row r="1808" spans="1:71" ht="9" customHeight="1" outlineLevel="1" x14ac:dyDescent="0.25">
      <c r="B1808" s="663"/>
      <c r="D1808" s="664"/>
      <c r="E1808" s="666"/>
      <c r="F1808" s="664"/>
      <c r="G1808" s="665"/>
      <c r="H1808" s="665"/>
      <c r="I1808" s="892"/>
      <c r="J1808" s="892"/>
      <c r="K1808" s="892"/>
      <c r="L1808" s="892"/>
      <c r="M1808" s="892"/>
      <c r="N1808" s="786"/>
      <c r="O1808" s="1021"/>
      <c r="P1808" s="1021"/>
      <c r="Q1808" s="1021"/>
      <c r="R1808" s="1022"/>
      <c r="S1808" s="1022"/>
      <c r="T1808" s="1022"/>
      <c r="U1808" s="1022"/>
      <c r="V1808" s="1022"/>
      <c r="W1808" s="1022"/>
      <c r="X1808" s="1022"/>
      <c r="Y1808" s="1021"/>
      <c r="Z1808" s="965"/>
      <c r="AA1808" s="966"/>
      <c r="AG1808" s="963"/>
      <c r="AH1808" s="963"/>
    </row>
    <row r="1809" spans="1:71" s="912" customFormat="1" ht="15.65" customHeight="1" outlineLevel="1" x14ac:dyDescent="0.25">
      <c r="B1809" s="650" t="s">
        <v>192</v>
      </c>
      <c r="C1809" s="937"/>
      <c r="D1809" s="651" t="s">
        <v>162</v>
      </c>
      <c r="E1809" s="658">
        <v>1</v>
      </c>
      <c r="F1809" s="651" t="s">
        <v>72</v>
      </c>
      <c r="G1809" s="652"/>
      <c r="H1809" s="652">
        <f>SUM(H1810:H1811)/E1809</f>
        <v>1</v>
      </c>
      <c r="I1809" s="890"/>
      <c r="J1809" s="890">
        <f>SUM(J1810:J1811)/E1809</f>
        <v>35</v>
      </c>
      <c r="K1809" s="890"/>
      <c r="L1809" s="890">
        <f>SUM(L1810:L1811)/E1809</f>
        <v>0</v>
      </c>
      <c r="M1809" s="890">
        <f>SUM(M1810:M1811)</f>
        <v>95</v>
      </c>
      <c r="N1809" s="937"/>
      <c r="O1809" s="1015">
        <f>SUM(O1810:O1811)/E1809</f>
        <v>114.94999999999999</v>
      </c>
      <c r="P1809" s="1014" t="str">
        <f>B1809</f>
        <v>V4-4-X</v>
      </c>
      <c r="Q1809" s="1014"/>
      <c r="R1809" s="1015"/>
      <c r="S1809" s="1015"/>
      <c r="T1809" s="1015"/>
      <c r="U1809" s="1028"/>
      <c r="V1809" s="1015"/>
      <c r="W1809" s="1015"/>
      <c r="X1809" s="1015">
        <f>SUM(X1810:X1811)/E1809</f>
        <v>130.3775</v>
      </c>
      <c r="Y1809" s="1016"/>
      <c r="Z1809" s="960"/>
      <c r="AA1809" s="960"/>
      <c r="AB1809" s="960"/>
      <c r="AC1809" s="960"/>
      <c r="AD1809" s="960"/>
      <c r="AE1809" s="960"/>
      <c r="AF1809" s="960"/>
      <c r="AG1809" s="960"/>
      <c r="AH1809" s="960"/>
      <c r="AI1809" s="960"/>
      <c r="AJ1809" s="960"/>
      <c r="AK1809" s="960"/>
      <c r="AL1809" s="960"/>
      <c r="AM1809" s="960"/>
      <c r="AN1809" s="960"/>
      <c r="AO1809" s="960"/>
      <c r="AP1809" s="960"/>
      <c r="AQ1809" s="960"/>
      <c r="AR1809" s="960"/>
      <c r="AS1809" s="960"/>
      <c r="AT1809" s="960"/>
      <c r="AU1809" s="960"/>
      <c r="AV1809" s="960"/>
      <c r="AW1809" s="960"/>
      <c r="AX1809" s="960"/>
      <c r="AY1809" s="960"/>
      <c r="AZ1809" s="960"/>
      <c r="BA1809" s="960"/>
      <c r="BB1809" s="960"/>
      <c r="BC1809" s="960"/>
      <c r="BD1809" s="960"/>
      <c r="BE1809" s="960"/>
      <c r="BF1809" s="960"/>
      <c r="BG1809" s="960"/>
      <c r="BH1809" s="960"/>
      <c r="BI1809" s="960"/>
      <c r="BJ1809" s="960"/>
      <c r="BK1809" s="960"/>
      <c r="BL1809" s="960"/>
      <c r="BM1809" s="960"/>
      <c r="BN1809" s="960"/>
      <c r="BO1809" s="960"/>
      <c r="BP1809" s="960"/>
      <c r="BQ1809" s="960"/>
      <c r="BR1809" s="960"/>
      <c r="BS1809" s="960"/>
    </row>
    <row r="1810" spans="1:71" ht="15.65" customHeight="1" outlineLevel="2" x14ac:dyDescent="0.25">
      <c r="B1810" s="659"/>
      <c r="D1810" s="668" t="s">
        <v>142</v>
      </c>
      <c r="E1810" s="660"/>
      <c r="G1810" s="661"/>
      <c r="H1810" s="661"/>
      <c r="I1810" s="897"/>
      <c r="J1810" s="897"/>
      <c r="K1810" s="897"/>
      <c r="N1810" s="795"/>
      <c r="O1810" s="1017" t="str">
        <f>R1810</f>
        <v>incl. opslagen</v>
      </c>
      <c r="P1810" s="1017"/>
      <c r="Q1810" s="1023"/>
      <c r="R1810" s="1030" t="str">
        <f>Tabellen!$C$2</f>
        <v>incl. opslagen</v>
      </c>
      <c r="S1810" s="1024"/>
      <c r="T1810" s="1030" t="str">
        <f>Tabellen!$C$2</f>
        <v>incl. opslagen</v>
      </c>
    </row>
    <row r="1811" spans="1:71" ht="15.65" customHeight="1" outlineLevel="2" x14ac:dyDescent="0.25">
      <c r="B1811" s="664" t="s">
        <v>1272</v>
      </c>
      <c r="D1811" s="784" t="s">
        <v>1410</v>
      </c>
      <c r="E1811" s="660">
        <v>1</v>
      </c>
      <c r="F1811" s="688" t="s">
        <v>71</v>
      </c>
      <c r="G1811" s="661">
        <v>1</v>
      </c>
      <c r="H1811" s="661">
        <f>E1811*G1811</f>
        <v>1</v>
      </c>
      <c r="I1811" s="891">
        <v>35</v>
      </c>
      <c r="J1811" s="891">
        <f>E1811*I1811</f>
        <v>35</v>
      </c>
      <c r="L1811" s="891">
        <f>E1811*K1811</f>
        <v>0</v>
      </c>
      <c r="M1811" s="891">
        <f>J1811+H1811*Tabellen!$K$2+L1811</f>
        <v>95</v>
      </c>
      <c r="N1811" s="795"/>
      <c r="O1811" s="1018">
        <f>R1811+T1811</f>
        <v>114.94999999999999</v>
      </c>
      <c r="P1811" s="1031"/>
      <c r="Q1811" s="1023" t="s">
        <v>1025</v>
      </c>
      <c r="R1811" s="1018">
        <f>H1811*Tabellen!$K$2*Tabellen!$F$2</f>
        <v>72.599999999999994</v>
      </c>
      <c r="S1811" s="1024" t="s">
        <v>1116</v>
      </c>
      <c r="T1811" s="1018">
        <f>J1811*Tabellen!$F$2</f>
        <v>42.35</v>
      </c>
      <c r="U1811" s="1018">
        <f>R1811*Tabellen!$G$2</f>
        <v>6.5339999999999989</v>
      </c>
      <c r="V1811" s="1018">
        <f>T1811*Tabellen!$H$2</f>
        <v>8.8934999999999995</v>
      </c>
      <c r="W1811" s="1018">
        <f>U1811+V1811</f>
        <v>15.427499999999998</v>
      </c>
      <c r="X1811" s="1018">
        <f>O1811+W1811</f>
        <v>130.3775</v>
      </c>
    </row>
    <row r="1812" spans="1:71" ht="15.65" customHeight="1" outlineLevel="2" x14ac:dyDescent="0.25"/>
    <row r="1813" spans="1:71" s="757" customFormat="1" ht="9" customHeight="1" outlineLevel="1" thickBot="1" x14ac:dyDescent="0.3">
      <c r="A1813" s="931"/>
      <c r="B1813" s="744"/>
      <c r="C1813" s="787"/>
      <c r="D1813" s="745"/>
      <c r="E1813" s="746"/>
      <c r="F1813" s="745"/>
      <c r="G1813" s="747"/>
      <c r="H1813" s="747"/>
      <c r="I1813" s="887"/>
      <c r="J1813" s="887"/>
      <c r="K1813" s="887"/>
      <c r="L1813" s="887"/>
      <c r="M1813" s="887"/>
      <c r="N1813" s="787"/>
      <c r="O1813" s="1006"/>
      <c r="P1813" s="1006"/>
      <c r="Q1813" s="1006"/>
      <c r="R1813" s="1007"/>
      <c r="S1813" s="1007"/>
      <c r="T1813" s="1007"/>
      <c r="U1813" s="1007"/>
      <c r="V1813" s="1007"/>
      <c r="W1813" s="1007"/>
      <c r="X1813" s="1007"/>
      <c r="Y1813" s="1006"/>
      <c r="Z1813" s="965"/>
      <c r="AA1813" s="966"/>
      <c r="AB1813" s="960"/>
      <c r="AC1813" s="960"/>
      <c r="AD1813" s="960"/>
      <c r="AE1813" s="960"/>
      <c r="AF1813" s="960"/>
      <c r="AG1813" s="963"/>
      <c r="AH1813" s="963"/>
      <c r="AI1813" s="960"/>
      <c r="AJ1813" s="960"/>
      <c r="AK1813" s="960"/>
      <c r="AL1813" s="960"/>
      <c r="AM1813" s="960"/>
      <c r="AN1813" s="960"/>
      <c r="AO1813" s="960"/>
      <c r="AP1813" s="960"/>
      <c r="AQ1813" s="960"/>
      <c r="AR1813" s="960"/>
      <c r="AS1813" s="960"/>
      <c r="AT1813" s="960"/>
      <c r="AU1813" s="960"/>
      <c r="AV1813" s="960"/>
      <c r="AW1813" s="960"/>
      <c r="AX1813" s="960"/>
      <c r="AY1813" s="960"/>
      <c r="AZ1813" s="960"/>
      <c r="BA1813" s="960"/>
      <c r="BB1813" s="960"/>
      <c r="BC1813" s="960"/>
      <c r="BD1813" s="960"/>
      <c r="BE1813" s="960"/>
      <c r="BF1813" s="960"/>
      <c r="BG1813" s="960"/>
      <c r="BH1813" s="960"/>
      <c r="BI1813" s="960"/>
      <c r="BJ1813" s="960"/>
      <c r="BK1813" s="960"/>
      <c r="BL1813" s="960"/>
      <c r="BM1813" s="960"/>
      <c r="BN1813" s="960"/>
      <c r="BO1813" s="960"/>
      <c r="BP1813" s="960"/>
      <c r="BQ1813" s="960"/>
      <c r="BR1813" s="960"/>
      <c r="BS1813" s="960"/>
    </row>
    <row r="1814" spans="1:71" s="763" customFormat="1" ht="15.65" customHeight="1" thickTop="1" thickBot="1" x14ac:dyDescent="0.3">
      <c r="A1814" s="932"/>
      <c r="B1814" s="752" t="s">
        <v>193</v>
      </c>
      <c r="C1814" s="928"/>
      <c r="D1814" s="743" t="s">
        <v>118</v>
      </c>
      <c r="E1814" s="753"/>
      <c r="F1814" s="754"/>
      <c r="G1814" s="755"/>
      <c r="H1814" s="756"/>
      <c r="I1814" s="888"/>
      <c r="J1814" s="888"/>
      <c r="K1814" s="888"/>
      <c r="L1814" s="888"/>
      <c r="M1814" s="888"/>
      <c r="N1814" s="788"/>
      <c r="O1814" s="1008"/>
      <c r="P1814" s="1008"/>
      <c r="Q1814" s="1008"/>
      <c r="R1814" s="1009"/>
      <c r="S1814" s="1009"/>
      <c r="T1814" s="1009"/>
      <c r="U1814" s="1009"/>
      <c r="V1814" s="1009"/>
      <c r="W1814" s="1009"/>
      <c r="X1814" s="1009"/>
      <c r="Y1814" s="1009"/>
      <c r="Z1814" s="960"/>
      <c r="AA1814" s="960"/>
      <c r="AB1814" s="960"/>
      <c r="AC1814" s="960"/>
      <c r="AD1814" s="960"/>
      <c r="AE1814" s="960"/>
      <c r="AF1814" s="960"/>
      <c r="AG1814" s="960"/>
      <c r="AH1814" s="960"/>
      <c r="AI1814" s="960"/>
      <c r="AJ1814" s="960"/>
      <c r="AK1814" s="960"/>
      <c r="AL1814" s="960"/>
      <c r="AM1814" s="960"/>
      <c r="AN1814" s="960"/>
      <c r="AO1814" s="960"/>
      <c r="AP1814" s="960"/>
      <c r="AQ1814" s="960"/>
      <c r="AR1814" s="960"/>
      <c r="AS1814" s="960"/>
      <c r="AT1814" s="960"/>
      <c r="AU1814" s="960"/>
      <c r="AV1814" s="960"/>
      <c r="AW1814" s="960"/>
      <c r="AX1814" s="960"/>
      <c r="AY1814" s="960"/>
      <c r="AZ1814" s="960"/>
      <c r="BA1814" s="960"/>
      <c r="BB1814" s="960"/>
      <c r="BC1814" s="960"/>
      <c r="BD1814" s="960"/>
      <c r="BE1814" s="960"/>
      <c r="BF1814" s="960"/>
      <c r="BG1814" s="960"/>
      <c r="BH1814" s="960"/>
      <c r="BI1814" s="960"/>
      <c r="BJ1814" s="960"/>
      <c r="BK1814" s="960"/>
      <c r="BL1814" s="960"/>
      <c r="BM1814" s="960"/>
      <c r="BN1814" s="960"/>
      <c r="BO1814" s="960"/>
      <c r="BP1814" s="960"/>
      <c r="BQ1814" s="960"/>
      <c r="BR1814" s="960"/>
      <c r="BS1814" s="960"/>
    </row>
    <row r="1815" spans="1:71" s="758" customFormat="1" ht="9" customHeight="1" outlineLevel="1" thickTop="1" x14ac:dyDescent="0.25">
      <c r="A1815" s="933"/>
      <c r="B1815" s="748"/>
      <c r="C1815" s="789"/>
      <c r="D1815" s="749"/>
      <c r="E1815" s="750"/>
      <c r="F1815" s="749"/>
      <c r="G1815" s="751"/>
      <c r="H1815" s="751"/>
      <c r="I1815" s="889"/>
      <c r="J1815" s="889"/>
      <c r="K1815" s="889"/>
      <c r="L1815" s="889"/>
      <c r="M1815" s="889"/>
      <c r="N1815" s="789"/>
      <c r="O1815" s="1011"/>
      <c r="P1815" s="1011"/>
      <c r="Q1815" s="1011"/>
      <c r="R1815" s="1012"/>
      <c r="S1815" s="1012"/>
      <c r="T1815" s="1012"/>
      <c r="U1815" s="1012"/>
      <c r="V1815" s="1012"/>
      <c r="W1815" s="1012"/>
      <c r="X1815" s="1012"/>
      <c r="Y1815" s="1011"/>
      <c r="Z1815" s="965"/>
      <c r="AA1815" s="966"/>
      <c r="AB1815" s="960"/>
      <c r="AC1815" s="960"/>
      <c r="AD1815" s="960"/>
      <c r="AE1815" s="960"/>
      <c r="AF1815" s="960"/>
      <c r="AG1815" s="963"/>
      <c r="AH1815" s="963"/>
      <c r="AI1815" s="960"/>
      <c r="AJ1815" s="960"/>
      <c r="AK1815" s="960"/>
      <c r="AL1815" s="960"/>
      <c r="AM1815" s="960"/>
      <c r="AN1815" s="960"/>
      <c r="AO1815" s="960"/>
      <c r="AP1815" s="960"/>
      <c r="AQ1815" s="960"/>
      <c r="AR1815" s="960"/>
      <c r="AS1815" s="960"/>
      <c r="AT1815" s="960"/>
      <c r="AU1815" s="960"/>
      <c r="AV1815" s="960"/>
      <c r="AW1815" s="960"/>
      <c r="AX1815" s="960"/>
      <c r="AY1815" s="960"/>
      <c r="AZ1815" s="960"/>
      <c r="BA1815" s="960"/>
      <c r="BB1815" s="960"/>
      <c r="BC1815" s="960"/>
      <c r="BD1815" s="960"/>
      <c r="BE1815" s="960"/>
      <c r="BF1815" s="960"/>
      <c r="BG1815" s="960"/>
      <c r="BH1815" s="960"/>
      <c r="BI1815" s="960"/>
      <c r="BJ1815" s="960"/>
      <c r="BK1815" s="960"/>
      <c r="BL1815" s="960"/>
      <c r="BM1815" s="960"/>
      <c r="BN1815" s="960"/>
      <c r="BO1815" s="960"/>
      <c r="BP1815" s="960"/>
      <c r="BQ1815" s="960"/>
      <c r="BR1815" s="960"/>
      <c r="BS1815" s="960"/>
    </row>
    <row r="1816" spans="1:71" s="912" customFormat="1" ht="15.65" customHeight="1" outlineLevel="1" x14ac:dyDescent="0.25">
      <c r="B1816" s="650"/>
      <c r="C1816" s="937"/>
      <c r="D1816" s="890" t="s">
        <v>1353</v>
      </c>
      <c r="E1816" s="658"/>
      <c r="F1816" s="651"/>
      <c r="G1816" s="652"/>
      <c r="H1816" s="652">
        <f>SUM(H1817:H1817)</f>
        <v>0</v>
      </c>
      <c r="I1816" s="890"/>
      <c r="J1816" s="890">
        <f>SUM(J1817:J1817)</f>
        <v>0</v>
      </c>
      <c r="K1816" s="890"/>
      <c r="L1816" s="890">
        <f>SUM(L1817:L1817)</f>
        <v>0</v>
      </c>
      <c r="M1816" s="890">
        <f>SUM(M1817:M1817)</f>
        <v>0</v>
      </c>
      <c r="N1816" s="937"/>
      <c r="O1816" s="1013">
        <f>SUM(M1817:M1817)</f>
        <v>0</v>
      </c>
      <c r="P1816" s="1014">
        <f>B1816</f>
        <v>0</v>
      </c>
      <c r="Q1816" s="1014"/>
      <c r="R1816" s="1015"/>
      <c r="S1816" s="1015"/>
      <c r="T1816" s="1015"/>
      <c r="U1816" s="1015"/>
      <c r="V1816" s="1015"/>
      <c r="W1816" s="1015"/>
      <c r="X1816" s="1015"/>
      <c r="Y1816" s="1016"/>
      <c r="Z1816" s="960"/>
      <c r="AA1816" s="960"/>
      <c r="AB1816" s="960"/>
      <c r="AC1816" s="960"/>
      <c r="AD1816" s="960"/>
      <c r="AE1816" s="960"/>
      <c r="AF1816" s="960"/>
      <c r="AG1816" s="960"/>
      <c r="AH1816" s="960"/>
      <c r="AI1816" s="960"/>
      <c r="AJ1816" s="960"/>
      <c r="AK1816" s="960"/>
      <c r="AL1816" s="960"/>
      <c r="AM1816" s="960"/>
      <c r="AN1816" s="960"/>
      <c r="AO1816" s="960"/>
      <c r="AP1816" s="960"/>
      <c r="AQ1816" s="960"/>
      <c r="AR1816" s="960"/>
      <c r="AS1816" s="960"/>
      <c r="AT1816" s="960"/>
      <c r="AU1816" s="960"/>
      <c r="AV1816" s="960"/>
      <c r="AW1816" s="960"/>
      <c r="AX1816" s="960"/>
      <c r="AY1816" s="960"/>
      <c r="AZ1816" s="960"/>
      <c r="BA1816" s="960"/>
      <c r="BB1816" s="960"/>
      <c r="BC1816" s="960"/>
      <c r="BD1816" s="960"/>
      <c r="BE1816" s="960"/>
      <c r="BF1816" s="960"/>
      <c r="BG1816" s="960"/>
      <c r="BH1816" s="960"/>
      <c r="BI1816" s="960"/>
      <c r="BJ1816" s="960"/>
      <c r="BK1816" s="960"/>
      <c r="BL1816" s="960"/>
      <c r="BM1816" s="960"/>
      <c r="BN1816" s="960"/>
      <c r="BO1816" s="960"/>
      <c r="BP1816" s="960"/>
      <c r="BQ1816" s="960"/>
      <c r="BR1816" s="960"/>
      <c r="BS1816" s="960"/>
    </row>
    <row r="1817" spans="1:71" ht="15.65" customHeight="1" outlineLevel="2" x14ac:dyDescent="0.25">
      <c r="B1817" s="659"/>
      <c r="D1817" s="668" t="s">
        <v>1064</v>
      </c>
      <c r="E1817" s="660"/>
      <c r="G1817" s="661"/>
      <c r="H1817" s="661"/>
      <c r="I1817" s="897"/>
      <c r="J1817" s="897"/>
      <c r="K1817" s="897"/>
      <c r="N1817" s="795"/>
      <c r="O1817" s="1017"/>
      <c r="P1817" s="1017"/>
      <c r="Q1817" s="1017"/>
    </row>
    <row r="1818" spans="1:71" ht="9" customHeight="1" outlineLevel="1" x14ac:dyDescent="0.25">
      <c r="B1818" s="663"/>
      <c r="D1818" s="664"/>
      <c r="E1818" s="666"/>
      <c r="F1818" s="664"/>
      <c r="G1818" s="665"/>
      <c r="H1818" s="665"/>
      <c r="I1818" s="892"/>
      <c r="J1818" s="892"/>
      <c r="K1818" s="892"/>
      <c r="L1818" s="892"/>
      <c r="M1818" s="892"/>
      <c r="N1818" s="786"/>
      <c r="O1818" s="1021"/>
      <c r="P1818" s="1021"/>
      <c r="Q1818" s="1021"/>
      <c r="R1818" s="1022"/>
      <c r="S1818" s="1022"/>
      <c r="T1818" s="1022"/>
      <c r="U1818" s="1022"/>
      <c r="V1818" s="1022"/>
      <c r="W1818" s="1022"/>
      <c r="X1818" s="1022"/>
      <c r="Y1818" s="1021"/>
      <c r="Z1818" s="965"/>
      <c r="AA1818" s="966"/>
      <c r="AG1818" s="963"/>
      <c r="AH1818" s="963"/>
    </row>
    <row r="1819" spans="1:71" s="912" customFormat="1" ht="15.65" customHeight="1" outlineLevel="1" x14ac:dyDescent="0.25">
      <c r="B1819" s="650" t="s">
        <v>1155</v>
      </c>
      <c r="C1819" s="937"/>
      <c r="D1819" s="651" t="s">
        <v>1071</v>
      </c>
      <c r="E1819" s="658">
        <v>1</v>
      </c>
      <c r="F1819" s="651" t="s">
        <v>72</v>
      </c>
      <c r="G1819" s="652"/>
      <c r="H1819" s="652">
        <f>SUM(H1820:H1829)</f>
        <v>0</v>
      </c>
      <c r="I1819" s="890"/>
      <c r="J1819" s="890">
        <f>SUM(J1820:J1829)</f>
        <v>0</v>
      </c>
      <c r="K1819" s="890"/>
      <c r="L1819" s="890">
        <f>SUM(L1820:L1829)</f>
        <v>500</v>
      </c>
      <c r="M1819" s="890">
        <f>SUM(M1820:M1829)</f>
        <v>500</v>
      </c>
      <c r="N1819" s="937"/>
      <c r="O1819" s="1013">
        <f>SUM(O1820:O1829)</f>
        <v>500</v>
      </c>
      <c r="P1819" s="1014" t="str">
        <f>B1819</f>
        <v>V5-1-A1</v>
      </c>
      <c r="Q1819" s="1014"/>
      <c r="R1819" s="1015"/>
      <c r="S1819" s="1015"/>
      <c r="T1819" s="1015"/>
      <c r="U1819" s="1015"/>
      <c r="V1819" s="1015"/>
      <c r="W1819" s="1015"/>
      <c r="X1819" s="1015">
        <f>SUM(X1821:X1828)</f>
        <v>590</v>
      </c>
      <c r="Y1819" s="1016"/>
      <c r="Z1819" s="960"/>
      <c r="AA1819" s="960"/>
      <c r="AB1819" s="960"/>
      <c r="AC1819" s="960"/>
      <c r="AD1819" s="960"/>
      <c r="AE1819" s="960"/>
      <c r="AF1819" s="960"/>
      <c r="AG1819" s="960"/>
      <c r="AH1819" s="960"/>
      <c r="AI1819" s="960"/>
      <c r="AJ1819" s="960"/>
      <c r="AK1819" s="960"/>
      <c r="AL1819" s="960"/>
      <c r="AM1819" s="960"/>
      <c r="AN1819" s="960"/>
      <c r="AO1819" s="960"/>
      <c r="AP1819" s="960"/>
      <c r="AQ1819" s="960"/>
      <c r="AR1819" s="960"/>
      <c r="AS1819" s="960"/>
      <c r="AT1819" s="960"/>
      <c r="AU1819" s="960"/>
      <c r="AV1819" s="960"/>
      <c r="AW1819" s="960"/>
      <c r="AX1819" s="960"/>
      <c r="AY1819" s="960"/>
      <c r="AZ1819" s="960"/>
      <c r="BA1819" s="960"/>
      <c r="BB1819" s="960"/>
      <c r="BC1819" s="960"/>
      <c r="BD1819" s="960"/>
      <c r="BE1819" s="960"/>
      <c r="BF1819" s="960"/>
      <c r="BG1819" s="960"/>
      <c r="BH1819" s="960"/>
      <c r="BI1819" s="960"/>
      <c r="BJ1819" s="960"/>
      <c r="BK1819" s="960"/>
      <c r="BL1819" s="960"/>
      <c r="BM1819" s="960"/>
      <c r="BN1819" s="960"/>
      <c r="BO1819" s="960"/>
      <c r="BP1819" s="960"/>
      <c r="BQ1819" s="960"/>
      <c r="BR1819" s="960"/>
      <c r="BS1819" s="960"/>
    </row>
    <row r="1820" spans="1:71" ht="15.65" customHeight="1" outlineLevel="2" x14ac:dyDescent="0.25">
      <c r="B1820" s="659"/>
      <c r="D1820" s="668" t="s">
        <v>1066</v>
      </c>
      <c r="E1820" s="660"/>
      <c r="G1820" s="661"/>
      <c r="H1820" s="661"/>
      <c r="I1820" s="897"/>
      <c r="J1820" s="897"/>
      <c r="K1820" s="897"/>
      <c r="N1820" s="795"/>
      <c r="O1820" s="1017"/>
      <c r="P1820" s="1017"/>
      <c r="Q1820" s="1017"/>
    </row>
    <row r="1821" spans="1:71" s="656" customFormat="1" ht="15.65" customHeight="1" outlineLevel="2" x14ac:dyDescent="0.25">
      <c r="A1821" s="934"/>
      <c r="B1821" s="780"/>
      <c r="C1821" s="786"/>
      <c r="D1821" s="668" t="s">
        <v>1436</v>
      </c>
      <c r="E1821" s="672"/>
      <c r="F1821" s="673"/>
      <c r="G1821" s="653"/>
      <c r="H1821" s="653"/>
      <c r="I1821" s="896"/>
      <c r="J1821" s="894"/>
      <c r="K1821" s="894"/>
      <c r="L1821" s="894"/>
      <c r="M1821" s="895"/>
      <c r="N1821" s="796"/>
      <c r="O1821" s="1019"/>
      <c r="P1821" s="1019"/>
      <c r="Q1821" s="1020"/>
      <c r="R1821" s="1018"/>
      <c r="S1821" s="1018"/>
      <c r="T1821" s="1018"/>
      <c r="U1821" s="1018"/>
      <c r="V1821" s="1018"/>
      <c r="W1821" s="1018"/>
      <c r="X1821" s="1018"/>
      <c r="Y1821" s="1019"/>
      <c r="Z1821" s="969"/>
      <c r="AA1821" s="967"/>
      <c r="AB1821" s="967"/>
      <c r="AC1821" s="967"/>
      <c r="AD1821" s="967"/>
      <c r="AE1821" s="967"/>
      <c r="AF1821" s="967"/>
      <c r="AG1821" s="967"/>
      <c r="AH1821" s="967"/>
      <c r="AI1821" s="967"/>
      <c r="AJ1821" s="967"/>
      <c r="AK1821" s="967"/>
      <c r="AL1821" s="967"/>
      <c r="AM1821" s="967"/>
      <c r="AN1821" s="967"/>
      <c r="AO1821" s="967"/>
      <c r="AP1821" s="967"/>
      <c r="AQ1821" s="967"/>
      <c r="AR1821" s="967"/>
      <c r="AS1821" s="967"/>
      <c r="AT1821" s="967"/>
      <c r="AU1821" s="967"/>
      <c r="AV1821" s="967"/>
      <c r="AW1821" s="967"/>
      <c r="AX1821" s="967"/>
      <c r="AY1821" s="967"/>
      <c r="AZ1821" s="967"/>
      <c r="BA1821" s="967"/>
      <c r="BB1821" s="967"/>
      <c r="BC1821" s="967"/>
      <c r="BD1821" s="967"/>
      <c r="BE1821" s="967"/>
      <c r="BF1821" s="967"/>
      <c r="BG1821" s="967"/>
      <c r="BH1821" s="967"/>
      <c r="BI1821" s="967"/>
      <c r="BJ1821" s="967"/>
      <c r="BK1821" s="967"/>
      <c r="BL1821" s="967"/>
      <c r="BM1821" s="967"/>
      <c r="BN1821" s="967"/>
      <c r="BO1821" s="967"/>
      <c r="BP1821" s="967"/>
      <c r="BQ1821" s="967"/>
      <c r="BR1821" s="967"/>
      <c r="BS1821" s="967"/>
    </row>
    <row r="1822" spans="1:71" s="656" customFormat="1" ht="15.65" customHeight="1" outlineLevel="2" x14ac:dyDescent="0.25">
      <c r="A1822" s="934"/>
      <c r="B1822" s="780"/>
      <c r="C1822" s="786"/>
      <c r="D1822" s="785" t="s">
        <v>1437</v>
      </c>
      <c r="E1822" s="672"/>
      <c r="F1822" s="673"/>
      <c r="G1822" s="653"/>
      <c r="H1822" s="653"/>
      <c r="I1822" s="896"/>
      <c r="J1822" s="894"/>
      <c r="K1822" s="894"/>
      <c r="L1822" s="894"/>
      <c r="M1822" s="895"/>
      <c r="N1822" s="796"/>
      <c r="O1822" s="1019"/>
      <c r="P1822" s="1019"/>
      <c r="Q1822" s="1020"/>
      <c r="R1822" s="1018"/>
      <c r="S1822" s="1018"/>
      <c r="T1822" s="1018"/>
      <c r="U1822" s="1018"/>
      <c r="V1822" s="1018"/>
      <c r="W1822" s="1018"/>
      <c r="X1822" s="1018"/>
      <c r="Y1822" s="1019"/>
      <c r="Z1822" s="969"/>
      <c r="AA1822" s="967"/>
      <c r="AB1822" s="967"/>
      <c r="AC1822" s="967"/>
      <c r="AD1822" s="967"/>
      <c r="AE1822" s="967"/>
      <c r="AF1822" s="967"/>
      <c r="AG1822" s="967"/>
      <c r="AH1822" s="967"/>
      <c r="AI1822" s="967"/>
      <c r="AJ1822" s="967"/>
      <c r="AK1822" s="967"/>
      <c r="AL1822" s="967"/>
      <c r="AM1822" s="967"/>
      <c r="AN1822" s="967"/>
      <c r="AO1822" s="967"/>
      <c r="AP1822" s="967"/>
      <c r="AQ1822" s="967"/>
      <c r="AR1822" s="967"/>
      <c r="AS1822" s="967"/>
      <c r="AT1822" s="967"/>
      <c r="AU1822" s="967"/>
      <c r="AV1822" s="967"/>
      <c r="AW1822" s="967"/>
      <c r="AX1822" s="967"/>
      <c r="AY1822" s="967"/>
      <c r="AZ1822" s="967"/>
      <c r="BA1822" s="967"/>
      <c r="BB1822" s="967"/>
      <c r="BC1822" s="967"/>
      <c r="BD1822" s="967"/>
      <c r="BE1822" s="967"/>
      <c r="BF1822" s="967"/>
      <c r="BG1822" s="967"/>
      <c r="BH1822" s="967"/>
      <c r="BI1822" s="967"/>
      <c r="BJ1822" s="967"/>
      <c r="BK1822" s="967"/>
      <c r="BL1822" s="967"/>
      <c r="BM1822" s="967"/>
      <c r="BN1822" s="967"/>
      <c r="BO1822" s="967"/>
      <c r="BP1822" s="967"/>
      <c r="BQ1822" s="967"/>
      <c r="BR1822" s="967"/>
      <c r="BS1822" s="967"/>
    </row>
    <row r="1823" spans="1:71" s="656" customFormat="1" ht="15.65" customHeight="1" outlineLevel="2" x14ac:dyDescent="0.25">
      <c r="A1823" s="934"/>
      <c r="B1823" s="780"/>
      <c r="C1823" s="786"/>
      <c r="D1823" s="785" t="s">
        <v>1438</v>
      </c>
      <c r="E1823" s="672"/>
      <c r="F1823" s="673"/>
      <c r="G1823" s="653"/>
      <c r="H1823" s="653"/>
      <c r="I1823" s="896"/>
      <c r="J1823" s="894"/>
      <c r="K1823" s="894"/>
      <c r="L1823" s="894"/>
      <c r="M1823" s="895"/>
      <c r="N1823" s="796"/>
      <c r="O1823" s="1019"/>
      <c r="P1823" s="1019"/>
      <c r="Q1823" s="1020"/>
      <c r="R1823" s="1018"/>
      <c r="S1823" s="1018"/>
      <c r="T1823" s="1018"/>
      <c r="U1823" s="1018"/>
      <c r="V1823" s="1018"/>
      <c r="W1823" s="1018"/>
      <c r="X1823" s="1018"/>
      <c r="Y1823" s="1019"/>
      <c r="Z1823" s="969"/>
      <c r="AA1823" s="967"/>
      <c r="AB1823" s="967"/>
      <c r="AC1823" s="967"/>
      <c r="AD1823" s="967"/>
      <c r="AE1823" s="967"/>
      <c r="AF1823" s="967"/>
      <c r="AG1823" s="967"/>
      <c r="AH1823" s="967"/>
      <c r="AI1823" s="967"/>
      <c r="AJ1823" s="967"/>
      <c r="AK1823" s="967"/>
      <c r="AL1823" s="967"/>
      <c r="AM1823" s="967"/>
      <c r="AN1823" s="967"/>
      <c r="AO1823" s="967"/>
      <c r="AP1823" s="967"/>
      <c r="AQ1823" s="967"/>
      <c r="AR1823" s="967"/>
      <c r="AS1823" s="967"/>
      <c r="AT1823" s="967"/>
      <c r="AU1823" s="967"/>
      <c r="AV1823" s="967"/>
      <c r="AW1823" s="967"/>
      <c r="AX1823" s="967"/>
      <c r="AY1823" s="967"/>
      <c r="AZ1823" s="967"/>
      <c r="BA1823" s="967"/>
      <c r="BB1823" s="967"/>
      <c r="BC1823" s="967"/>
      <c r="BD1823" s="967"/>
      <c r="BE1823" s="967"/>
      <c r="BF1823" s="967"/>
      <c r="BG1823" s="967"/>
      <c r="BH1823" s="967"/>
      <c r="BI1823" s="967"/>
      <c r="BJ1823" s="967"/>
      <c r="BK1823" s="967"/>
      <c r="BL1823" s="967"/>
      <c r="BM1823" s="967"/>
      <c r="BN1823" s="967"/>
      <c r="BO1823" s="967"/>
      <c r="BP1823" s="967"/>
      <c r="BQ1823" s="967"/>
      <c r="BR1823" s="967"/>
      <c r="BS1823" s="967"/>
    </row>
    <row r="1824" spans="1:71" s="656" customFormat="1" ht="15.65" customHeight="1" outlineLevel="2" x14ac:dyDescent="0.25">
      <c r="A1824" s="934"/>
      <c r="B1824" s="780"/>
      <c r="C1824" s="786"/>
      <c r="D1824" s="785" t="s">
        <v>1439</v>
      </c>
      <c r="E1824" s="672"/>
      <c r="F1824" s="673"/>
      <c r="G1824" s="653"/>
      <c r="H1824" s="653"/>
      <c r="I1824" s="896"/>
      <c r="J1824" s="894"/>
      <c r="K1824" s="894"/>
      <c r="L1824" s="894"/>
      <c r="M1824" s="895"/>
      <c r="N1824" s="796"/>
      <c r="O1824" s="1019"/>
      <c r="P1824" s="1019"/>
      <c r="Q1824" s="1020"/>
      <c r="R1824" s="1018"/>
      <c r="S1824" s="1018"/>
      <c r="T1824" s="1018"/>
      <c r="U1824" s="1018"/>
      <c r="V1824" s="1018"/>
      <c r="W1824" s="1018"/>
      <c r="X1824" s="1018"/>
      <c r="Y1824" s="1019"/>
      <c r="Z1824" s="969"/>
      <c r="AA1824" s="967"/>
      <c r="AB1824" s="967"/>
      <c r="AC1824" s="967"/>
      <c r="AD1824" s="967"/>
      <c r="AE1824" s="967"/>
      <c r="AF1824" s="967"/>
      <c r="AG1824" s="967"/>
      <c r="AH1824" s="967"/>
      <c r="AI1824" s="967"/>
      <c r="AJ1824" s="967"/>
      <c r="AK1824" s="967"/>
      <c r="AL1824" s="967"/>
      <c r="AM1824" s="967"/>
      <c r="AN1824" s="967"/>
      <c r="AO1824" s="967"/>
      <c r="AP1824" s="967"/>
      <c r="AQ1824" s="967"/>
      <c r="AR1824" s="967"/>
      <c r="AS1824" s="967"/>
      <c r="AT1824" s="967"/>
      <c r="AU1824" s="967"/>
      <c r="AV1824" s="967"/>
      <c r="AW1824" s="967"/>
      <c r="AX1824" s="967"/>
      <c r="AY1824" s="967"/>
      <c r="AZ1824" s="967"/>
      <c r="BA1824" s="967"/>
      <c r="BB1824" s="967"/>
      <c r="BC1824" s="967"/>
      <c r="BD1824" s="967"/>
      <c r="BE1824" s="967"/>
      <c r="BF1824" s="967"/>
      <c r="BG1824" s="967"/>
      <c r="BH1824" s="967"/>
      <c r="BI1824" s="967"/>
      <c r="BJ1824" s="967"/>
      <c r="BK1824" s="967"/>
      <c r="BL1824" s="967"/>
      <c r="BM1824" s="967"/>
      <c r="BN1824" s="967"/>
      <c r="BO1824" s="967"/>
      <c r="BP1824" s="967"/>
      <c r="BQ1824" s="967"/>
      <c r="BR1824" s="967"/>
      <c r="BS1824" s="967"/>
    </row>
    <row r="1825" spans="1:71" s="656" customFormat="1" ht="15.65" customHeight="1" outlineLevel="2" x14ac:dyDescent="0.25">
      <c r="A1825" s="934"/>
      <c r="B1825" s="780"/>
      <c r="C1825" s="786"/>
      <c r="D1825" s="785" t="s">
        <v>1440</v>
      </c>
      <c r="E1825" s="672"/>
      <c r="F1825" s="673"/>
      <c r="G1825" s="653"/>
      <c r="H1825" s="653"/>
      <c r="I1825" s="896"/>
      <c r="J1825" s="894"/>
      <c r="K1825" s="894"/>
      <c r="L1825" s="894"/>
      <c r="M1825" s="895"/>
      <c r="N1825" s="796"/>
      <c r="O1825" s="1017"/>
      <c r="P1825" s="1017"/>
      <c r="Q1825" s="1020"/>
      <c r="R1825" s="1018"/>
      <c r="S1825" s="1018"/>
      <c r="T1825" s="1018"/>
      <c r="U1825" s="1018"/>
      <c r="V1825" s="1018"/>
      <c r="W1825" s="1018"/>
      <c r="X1825" s="1018"/>
      <c r="Y1825" s="1019"/>
      <c r="Z1825" s="969"/>
      <c r="AA1825" s="967"/>
      <c r="AB1825" s="967"/>
      <c r="AC1825" s="967"/>
      <c r="AD1825" s="967"/>
      <c r="AE1825" s="967"/>
      <c r="AF1825" s="967"/>
      <c r="AG1825" s="967"/>
      <c r="AH1825" s="967"/>
      <c r="AI1825" s="967"/>
      <c r="AJ1825" s="967"/>
      <c r="AK1825" s="967"/>
      <c r="AL1825" s="967"/>
      <c r="AM1825" s="967"/>
      <c r="AN1825" s="967"/>
      <c r="AO1825" s="967"/>
      <c r="AP1825" s="967"/>
      <c r="AQ1825" s="967"/>
      <c r="AR1825" s="967"/>
      <c r="AS1825" s="967"/>
      <c r="AT1825" s="967"/>
      <c r="AU1825" s="967"/>
      <c r="AV1825" s="967"/>
      <c r="AW1825" s="967"/>
      <c r="AX1825" s="967"/>
      <c r="AY1825" s="967"/>
      <c r="AZ1825" s="967"/>
      <c r="BA1825" s="967"/>
      <c r="BB1825" s="967"/>
      <c r="BC1825" s="967"/>
      <c r="BD1825" s="967"/>
      <c r="BE1825" s="967"/>
      <c r="BF1825" s="967"/>
      <c r="BG1825" s="967"/>
      <c r="BH1825" s="967"/>
      <c r="BI1825" s="967"/>
      <c r="BJ1825" s="967"/>
      <c r="BK1825" s="967"/>
      <c r="BL1825" s="967"/>
      <c r="BM1825" s="967"/>
      <c r="BN1825" s="967"/>
      <c r="BO1825" s="967"/>
      <c r="BP1825" s="967"/>
      <c r="BQ1825" s="967"/>
      <c r="BR1825" s="967"/>
      <c r="BS1825" s="967"/>
    </row>
    <row r="1826" spans="1:71" s="656" customFormat="1" ht="15.65" customHeight="1" outlineLevel="2" x14ac:dyDescent="0.25">
      <c r="A1826" s="934"/>
      <c r="B1826" s="780"/>
      <c r="C1826" s="786"/>
      <c r="D1826" s="785" t="s">
        <v>1441</v>
      </c>
      <c r="E1826" s="672"/>
      <c r="F1826" s="673"/>
      <c r="G1826" s="653"/>
      <c r="H1826" s="653"/>
      <c r="I1826" s="896"/>
      <c r="J1826" s="894"/>
      <c r="K1826" s="894"/>
      <c r="L1826" s="894"/>
      <c r="M1826" s="895"/>
      <c r="N1826" s="796"/>
      <c r="O1826" s="1017"/>
      <c r="P1826" s="1017"/>
      <c r="Q1826" s="1020"/>
      <c r="R1826" s="1018"/>
      <c r="S1826" s="1018"/>
      <c r="T1826" s="1018"/>
      <c r="U1826" s="1018"/>
      <c r="V1826" s="1018"/>
      <c r="W1826" s="1018"/>
      <c r="X1826" s="1018"/>
      <c r="Y1826" s="1019"/>
      <c r="Z1826" s="969"/>
      <c r="AA1826" s="967"/>
      <c r="AB1826" s="967"/>
      <c r="AC1826" s="967"/>
      <c r="AD1826" s="967"/>
      <c r="AE1826" s="967"/>
      <c r="AF1826" s="967"/>
      <c r="AG1826" s="967"/>
      <c r="AH1826" s="967"/>
      <c r="AI1826" s="967"/>
      <c r="AJ1826" s="967"/>
      <c r="AK1826" s="967"/>
      <c r="AL1826" s="967"/>
      <c r="AM1826" s="967"/>
      <c r="AN1826" s="967"/>
      <c r="AO1826" s="967"/>
      <c r="AP1826" s="967"/>
      <c r="AQ1826" s="967"/>
      <c r="AR1826" s="967"/>
      <c r="AS1826" s="967"/>
      <c r="AT1826" s="967"/>
      <c r="AU1826" s="967"/>
      <c r="AV1826" s="967"/>
      <c r="AW1826" s="967"/>
      <c r="AX1826" s="967"/>
      <c r="AY1826" s="967"/>
      <c r="AZ1826" s="967"/>
      <c r="BA1826" s="967"/>
      <c r="BB1826" s="967"/>
      <c r="BC1826" s="967"/>
      <c r="BD1826" s="967"/>
      <c r="BE1826" s="967"/>
      <c r="BF1826" s="967"/>
      <c r="BG1826" s="967"/>
      <c r="BH1826" s="967"/>
      <c r="BI1826" s="967"/>
      <c r="BJ1826" s="967"/>
      <c r="BK1826" s="967"/>
      <c r="BL1826" s="967"/>
      <c r="BM1826" s="967"/>
      <c r="BN1826" s="967"/>
      <c r="BO1826" s="967"/>
      <c r="BP1826" s="967"/>
      <c r="BQ1826" s="967"/>
      <c r="BR1826" s="967"/>
      <c r="BS1826" s="967"/>
    </row>
    <row r="1827" spans="1:71" ht="15.65" customHeight="1" outlineLevel="2" x14ac:dyDescent="0.25">
      <c r="B1827" s="659"/>
      <c r="D1827" s="785" t="str">
        <f>D1819</f>
        <v>Vervangen bestaande mechanische ventilatiebox*</v>
      </c>
      <c r="E1827" s="672">
        <f>E1819</f>
        <v>1</v>
      </c>
      <c r="F1827" s="673" t="str">
        <f>F1819</f>
        <v>pst</v>
      </c>
      <c r="G1827" s="653"/>
      <c r="H1827" s="653">
        <f>E1827*G1827</f>
        <v>0</v>
      </c>
      <c r="I1827" s="896"/>
      <c r="J1827" s="894">
        <f>E1827*I1827</f>
        <v>0</v>
      </c>
      <c r="K1827" s="894">
        <v>500</v>
      </c>
      <c r="L1827" s="894">
        <f>E1827*K1827</f>
        <v>500</v>
      </c>
      <c r="M1827" s="895">
        <f>J1827+H1827*Tabellen!$K$2+L1827</f>
        <v>500</v>
      </c>
      <c r="N1827" s="795"/>
      <c r="O1827" s="1017">
        <f>M1827</f>
        <v>500</v>
      </c>
      <c r="P1827" s="1017"/>
      <c r="Q1827" s="1020" t="s">
        <v>1073</v>
      </c>
      <c r="R1827" s="1040">
        <f>_xlfn.XLOOKUP(Q1827,Tabellen!$B$9:$B$21,Tabellen!$C$9:$C$21,"controleren")</f>
        <v>0.25</v>
      </c>
      <c r="S1827" s="1018">
        <f>O1827*R1827</f>
        <v>125</v>
      </c>
      <c r="T1827" s="1018">
        <f>O1827-S1827</f>
        <v>375</v>
      </c>
      <c r="U1827" s="1018">
        <f>S1827*Tabellen!$G$2</f>
        <v>11.25</v>
      </c>
      <c r="V1827" s="1018">
        <f>T1827*Tabellen!$H$2</f>
        <v>78.75</v>
      </c>
      <c r="W1827" s="1018">
        <f>U1827+V1827</f>
        <v>90</v>
      </c>
      <c r="X1827" s="1018">
        <f>O1827+W1827</f>
        <v>590</v>
      </c>
    </row>
    <row r="1828" spans="1:71" ht="15.65" customHeight="1" outlineLevel="2" x14ac:dyDescent="0.25">
      <c r="B1828" s="659"/>
      <c r="D1828" s="682"/>
      <c r="E1828" s="660"/>
      <c r="G1828" s="661"/>
      <c r="H1828" s="661"/>
      <c r="N1828" s="795"/>
      <c r="O1828" s="1017"/>
      <c r="P1828" s="1017"/>
      <c r="Q1828" s="1020"/>
    </row>
    <row r="1829" spans="1:71" ht="15.65" customHeight="1" outlineLevel="2" x14ac:dyDescent="0.25"/>
    <row r="1830" spans="1:71" ht="9" customHeight="1" outlineLevel="1" x14ac:dyDescent="0.25">
      <c r="B1830" s="663"/>
      <c r="D1830" s="664"/>
      <c r="E1830" s="666"/>
      <c r="F1830" s="664"/>
      <c r="G1830" s="665"/>
      <c r="H1830" s="665"/>
      <c r="I1830" s="892"/>
      <c r="J1830" s="892"/>
      <c r="K1830" s="892"/>
      <c r="L1830" s="892"/>
      <c r="M1830" s="892"/>
      <c r="N1830" s="786"/>
      <c r="O1830" s="1021"/>
      <c r="P1830" s="1021"/>
      <c r="Q1830" s="1021"/>
      <c r="R1830" s="1022"/>
      <c r="S1830" s="1022"/>
      <c r="T1830" s="1022"/>
      <c r="U1830" s="1022"/>
      <c r="V1830" s="1022"/>
      <c r="W1830" s="1022"/>
      <c r="X1830" s="1022"/>
      <c r="Y1830" s="1021"/>
      <c r="Z1830" s="965"/>
      <c r="AA1830" s="966"/>
      <c r="AG1830" s="963"/>
      <c r="AH1830" s="963"/>
    </row>
    <row r="1831" spans="1:71" s="912" customFormat="1" ht="15.65" customHeight="1" outlineLevel="1" x14ac:dyDescent="0.25">
      <c r="B1831" s="650" t="s">
        <v>1156</v>
      </c>
      <c r="C1831" s="937"/>
      <c r="D1831" s="651" t="s">
        <v>1072</v>
      </c>
      <c r="E1831" s="658">
        <v>1</v>
      </c>
      <c r="F1831" s="651" t="s">
        <v>72</v>
      </c>
      <c r="G1831" s="652"/>
      <c r="H1831" s="652">
        <f>SUM(H1832:H1847)</f>
        <v>0</v>
      </c>
      <c r="I1831" s="890"/>
      <c r="J1831" s="890">
        <f>SUM(J1832:J1847)</f>
        <v>0</v>
      </c>
      <c r="K1831" s="890"/>
      <c r="L1831" s="890">
        <f>SUM(L1832:L1847)</f>
        <v>1750</v>
      </c>
      <c r="M1831" s="890">
        <f>SUM(M1841:M1847)</f>
        <v>1750</v>
      </c>
      <c r="N1831" s="937"/>
      <c r="O1831" s="1013">
        <f>SUM(O1832:O1846)</f>
        <v>1750</v>
      </c>
      <c r="P1831" s="1014" t="str">
        <f>B1831</f>
        <v>V5-1-B1</v>
      </c>
      <c r="Q1831" s="1014"/>
      <c r="R1831" s="1015"/>
      <c r="S1831" s="1015"/>
      <c r="T1831" s="1015"/>
      <c r="U1831" s="1015"/>
      <c r="V1831" s="1015"/>
      <c r="W1831" s="1015"/>
      <c r="X1831" s="1015">
        <f>SUM(X1833:X1846)</f>
        <v>2065</v>
      </c>
      <c r="Y1831" s="1016"/>
      <c r="Z1831" s="960"/>
      <c r="AA1831" s="960"/>
      <c r="AB1831" s="960"/>
      <c r="AC1831" s="960"/>
      <c r="AD1831" s="960"/>
      <c r="AE1831" s="960"/>
      <c r="AF1831" s="960"/>
      <c r="AG1831" s="960"/>
      <c r="AH1831" s="960"/>
      <c r="AI1831" s="960"/>
      <c r="AJ1831" s="960"/>
      <c r="AK1831" s="960"/>
      <c r="AL1831" s="960"/>
      <c r="AM1831" s="960"/>
      <c r="AN1831" s="960"/>
      <c r="AO1831" s="960"/>
      <c r="AP1831" s="960"/>
      <c r="AQ1831" s="960"/>
      <c r="AR1831" s="960"/>
      <c r="AS1831" s="960"/>
      <c r="AT1831" s="960"/>
      <c r="AU1831" s="960"/>
      <c r="AV1831" s="960"/>
      <c r="AW1831" s="960"/>
      <c r="AX1831" s="960"/>
      <c r="AY1831" s="960"/>
      <c r="AZ1831" s="960"/>
      <c r="BA1831" s="960"/>
      <c r="BB1831" s="960"/>
      <c r="BC1831" s="960"/>
      <c r="BD1831" s="960"/>
      <c r="BE1831" s="960"/>
      <c r="BF1831" s="960"/>
      <c r="BG1831" s="960"/>
      <c r="BH1831" s="960"/>
      <c r="BI1831" s="960"/>
      <c r="BJ1831" s="960"/>
      <c r="BK1831" s="960"/>
      <c r="BL1831" s="960"/>
      <c r="BM1831" s="960"/>
      <c r="BN1831" s="960"/>
      <c r="BO1831" s="960"/>
      <c r="BP1831" s="960"/>
      <c r="BQ1831" s="960"/>
      <c r="BR1831" s="960"/>
      <c r="BS1831" s="960"/>
    </row>
    <row r="1832" spans="1:71" ht="15.65" customHeight="1" outlineLevel="2" x14ac:dyDescent="0.25">
      <c r="B1832" s="659"/>
      <c r="D1832" s="668" t="s">
        <v>1066</v>
      </c>
      <c r="E1832" s="660"/>
      <c r="G1832" s="661"/>
      <c r="H1832" s="661"/>
      <c r="I1832" s="897"/>
      <c r="J1832" s="897"/>
      <c r="K1832" s="897"/>
      <c r="N1832" s="795"/>
      <c r="O1832" s="1017"/>
      <c r="P1832" s="1017"/>
      <c r="Q1832" s="1017"/>
    </row>
    <row r="1833" spans="1:71" s="656" customFormat="1" ht="15.65" customHeight="1" outlineLevel="2" x14ac:dyDescent="0.25">
      <c r="A1833" s="934"/>
      <c r="B1833" s="780"/>
      <c r="C1833" s="786"/>
      <c r="D1833" s="668" t="s">
        <v>1067</v>
      </c>
      <c r="E1833" s="672"/>
      <c r="F1833" s="673"/>
      <c r="G1833" s="653"/>
      <c r="H1833" s="653"/>
      <c r="I1833" s="896"/>
      <c r="J1833" s="894"/>
      <c r="K1833" s="894"/>
      <c r="L1833" s="894"/>
      <c r="M1833" s="895"/>
      <c r="N1833" s="796"/>
      <c r="O1833" s="1019"/>
      <c r="P1833" s="1019"/>
      <c r="Q1833" s="1020"/>
      <c r="R1833" s="1018"/>
      <c r="S1833" s="1018"/>
      <c r="T1833" s="1018"/>
      <c r="U1833" s="1018"/>
      <c r="V1833" s="1018"/>
      <c r="W1833" s="1018"/>
      <c r="X1833" s="1018"/>
      <c r="Y1833" s="1019"/>
      <c r="Z1833" s="969"/>
      <c r="AA1833" s="967"/>
      <c r="AB1833" s="967"/>
      <c r="AC1833" s="967"/>
      <c r="AD1833" s="967"/>
      <c r="AE1833" s="967"/>
      <c r="AF1833" s="967"/>
      <c r="AG1833" s="967"/>
      <c r="AH1833" s="967"/>
      <c r="AI1833" s="967"/>
      <c r="AJ1833" s="967"/>
      <c r="AK1833" s="967"/>
      <c r="AL1833" s="967"/>
      <c r="AM1833" s="967"/>
      <c r="AN1833" s="967"/>
      <c r="AO1833" s="967"/>
      <c r="AP1833" s="967"/>
      <c r="AQ1833" s="967"/>
      <c r="AR1833" s="967"/>
      <c r="AS1833" s="967"/>
      <c r="AT1833" s="967"/>
      <c r="AU1833" s="967"/>
      <c r="AV1833" s="967"/>
      <c r="AW1833" s="967"/>
      <c r="AX1833" s="967"/>
      <c r="AY1833" s="967"/>
      <c r="AZ1833" s="967"/>
      <c r="BA1833" s="967"/>
      <c r="BB1833" s="967"/>
      <c r="BC1833" s="967"/>
      <c r="BD1833" s="967"/>
      <c r="BE1833" s="967"/>
      <c r="BF1833" s="967"/>
      <c r="BG1833" s="967"/>
      <c r="BH1833" s="967"/>
      <c r="BI1833" s="967"/>
      <c r="BJ1833" s="967"/>
      <c r="BK1833" s="967"/>
      <c r="BL1833" s="967"/>
      <c r="BM1833" s="967"/>
      <c r="BN1833" s="967"/>
      <c r="BO1833" s="967"/>
      <c r="BP1833" s="967"/>
      <c r="BQ1833" s="967"/>
      <c r="BR1833" s="967"/>
      <c r="BS1833" s="967"/>
    </row>
    <row r="1834" spans="1:71" s="656" customFormat="1" ht="15.65" customHeight="1" outlineLevel="2" x14ac:dyDescent="0.25">
      <c r="A1834" s="934"/>
      <c r="B1834" s="780"/>
      <c r="C1834" s="786"/>
      <c r="D1834" s="785" t="s">
        <v>1442</v>
      </c>
      <c r="E1834" s="672"/>
      <c r="F1834" s="673"/>
      <c r="G1834" s="653"/>
      <c r="H1834" s="653"/>
      <c r="I1834" s="896"/>
      <c r="J1834" s="894"/>
      <c r="K1834" s="894"/>
      <c r="L1834" s="894"/>
      <c r="M1834" s="895"/>
      <c r="N1834" s="796"/>
      <c r="O1834" s="1019"/>
      <c r="P1834" s="1019"/>
      <c r="Q1834" s="1020"/>
      <c r="R1834" s="1018"/>
      <c r="S1834" s="1018"/>
      <c r="T1834" s="1018"/>
      <c r="U1834" s="1018"/>
      <c r="V1834" s="1018"/>
      <c r="W1834" s="1018"/>
      <c r="X1834" s="1018"/>
      <c r="Y1834" s="1019"/>
      <c r="Z1834" s="969"/>
      <c r="AA1834" s="967"/>
      <c r="AB1834" s="967"/>
      <c r="AC1834" s="967"/>
      <c r="AD1834" s="967"/>
      <c r="AE1834" s="967"/>
      <c r="AF1834" s="967"/>
      <c r="AG1834" s="967"/>
      <c r="AH1834" s="967"/>
      <c r="AI1834" s="967"/>
      <c r="AJ1834" s="967"/>
      <c r="AK1834" s="967"/>
      <c r="AL1834" s="967"/>
      <c r="AM1834" s="967"/>
      <c r="AN1834" s="967"/>
      <c r="AO1834" s="967"/>
      <c r="AP1834" s="967"/>
      <c r="AQ1834" s="967"/>
      <c r="AR1834" s="967"/>
      <c r="AS1834" s="967"/>
      <c r="AT1834" s="967"/>
      <c r="AU1834" s="967"/>
      <c r="AV1834" s="967"/>
      <c r="AW1834" s="967"/>
      <c r="AX1834" s="967"/>
      <c r="AY1834" s="967"/>
      <c r="AZ1834" s="967"/>
      <c r="BA1834" s="967"/>
      <c r="BB1834" s="967"/>
      <c r="BC1834" s="967"/>
      <c r="BD1834" s="967"/>
      <c r="BE1834" s="967"/>
      <c r="BF1834" s="967"/>
      <c r="BG1834" s="967"/>
      <c r="BH1834" s="967"/>
      <c r="BI1834" s="967"/>
      <c r="BJ1834" s="967"/>
      <c r="BK1834" s="967"/>
      <c r="BL1834" s="967"/>
      <c r="BM1834" s="967"/>
      <c r="BN1834" s="967"/>
      <c r="BO1834" s="967"/>
      <c r="BP1834" s="967"/>
      <c r="BQ1834" s="967"/>
      <c r="BR1834" s="967"/>
      <c r="BS1834" s="967"/>
    </row>
    <row r="1835" spans="1:71" s="656" customFormat="1" ht="15.65" customHeight="1" outlineLevel="2" x14ac:dyDescent="0.25">
      <c r="A1835" s="934"/>
      <c r="B1835" s="780"/>
      <c r="C1835" s="786"/>
      <c r="D1835" s="785" t="s">
        <v>1443</v>
      </c>
      <c r="E1835" s="672"/>
      <c r="F1835" s="673"/>
      <c r="G1835" s="653"/>
      <c r="H1835" s="653"/>
      <c r="I1835" s="896"/>
      <c r="J1835" s="894"/>
      <c r="K1835" s="894"/>
      <c r="L1835" s="894"/>
      <c r="M1835" s="895"/>
      <c r="N1835" s="796"/>
      <c r="O1835" s="1019"/>
      <c r="P1835" s="1019"/>
      <c r="Q1835" s="1020"/>
      <c r="R1835" s="1018"/>
      <c r="S1835" s="1018"/>
      <c r="T1835" s="1018"/>
      <c r="U1835" s="1018"/>
      <c r="V1835" s="1018"/>
      <c r="W1835" s="1018"/>
      <c r="X1835" s="1018"/>
      <c r="Y1835" s="1019"/>
      <c r="Z1835" s="969"/>
      <c r="AA1835" s="967"/>
      <c r="AB1835" s="967"/>
      <c r="AC1835" s="967"/>
      <c r="AD1835" s="967"/>
      <c r="AE1835" s="967"/>
      <c r="AF1835" s="967"/>
      <c r="AG1835" s="967"/>
      <c r="AH1835" s="967"/>
      <c r="AI1835" s="967"/>
      <c r="AJ1835" s="967"/>
      <c r="AK1835" s="967"/>
      <c r="AL1835" s="967"/>
      <c r="AM1835" s="967"/>
      <c r="AN1835" s="967"/>
      <c r="AO1835" s="967"/>
      <c r="AP1835" s="967"/>
      <c r="AQ1835" s="967"/>
      <c r="AR1835" s="967"/>
      <c r="AS1835" s="967"/>
      <c r="AT1835" s="967"/>
      <c r="AU1835" s="967"/>
      <c r="AV1835" s="967"/>
      <c r="AW1835" s="967"/>
      <c r="AX1835" s="967"/>
      <c r="AY1835" s="967"/>
      <c r="AZ1835" s="967"/>
      <c r="BA1835" s="967"/>
      <c r="BB1835" s="967"/>
      <c r="BC1835" s="967"/>
      <c r="BD1835" s="967"/>
      <c r="BE1835" s="967"/>
      <c r="BF1835" s="967"/>
      <c r="BG1835" s="967"/>
      <c r="BH1835" s="967"/>
      <c r="BI1835" s="967"/>
      <c r="BJ1835" s="967"/>
      <c r="BK1835" s="967"/>
      <c r="BL1835" s="967"/>
      <c r="BM1835" s="967"/>
      <c r="BN1835" s="967"/>
      <c r="BO1835" s="967"/>
      <c r="BP1835" s="967"/>
      <c r="BQ1835" s="967"/>
      <c r="BR1835" s="967"/>
      <c r="BS1835" s="967"/>
    </row>
    <row r="1836" spans="1:71" s="656" customFormat="1" ht="15.65" customHeight="1" outlineLevel="2" x14ac:dyDescent="0.25">
      <c r="A1836" s="934"/>
      <c r="B1836" s="780"/>
      <c r="C1836" s="786"/>
      <c r="D1836" s="785" t="s">
        <v>1444</v>
      </c>
      <c r="E1836" s="672"/>
      <c r="F1836" s="673"/>
      <c r="G1836" s="653"/>
      <c r="H1836" s="653"/>
      <c r="I1836" s="896"/>
      <c r="J1836" s="894"/>
      <c r="K1836" s="894"/>
      <c r="L1836" s="894"/>
      <c r="M1836" s="895"/>
      <c r="N1836" s="796"/>
      <c r="O1836" s="1019"/>
      <c r="P1836" s="1019"/>
      <c r="Q1836" s="1020"/>
      <c r="R1836" s="1018"/>
      <c r="S1836" s="1018"/>
      <c r="T1836" s="1018"/>
      <c r="U1836" s="1018"/>
      <c r="V1836" s="1018"/>
      <c r="W1836" s="1018"/>
      <c r="X1836" s="1018"/>
      <c r="Y1836" s="1019"/>
      <c r="Z1836" s="969"/>
      <c r="AA1836" s="967"/>
      <c r="AB1836" s="967"/>
      <c r="AC1836" s="967"/>
      <c r="AD1836" s="967"/>
      <c r="AE1836" s="967"/>
      <c r="AF1836" s="967"/>
      <c r="AG1836" s="967"/>
      <c r="AH1836" s="967"/>
      <c r="AI1836" s="967"/>
      <c r="AJ1836" s="967"/>
      <c r="AK1836" s="967"/>
      <c r="AL1836" s="967"/>
      <c r="AM1836" s="967"/>
      <c r="AN1836" s="967"/>
      <c r="AO1836" s="967"/>
      <c r="AP1836" s="967"/>
      <c r="AQ1836" s="967"/>
      <c r="AR1836" s="967"/>
      <c r="AS1836" s="967"/>
      <c r="AT1836" s="967"/>
      <c r="AU1836" s="967"/>
      <c r="AV1836" s="967"/>
      <c r="AW1836" s="967"/>
      <c r="AX1836" s="967"/>
      <c r="AY1836" s="967"/>
      <c r="AZ1836" s="967"/>
      <c r="BA1836" s="967"/>
      <c r="BB1836" s="967"/>
      <c r="BC1836" s="967"/>
      <c r="BD1836" s="967"/>
      <c r="BE1836" s="967"/>
      <c r="BF1836" s="967"/>
      <c r="BG1836" s="967"/>
      <c r="BH1836" s="967"/>
      <c r="BI1836" s="967"/>
      <c r="BJ1836" s="967"/>
      <c r="BK1836" s="967"/>
      <c r="BL1836" s="967"/>
      <c r="BM1836" s="967"/>
      <c r="BN1836" s="967"/>
      <c r="BO1836" s="967"/>
      <c r="BP1836" s="967"/>
      <c r="BQ1836" s="967"/>
      <c r="BR1836" s="967"/>
      <c r="BS1836" s="967"/>
    </row>
    <row r="1837" spans="1:71" s="656" customFormat="1" ht="15.65" customHeight="1" outlineLevel="2" x14ac:dyDescent="0.25">
      <c r="A1837" s="934"/>
      <c r="B1837" s="780"/>
      <c r="C1837" s="786"/>
      <c r="D1837" s="785" t="s">
        <v>1445</v>
      </c>
      <c r="E1837" s="672"/>
      <c r="F1837" s="673"/>
      <c r="G1837" s="653"/>
      <c r="H1837" s="653"/>
      <c r="I1837" s="896"/>
      <c r="J1837" s="894"/>
      <c r="K1837" s="894"/>
      <c r="L1837" s="894"/>
      <c r="M1837" s="895"/>
      <c r="N1837" s="796"/>
      <c r="O1837" s="1017"/>
      <c r="P1837" s="1017"/>
      <c r="Q1837" s="1020"/>
      <c r="R1837" s="1018"/>
      <c r="S1837" s="1018"/>
      <c r="T1837" s="1018"/>
      <c r="U1837" s="1018"/>
      <c r="V1837" s="1018"/>
      <c r="W1837" s="1018"/>
      <c r="X1837" s="1018"/>
      <c r="Y1837" s="1019"/>
      <c r="Z1837" s="969"/>
      <c r="AA1837" s="967"/>
      <c r="AB1837" s="967"/>
      <c r="AC1837" s="967"/>
      <c r="AD1837" s="967"/>
      <c r="AE1837" s="967"/>
      <c r="AF1837" s="967"/>
      <c r="AG1837" s="967"/>
      <c r="AH1837" s="967"/>
      <c r="AI1837" s="967"/>
      <c r="AJ1837" s="967"/>
      <c r="AK1837" s="967"/>
      <c r="AL1837" s="967"/>
      <c r="AM1837" s="967"/>
      <c r="AN1837" s="967"/>
      <c r="AO1837" s="967"/>
      <c r="AP1837" s="967"/>
      <c r="AQ1837" s="967"/>
      <c r="AR1837" s="967"/>
      <c r="AS1837" s="967"/>
      <c r="AT1837" s="967"/>
      <c r="AU1837" s="967"/>
      <c r="AV1837" s="967"/>
      <c r="AW1837" s="967"/>
      <c r="AX1837" s="967"/>
      <c r="AY1837" s="967"/>
      <c r="AZ1837" s="967"/>
      <c r="BA1837" s="967"/>
      <c r="BB1837" s="967"/>
      <c r="BC1837" s="967"/>
      <c r="BD1837" s="967"/>
      <c r="BE1837" s="967"/>
      <c r="BF1837" s="967"/>
      <c r="BG1837" s="967"/>
      <c r="BH1837" s="967"/>
      <c r="BI1837" s="967"/>
      <c r="BJ1837" s="967"/>
      <c r="BK1837" s="967"/>
      <c r="BL1837" s="967"/>
      <c r="BM1837" s="967"/>
      <c r="BN1837" s="967"/>
      <c r="BO1837" s="967"/>
      <c r="BP1837" s="967"/>
      <c r="BQ1837" s="967"/>
      <c r="BR1837" s="967"/>
      <c r="BS1837" s="967"/>
    </row>
    <row r="1838" spans="1:71" s="656" customFormat="1" ht="15.65" customHeight="1" outlineLevel="2" x14ac:dyDescent="0.25">
      <c r="A1838" s="934"/>
      <c r="B1838" s="780"/>
      <c r="C1838" s="786"/>
      <c r="D1838" s="785" t="s">
        <v>1446</v>
      </c>
      <c r="E1838" s="672"/>
      <c r="F1838" s="673"/>
      <c r="G1838" s="653"/>
      <c r="H1838" s="653"/>
      <c r="I1838" s="896"/>
      <c r="J1838" s="894"/>
      <c r="K1838" s="894"/>
      <c r="L1838" s="894"/>
      <c r="M1838" s="895"/>
      <c r="N1838" s="796"/>
      <c r="O1838" s="1017"/>
      <c r="P1838" s="1017"/>
      <c r="Q1838" s="1020"/>
      <c r="R1838" s="1018"/>
      <c r="S1838" s="1018"/>
      <c r="T1838" s="1018"/>
      <c r="U1838" s="1018"/>
      <c r="V1838" s="1018"/>
      <c r="W1838" s="1018"/>
      <c r="X1838" s="1018"/>
      <c r="Y1838" s="1019"/>
      <c r="Z1838" s="969"/>
      <c r="AA1838" s="967"/>
      <c r="AB1838" s="967"/>
      <c r="AC1838" s="967"/>
      <c r="AD1838" s="967"/>
      <c r="AE1838" s="967"/>
      <c r="AF1838" s="967"/>
      <c r="AG1838" s="967"/>
      <c r="AH1838" s="967"/>
      <c r="AI1838" s="967"/>
      <c r="AJ1838" s="967"/>
      <c r="AK1838" s="967"/>
      <c r="AL1838" s="967"/>
      <c r="AM1838" s="967"/>
      <c r="AN1838" s="967"/>
      <c r="AO1838" s="967"/>
      <c r="AP1838" s="967"/>
      <c r="AQ1838" s="967"/>
      <c r="AR1838" s="967"/>
      <c r="AS1838" s="967"/>
      <c r="AT1838" s="967"/>
      <c r="AU1838" s="967"/>
      <c r="AV1838" s="967"/>
      <c r="AW1838" s="967"/>
      <c r="AX1838" s="967"/>
      <c r="AY1838" s="967"/>
      <c r="AZ1838" s="967"/>
      <c r="BA1838" s="967"/>
      <c r="BB1838" s="967"/>
      <c r="BC1838" s="967"/>
      <c r="BD1838" s="967"/>
      <c r="BE1838" s="967"/>
      <c r="BF1838" s="967"/>
      <c r="BG1838" s="967"/>
      <c r="BH1838" s="967"/>
      <c r="BI1838" s="967"/>
      <c r="BJ1838" s="967"/>
      <c r="BK1838" s="967"/>
      <c r="BL1838" s="967"/>
      <c r="BM1838" s="967"/>
      <c r="BN1838" s="967"/>
      <c r="BO1838" s="967"/>
      <c r="BP1838" s="967"/>
      <c r="BQ1838" s="967"/>
      <c r="BR1838" s="967"/>
      <c r="BS1838" s="967"/>
    </row>
    <row r="1839" spans="1:71" ht="15.65" customHeight="1" outlineLevel="2" x14ac:dyDescent="0.25">
      <c r="B1839" s="659"/>
      <c r="D1839" s="785" t="s">
        <v>1065</v>
      </c>
      <c r="E1839" s="672"/>
      <c r="F1839" s="673"/>
      <c r="G1839" s="653"/>
      <c r="H1839" s="653"/>
      <c r="I1839" s="896"/>
      <c r="J1839" s="894"/>
      <c r="K1839" s="894"/>
      <c r="L1839" s="894"/>
      <c r="M1839" s="895"/>
      <c r="N1839" s="795"/>
      <c r="O1839" s="1017"/>
      <c r="P1839" s="1017"/>
      <c r="Q1839" s="1020"/>
    </row>
    <row r="1840" spans="1:71" ht="15.65" customHeight="1" outlineLevel="2" x14ac:dyDescent="0.25">
      <c r="B1840" s="659"/>
      <c r="D1840" s="785" t="s">
        <v>1438</v>
      </c>
      <c r="E1840" s="660"/>
      <c r="G1840" s="661"/>
      <c r="H1840" s="661"/>
      <c r="N1840" s="795"/>
      <c r="O1840" s="1017"/>
      <c r="P1840" s="1017"/>
      <c r="Q1840" s="1020"/>
    </row>
    <row r="1841" spans="1:71" ht="15.65" customHeight="1" outlineLevel="2" x14ac:dyDescent="0.25">
      <c r="B1841" s="659"/>
      <c r="D1841" s="785" t="s">
        <v>1439</v>
      </c>
      <c r="E1841" s="672"/>
      <c r="F1841" s="673"/>
      <c r="G1841" s="653"/>
      <c r="H1841" s="653"/>
      <c r="I1841" s="896"/>
      <c r="J1841" s="894"/>
      <c r="K1841" s="894"/>
      <c r="L1841" s="894"/>
      <c r="M1841" s="895"/>
      <c r="N1841" s="795"/>
      <c r="O1841" s="1017"/>
      <c r="P1841" s="1017"/>
      <c r="Q1841" s="1020"/>
    </row>
    <row r="1842" spans="1:71" ht="15.65" customHeight="1" outlineLevel="2" x14ac:dyDescent="0.25">
      <c r="B1842" s="659"/>
      <c r="D1842" s="785" t="s">
        <v>1447</v>
      </c>
      <c r="E1842" s="660"/>
      <c r="G1842" s="661"/>
      <c r="H1842" s="661"/>
      <c r="N1842" s="795"/>
      <c r="O1842" s="1017"/>
      <c r="P1842" s="1017"/>
      <c r="Q1842" s="1020"/>
    </row>
    <row r="1843" spans="1:71" ht="15.65" customHeight="1" outlineLevel="2" x14ac:dyDescent="0.25">
      <c r="B1843" s="659"/>
      <c r="D1843" s="785" t="s">
        <v>1440</v>
      </c>
      <c r="E1843" s="660"/>
      <c r="G1843" s="661"/>
      <c r="H1843" s="661"/>
      <c r="N1843" s="795"/>
      <c r="O1843" s="1017"/>
      <c r="P1843" s="1017"/>
      <c r="Q1843" s="1020"/>
    </row>
    <row r="1844" spans="1:71" ht="15.65" customHeight="1" outlineLevel="2" x14ac:dyDescent="0.25">
      <c r="B1844" s="659"/>
      <c r="D1844" s="785" t="s">
        <v>1441</v>
      </c>
      <c r="E1844" s="660"/>
      <c r="G1844" s="661"/>
      <c r="H1844" s="661"/>
      <c r="N1844" s="795"/>
      <c r="O1844" s="1017"/>
      <c r="P1844" s="1017"/>
      <c r="Q1844" s="1020"/>
    </row>
    <row r="1845" spans="1:71" ht="15.65" customHeight="1" outlineLevel="2" x14ac:dyDescent="0.25">
      <c r="B1845" s="659"/>
      <c r="D1845" s="785" t="s">
        <v>1448</v>
      </c>
      <c r="E1845" s="660"/>
      <c r="G1845" s="661"/>
      <c r="H1845" s="661"/>
      <c r="N1845" s="795"/>
      <c r="O1845" s="1017"/>
      <c r="P1845" s="1017"/>
      <c r="Q1845" s="1020"/>
    </row>
    <row r="1846" spans="1:71" ht="15.65" customHeight="1" outlineLevel="2" x14ac:dyDescent="0.25">
      <c r="B1846" s="659"/>
      <c r="D1846" s="785" t="s">
        <v>1207</v>
      </c>
      <c r="E1846" s="671">
        <v>1</v>
      </c>
      <c r="F1846" s="656" t="s">
        <v>72</v>
      </c>
      <c r="G1846" s="661"/>
      <c r="H1846" s="661">
        <f>E1846*G1846</f>
        <v>0</v>
      </c>
      <c r="J1846" s="891">
        <f>E1846*I1846</f>
        <v>0</v>
      </c>
      <c r="K1846" s="893">
        <v>1750</v>
      </c>
      <c r="L1846" s="893">
        <f>E1846*K1846</f>
        <v>1750</v>
      </c>
      <c r="M1846" s="893">
        <f>J1846+H1846*Tabellen!$K$2+L1846</f>
        <v>1750</v>
      </c>
      <c r="N1846" s="795"/>
      <c r="O1846" s="1017">
        <f>M1846</f>
        <v>1750</v>
      </c>
      <c r="P1846" s="1017"/>
      <c r="Q1846" s="1020" t="s">
        <v>1073</v>
      </c>
      <c r="R1846" s="1040">
        <f>_xlfn.XLOOKUP(Q1846,Tabellen!$B$9:$B$21,Tabellen!$C$9:$C$21,"controleren")</f>
        <v>0.25</v>
      </c>
      <c r="S1846" s="1018">
        <f>O1846*R1846</f>
        <v>437.5</v>
      </c>
      <c r="T1846" s="1018">
        <f>O1846-S1846</f>
        <v>1312.5</v>
      </c>
      <c r="U1846" s="1018">
        <f>S1846*Tabellen!$G$2</f>
        <v>39.375</v>
      </c>
      <c r="V1846" s="1018">
        <f>T1846*Tabellen!$H$2</f>
        <v>275.625</v>
      </c>
      <c r="W1846" s="1018">
        <f>U1846+V1846</f>
        <v>315</v>
      </c>
      <c r="X1846" s="1018">
        <f>O1846+W1846</f>
        <v>2065</v>
      </c>
    </row>
    <row r="1847" spans="1:71" ht="15.65" customHeight="1" outlineLevel="2" x14ac:dyDescent="0.25">
      <c r="B1847" s="659"/>
      <c r="D1847" s="785"/>
      <c r="E1847" s="660"/>
      <c r="G1847" s="661"/>
      <c r="H1847" s="661"/>
      <c r="N1847" s="795"/>
      <c r="O1847" s="1017"/>
      <c r="P1847" s="1017"/>
      <c r="Q1847" s="1017"/>
    </row>
    <row r="1848" spans="1:71" ht="9" customHeight="1" outlineLevel="1" x14ac:dyDescent="0.25">
      <c r="B1848" s="663"/>
      <c r="D1848" s="664"/>
      <c r="E1848" s="666"/>
      <c r="F1848" s="664"/>
      <c r="G1848" s="665"/>
      <c r="H1848" s="665"/>
      <c r="I1848" s="892"/>
      <c r="J1848" s="892"/>
      <c r="K1848" s="892"/>
      <c r="L1848" s="892"/>
      <c r="M1848" s="892"/>
      <c r="N1848" s="786"/>
      <c r="O1848" s="1021"/>
      <c r="P1848" s="1021"/>
      <c r="Q1848" s="1021"/>
      <c r="R1848" s="1022"/>
      <c r="S1848" s="1022"/>
      <c r="T1848" s="1022"/>
      <c r="U1848" s="1022"/>
      <c r="V1848" s="1022"/>
      <c r="W1848" s="1022"/>
      <c r="X1848" s="1022"/>
      <c r="Y1848" s="1021"/>
      <c r="Z1848" s="965"/>
      <c r="AA1848" s="966"/>
      <c r="AG1848" s="963"/>
      <c r="AH1848" s="963"/>
    </row>
    <row r="1849" spans="1:71" s="912" customFormat="1" ht="15.65" customHeight="1" outlineLevel="1" x14ac:dyDescent="0.25">
      <c r="B1849" s="650" t="s">
        <v>1157</v>
      </c>
      <c r="C1849" s="937"/>
      <c r="D1849" s="651" t="s">
        <v>1205</v>
      </c>
      <c r="E1849" s="658">
        <v>1</v>
      </c>
      <c r="F1849" s="651" t="s">
        <v>72</v>
      </c>
      <c r="G1849" s="652"/>
      <c r="H1849" s="652">
        <f>SUM(H1850:H1856)</f>
        <v>0</v>
      </c>
      <c r="I1849" s="890"/>
      <c r="J1849" s="890">
        <f>SUM(J1850:J1856)</f>
        <v>0</v>
      </c>
      <c r="K1849" s="890"/>
      <c r="L1849" s="890">
        <f>SUM(L1850:L1856)</f>
        <v>3500</v>
      </c>
      <c r="M1849" s="890">
        <f>SUM(M1850:M1856)</f>
        <v>3500</v>
      </c>
      <c r="N1849" s="937"/>
      <c r="O1849" s="1013">
        <f>SUM(O1850:O1856)</f>
        <v>3500</v>
      </c>
      <c r="P1849" s="1014" t="str">
        <f>B1849</f>
        <v>V5-1-C1</v>
      </c>
      <c r="Q1849" s="1014"/>
      <c r="R1849" s="1015"/>
      <c r="S1849" s="1015"/>
      <c r="T1849" s="1015"/>
      <c r="U1849" s="1015"/>
      <c r="V1849" s="1015"/>
      <c r="W1849" s="1015"/>
      <c r="X1849" s="1015">
        <f>SUM(X1851:X1856)</f>
        <v>4130</v>
      </c>
      <c r="Y1849" s="1016"/>
      <c r="Z1849" s="960"/>
      <c r="AA1849" s="960"/>
      <c r="AB1849" s="960"/>
      <c r="AC1849" s="960"/>
      <c r="AD1849" s="960"/>
      <c r="AE1849" s="960"/>
      <c r="AF1849" s="960"/>
      <c r="AG1849" s="960"/>
      <c r="AH1849" s="960"/>
      <c r="AI1849" s="960"/>
      <c r="AJ1849" s="960"/>
      <c r="AK1849" s="960"/>
      <c r="AL1849" s="960"/>
      <c r="AM1849" s="960"/>
      <c r="AN1849" s="960"/>
      <c r="AO1849" s="960"/>
      <c r="AP1849" s="960"/>
      <c r="AQ1849" s="960"/>
      <c r="AR1849" s="960"/>
      <c r="AS1849" s="960"/>
      <c r="AT1849" s="960"/>
      <c r="AU1849" s="960"/>
      <c r="AV1849" s="960"/>
      <c r="AW1849" s="960"/>
      <c r="AX1849" s="960"/>
      <c r="AY1849" s="960"/>
      <c r="AZ1849" s="960"/>
      <c r="BA1849" s="960"/>
      <c r="BB1849" s="960"/>
      <c r="BC1849" s="960"/>
      <c r="BD1849" s="960"/>
      <c r="BE1849" s="960"/>
      <c r="BF1849" s="960"/>
      <c r="BG1849" s="960"/>
      <c r="BH1849" s="960"/>
      <c r="BI1849" s="960"/>
      <c r="BJ1849" s="960"/>
      <c r="BK1849" s="960"/>
      <c r="BL1849" s="960"/>
      <c r="BM1849" s="960"/>
      <c r="BN1849" s="960"/>
      <c r="BO1849" s="960"/>
      <c r="BP1849" s="960"/>
      <c r="BQ1849" s="960"/>
      <c r="BR1849" s="960"/>
      <c r="BS1849" s="960"/>
    </row>
    <row r="1850" spans="1:71" ht="15.65" customHeight="1" outlineLevel="2" x14ac:dyDescent="0.25">
      <c r="B1850" s="659"/>
      <c r="D1850" s="668" t="s">
        <v>1068</v>
      </c>
      <c r="E1850" s="660"/>
      <c r="G1850" s="661"/>
      <c r="H1850" s="661"/>
      <c r="I1850" s="897"/>
      <c r="J1850" s="897"/>
      <c r="K1850" s="897"/>
      <c r="N1850" s="795"/>
      <c r="O1850" s="1017"/>
      <c r="P1850" s="1017"/>
      <c r="Q1850" s="1017"/>
    </row>
    <row r="1851" spans="1:71" s="656" customFormat="1" ht="15.65" customHeight="1" outlineLevel="2" x14ac:dyDescent="0.25">
      <c r="A1851" s="934"/>
      <c r="B1851" s="780"/>
      <c r="C1851" s="786"/>
      <c r="D1851" s="785" t="s">
        <v>1449</v>
      </c>
      <c r="E1851" s="672"/>
      <c r="F1851" s="673"/>
      <c r="G1851" s="653"/>
      <c r="H1851" s="653"/>
      <c r="I1851" s="896"/>
      <c r="J1851" s="894"/>
      <c r="K1851" s="894"/>
      <c r="L1851" s="894"/>
      <c r="M1851" s="895"/>
      <c r="N1851" s="796"/>
      <c r="O1851" s="1019"/>
      <c r="P1851" s="1019"/>
      <c r="Q1851" s="1020"/>
      <c r="R1851" s="1018"/>
      <c r="S1851" s="1018"/>
      <c r="T1851" s="1018"/>
      <c r="U1851" s="1018"/>
      <c r="V1851" s="1018"/>
      <c r="W1851" s="1018"/>
      <c r="X1851" s="1018"/>
      <c r="Y1851" s="1019"/>
      <c r="Z1851" s="969"/>
      <c r="AA1851" s="967"/>
      <c r="AB1851" s="967"/>
      <c r="AC1851" s="967"/>
      <c r="AD1851" s="967"/>
      <c r="AE1851" s="967"/>
      <c r="AF1851" s="967"/>
      <c r="AG1851" s="967"/>
      <c r="AH1851" s="967"/>
      <c r="AI1851" s="967"/>
      <c r="AJ1851" s="967"/>
      <c r="AK1851" s="967"/>
      <c r="AL1851" s="967"/>
      <c r="AM1851" s="967"/>
      <c r="AN1851" s="967"/>
      <c r="AO1851" s="967"/>
      <c r="AP1851" s="967"/>
      <c r="AQ1851" s="967"/>
      <c r="AR1851" s="967"/>
      <c r="AS1851" s="967"/>
      <c r="AT1851" s="967"/>
      <c r="AU1851" s="967"/>
      <c r="AV1851" s="967"/>
      <c r="AW1851" s="967"/>
      <c r="AX1851" s="967"/>
      <c r="AY1851" s="967"/>
      <c r="AZ1851" s="967"/>
      <c r="BA1851" s="967"/>
      <c r="BB1851" s="967"/>
      <c r="BC1851" s="967"/>
      <c r="BD1851" s="967"/>
      <c r="BE1851" s="967"/>
      <c r="BF1851" s="967"/>
      <c r="BG1851" s="967"/>
      <c r="BH1851" s="967"/>
      <c r="BI1851" s="967"/>
      <c r="BJ1851" s="967"/>
      <c r="BK1851" s="967"/>
      <c r="BL1851" s="967"/>
      <c r="BM1851" s="967"/>
      <c r="BN1851" s="967"/>
      <c r="BO1851" s="967"/>
      <c r="BP1851" s="967"/>
      <c r="BQ1851" s="967"/>
      <c r="BR1851" s="967"/>
      <c r="BS1851" s="967"/>
    </row>
    <row r="1852" spans="1:71" s="656" customFormat="1" ht="15.65" customHeight="1" outlineLevel="2" x14ac:dyDescent="0.25">
      <c r="A1852" s="934"/>
      <c r="B1852" s="780"/>
      <c r="C1852" s="786"/>
      <c r="D1852" s="785" t="s">
        <v>1450</v>
      </c>
      <c r="E1852" s="672"/>
      <c r="F1852" s="673"/>
      <c r="G1852" s="653"/>
      <c r="H1852" s="653"/>
      <c r="I1852" s="896"/>
      <c r="J1852" s="894"/>
      <c r="K1852" s="894"/>
      <c r="L1852" s="894"/>
      <c r="M1852" s="895"/>
      <c r="N1852" s="796"/>
      <c r="O1852" s="1019"/>
      <c r="P1852" s="1019"/>
      <c r="Q1852" s="1020"/>
      <c r="R1852" s="1018"/>
      <c r="S1852" s="1018"/>
      <c r="T1852" s="1018"/>
      <c r="U1852" s="1018"/>
      <c r="V1852" s="1018"/>
      <c r="W1852" s="1018"/>
      <c r="X1852" s="1018"/>
      <c r="Y1852" s="1019"/>
      <c r="Z1852" s="969"/>
      <c r="AA1852" s="967"/>
      <c r="AB1852" s="967"/>
      <c r="AC1852" s="967"/>
      <c r="AD1852" s="967"/>
      <c r="AE1852" s="967"/>
      <c r="AF1852" s="967"/>
      <c r="AG1852" s="967"/>
      <c r="AH1852" s="967"/>
      <c r="AI1852" s="967"/>
      <c r="AJ1852" s="967"/>
      <c r="AK1852" s="967"/>
      <c r="AL1852" s="967"/>
      <c r="AM1852" s="967"/>
      <c r="AN1852" s="967"/>
      <c r="AO1852" s="967"/>
      <c r="AP1852" s="967"/>
      <c r="AQ1852" s="967"/>
      <c r="AR1852" s="967"/>
      <c r="AS1852" s="967"/>
      <c r="AT1852" s="967"/>
      <c r="AU1852" s="967"/>
      <c r="AV1852" s="967"/>
      <c r="AW1852" s="967"/>
      <c r="AX1852" s="967"/>
      <c r="AY1852" s="967"/>
      <c r="AZ1852" s="967"/>
      <c r="BA1852" s="967"/>
      <c r="BB1852" s="967"/>
      <c r="BC1852" s="967"/>
      <c r="BD1852" s="967"/>
      <c r="BE1852" s="967"/>
      <c r="BF1852" s="967"/>
      <c r="BG1852" s="967"/>
      <c r="BH1852" s="967"/>
      <c r="BI1852" s="967"/>
      <c r="BJ1852" s="967"/>
      <c r="BK1852" s="967"/>
      <c r="BL1852" s="967"/>
      <c r="BM1852" s="967"/>
      <c r="BN1852" s="967"/>
      <c r="BO1852" s="967"/>
      <c r="BP1852" s="967"/>
      <c r="BQ1852" s="967"/>
      <c r="BR1852" s="967"/>
      <c r="BS1852" s="967"/>
    </row>
    <row r="1853" spans="1:71" s="656" customFormat="1" ht="15.65" customHeight="1" outlineLevel="2" x14ac:dyDescent="0.25">
      <c r="A1853" s="934"/>
      <c r="B1853" s="780"/>
      <c r="C1853" s="786"/>
      <c r="D1853" s="785" t="s">
        <v>1451</v>
      </c>
      <c r="E1853" s="672"/>
      <c r="F1853" s="673"/>
      <c r="G1853" s="653"/>
      <c r="H1853" s="653"/>
      <c r="I1853" s="896"/>
      <c r="J1853" s="894"/>
      <c r="K1853" s="894"/>
      <c r="L1853" s="894"/>
      <c r="M1853" s="895"/>
      <c r="N1853" s="796"/>
      <c r="O1853" s="1019"/>
      <c r="P1853" s="1019"/>
      <c r="Q1853" s="1020"/>
      <c r="R1853" s="1018"/>
      <c r="S1853" s="1018"/>
      <c r="T1853" s="1018"/>
      <c r="U1853" s="1018"/>
      <c r="V1853" s="1018"/>
      <c r="W1853" s="1018"/>
      <c r="X1853" s="1018"/>
      <c r="Y1853" s="1019"/>
      <c r="Z1853" s="969"/>
      <c r="AA1853" s="967"/>
      <c r="AB1853" s="967"/>
      <c r="AC1853" s="967"/>
      <c r="AD1853" s="967"/>
      <c r="AE1853" s="967"/>
      <c r="AF1853" s="967"/>
      <c r="AG1853" s="967"/>
      <c r="AH1853" s="967"/>
      <c r="AI1853" s="967"/>
      <c r="AJ1853" s="967"/>
      <c r="AK1853" s="967"/>
      <c r="AL1853" s="967"/>
      <c r="AM1853" s="967"/>
      <c r="AN1853" s="967"/>
      <c r="AO1853" s="967"/>
      <c r="AP1853" s="967"/>
      <c r="AQ1853" s="967"/>
      <c r="AR1853" s="967"/>
      <c r="AS1853" s="967"/>
      <c r="AT1853" s="967"/>
      <c r="AU1853" s="967"/>
      <c r="AV1853" s="967"/>
      <c r="AW1853" s="967"/>
      <c r="AX1853" s="967"/>
      <c r="AY1853" s="967"/>
      <c r="AZ1853" s="967"/>
      <c r="BA1853" s="967"/>
      <c r="BB1853" s="967"/>
      <c r="BC1853" s="967"/>
      <c r="BD1853" s="967"/>
      <c r="BE1853" s="967"/>
      <c r="BF1853" s="967"/>
      <c r="BG1853" s="967"/>
      <c r="BH1853" s="967"/>
      <c r="BI1853" s="967"/>
      <c r="BJ1853" s="967"/>
      <c r="BK1853" s="967"/>
      <c r="BL1853" s="967"/>
      <c r="BM1853" s="967"/>
      <c r="BN1853" s="967"/>
      <c r="BO1853" s="967"/>
      <c r="BP1853" s="967"/>
      <c r="BQ1853" s="967"/>
      <c r="BR1853" s="967"/>
      <c r="BS1853" s="967"/>
    </row>
    <row r="1854" spans="1:71" s="656" customFormat="1" ht="15.65" customHeight="1" outlineLevel="2" x14ac:dyDescent="0.25">
      <c r="A1854" s="934"/>
      <c r="B1854" s="780"/>
      <c r="C1854" s="786"/>
      <c r="D1854" s="785" t="s">
        <v>1452</v>
      </c>
      <c r="E1854" s="672"/>
      <c r="F1854" s="673"/>
      <c r="G1854" s="653"/>
      <c r="H1854" s="653"/>
      <c r="I1854" s="896"/>
      <c r="J1854" s="894"/>
      <c r="K1854" s="894"/>
      <c r="L1854" s="894"/>
      <c r="M1854" s="895"/>
      <c r="N1854" s="796"/>
      <c r="O1854" s="1017"/>
      <c r="P1854" s="1017"/>
      <c r="Q1854" s="1020"/>
      <c r="R1854" s="1018"/>
      <c r="S1854" s="1018"/>
      <c r="T1854" s="1018"/>
      <c r="U1854" s="1018"/>
      <c r="V1854" s="1018"/>
      <c r="W1854" s="1018"/>
      <c r="X1854" s="1018"/>
      <c r="Y1854" s="1019"/>
      <c r="Z1854" s="969"/>
      <c r="AA1854" s="967"/>
      <c r="AB1854" s="967"/>
      <c r="AC1854" s="967"/>
      <c r="AD1854" s="967"/>
      <c r="AE1854" s="967"/>
      <c r="AF1854" s="967"/>
      <c r="AG1854" s="967"/>
      <c r="AH1854" s="967"/>
      <c r="AI1854" s="967"/>
      <c r="AJ1854" s="967"/>
      <c r="AK1854" s="967"/>
      <c r="AL1854" s="967"/>
      <c r="AM1854" s="967"/>
      <c r="AN1854" s="967"/>
      <c r="AO1854" s="967"/>
      <c r="AP1854" s="967"/>
      <c r="AQ1854" s="967"/>
      <c r="AR1854" s="967"/>
      <c r="AS1854" s="967"/>
      <c r="AT1854" s="967"/>
      <c r="AU1854" s="967"/>
      <c r="AV1854" s="967"/>
      <c r="AW1854" s="967"/>
      <c r="AX1854" s="967"/>
      <c r="AY1854" s="967"/>
      <c r="AZ1854" s="967"/>
      <c r="BA1854" s="967"/>
      <c r="BB1854" s="967"/>
      <c r="BC1854" s="967"/>
      <c r="BD1854" s="967"/>
      <c r="BE1854" s="967"/>
      <c r="BF1854" s="967"/>
      <c r="BG1854" s="967"/>
      <c r="BH1854" s="967"/>
      <c r="BI1854" s="967"/>
      <c r="BJ1854" s="967"/>
      <c r="BK1854" s="967"/>
      <c r="BL1854" s="967"/>
      <c r="BM1854" s="967"/>
      <c r="BN1854" s="967"/>
      <c r="BO1854" s="967"/>
      <c r="BP1854" s="967"/>
      <c r="BQ1854" s="967"/>
      <c r="BR1854" s="967"/>
      <c r="BS1854" s="967"/>
    </row>
    <row r="1855" spans="1:71" s="656" customFormat="1" ht="15.65" customHeight="1" outlineLevel="2" x14ac:dyDescent="0.25">
      <c r="A1855" s="934"/>
      <c r="B1855" s="780"/>
      <c r="C1855" s="786"/>
      <c r="D1855" s="785" t="str">
        <f>D1849</f>
        <v xml:space="preserve">Plaatsen van decentrale mechanische WTW** systeem </v>
      </c>
      <c r="E1855" s="672">
        <v>1</v>
      </c>
      <c r="F1855" s="673" t="s">
        <v>72</v>
      </c>
      <c r="G1855" s="653"/>
      <c r="H1855" s="653">
        <f>E1855*G1855</f>
        <v>0</v>
      </c>
      <c r="I1855" s="896"/>
      <c r="J1855" s="894">
        <f>E1855*I1855</f>
        <v>0</v>
      </c>
      <c r="K1855" s="894">
        <v>3500</v>
      </c>
      <c r="L1855" s="894">
        <f>+K1855*E1855</f>
        <v>3500</v>
      </c>
      <c r="M1855" s="895">
        <f>J1855+H1855*Tabellen!$K$2+L1855</f>
        <v>3500</v>
      </c>
      <c r="N1855" s="796"/>
      <c r="O1855" s="1017">
        <f>M1855</f>
        <v>3500</v>
      </c>
      <c r="P1855" s="1017"/>
      <c r="Q1855" s="1020" t="s">
        <v>1073</v>
      </c>
      <c r="R1855" s="1040">
        <f>_xlfn.XLOOKUP(Q1855,Tabellen!$B$9:$B$21,Tabellen!$C$9:$C$21,"controleren")</f>
        <v>0.25</v>
      </c>
      <c r="S1855" s="1018">
        <f>O1855*R1855</f>
        <v>875</v>
      </c>
      <c r="T1855" s="1018">
        <f>O1855-S1855</f>
        <v>2625</v>
      </c>
      <c r="U1855" s="1018">
        <f>S1855*Tabellen!$G$2</f>
        <v>78.75</v>
      </c>
      <c r="V1855" s="1018">
        <f>T1855*Tabellen!$H$2</f>
        <v>551.25</v>
      </c>
      <c r="W1855" s="1018">
        <f>U1855+V1855</f>
        <v>630</v>
      </c>
      <c r="X1855" s="1018">
        <f>O1855+W1855</f>
        <v>4130</v>
      </c>
      <c r="Y1855" s="1019"/>
      <c r="Z1855" s="969"/>
      <c r="AA1855" s="967"/>
      <c r="AB1855" s="967"/>
      <c r="AC1855" s="967"/>
      <c r="AD1855" s="967"/>
      <c r="AE1855" s="967"/>
      <c r="AF1855" s="967"/>
      <c r="AG1855" s="967"/>
      <c r="AH1855" s="967"/>
      <c r="AI1855" s="967"/>
      <c r="AJ1855" s="967"/>
      <c r="AK1855" s="967"/>
      <c r="AL1855" s="967"/>
      <c r="AM1855" s="967"/>
      <c r="AN1855" s="967"/>
      <c r="AO1855" s="967"/>
      <c r="AP1855" s="967"/>
      <c r="AQ1855" s="967"/>
      <c r="AR1855" s="967"/>
      <c r="AS1855" s="967"/>
      <c r="AT1855" s="967"/>
      <c r="AU1855" s="967"/>
      <c r="AV1855" s="967"/>
      <c r="AW1855" s="967"/>
      <c r="AX1855" s="967"/>
      <c r="AY1855" s="967"/>
      <c r="AZ1855" s="967"/>
      <c r="BA1855" s="967"/>
      <c r="BB1855" s="967"/>
      <c r="BC1855" s="967"/>
      <c r="BD1855" s="967"/>
      <c r="BE1855" s="967"/>
      <c r="BF1855" s="967"/>
      <c r="BG1855" s="967"/>
      <c r="BH1855" s="967"/>
      <c r="BI1855" s="967"/>
      <c r="BJ1855" s="967"/>
      <c r="BK1855" s="967"/>
      <c r="BL1855" s="967"/>
      <c r="BM1855" s="967"/>
      <c r="BN1855" s="967"/>
      <c r="BO1855" s="967"/>
      <c r="BP1855" s="967"/>
      <c r="BQ1855" s="967"/>
      <c r="BR1855" s="967"/>
      <c r="BS1855" s="967"/>
    </row>
    <row r="1856" spans="1:71" ht="15.65" customHeight="1" outlineLevel="2" x14ac:dyDescent="0.25">
      <c r="B1856" s="659"/>
      <c r="D1856" s="785"/>
      <c r="E1856" s="660"/>
      <c r="G1856" s="661"/>
      <c r="H1856" s="661"/>
      <c r="N1856" s="795"/>
      <c r="O1856" s="1017"/>
      <c r="P1856" s="1017"/>
      <c r="Q1856" s="1020"/>
    </row>
    <row r="1857" spans="1:71" ht="9" customHeight="1" outlineLevel="1" x14ac:dyDescent="0.25">
      <c r="B1857" s="663"/>
      <c r="D1857" s="664"/>
      <c r="E1857" s="666"/>
      <c r="F1857" s="664"/>
      <c r="G1857" s="665"/>
      <c r="H1857" s="665"/>
      <c r="I1857" s="892"/>
      <c r="J1857" s="892"/>
      <c r="K1857" s="892"/>
      <c r="L1857" s="892"/>
      <c r="M1857" s="892"/>
      <c r="N1857" s="786"/>
      <c r="O1857" s="1021"/>
      <c r="P1857" s="1021"/>
      <c r="Q1857" s="1021"/>
      <c r="R1857" s="1022"/>
      <c r="S1857" s="1022"/>
      <c r="T1857" s="1022"/>
      <c r="U1857" s="1022"/>
      <c r="V1857" s="1022"/>
      <c r="W1857" s="1022"/>
      <c r="X1857" s="1022"/>
      <c r="Y1857" s="1021"/>
      <c r="Z1857" s="965"/>
      <c r="AA1857" s="966"/>
      <c r="AG1857" s="963"/>
      <c r="AH1857" s="963"/>
    </row>
    <row r="1858" spans="1:71" s="912" customFormat="1" ht="15.65" customHeight="1" outlineLevel="1" x14ac:dyDescent="0.25">
      <c r="B1858" s="650" t="s">
        <v>1308</v>
      </c>
      <c r="C1858" s="937"/>
      <c r="D1858" s="651"/>
      <c r="E1858" s="658">
        <v>1</v>
      </c>
      <c r="F1858" s="651" t="s">
        <v>72</v>
      </c>
      <c r="G1858" s="652"/>
      <c r="H1858" s="652">
        <f>SUM(H1859:H1860)</f>
        <v>0</v>
      </c>
      <c r="I1858" s="890"/>
      <c r="J1858" s="890">
        <f>SUM(J1859:J1860)</f>
        <v>0</v>
      </c>
      <c r="K1858" s="890"/>
      <c r="L1858" s="890">
        <f>SUM(L1859:L1860)</f>
        <v>0</v>
      </c>
      <c r="M1858" s="890">
        <f>SUM(M1859:M1860)</f>
        <v>0</v>
      </c>
      <c r="N1858" s="937"/>
      <c r="O1858" s="1013">
        <f>SUM(O1859:O1860)</f>
        <v>0</v>
      </c>
      <c r="P1858" s="1014" t="str">
        <f>B1858</f>
        <v>V5-1-X</v>
      </c>
      <c r="Q1858" s="1014"/>
      <c r="R1858" s="1015"/>
      <c r="S1858" s="1015"/>
      <c r="T1858" s="1015"/>
      <c r="U1858" s="1015"/>
      <c r="V1858" s="1015"/>
      <c r="W1858" s="1015"/>
      <c r="X1858" s="1015">
        <f>SUM(X1859:X1860)</f>
        <v>0</v>
      </c>
      <c r="Y1858" s="1016"/>
      <c r="Z1858" s="960"/>
      <c r="AA1858" s="960"/>
      <c r="AB1858" s="960"/>
      <c r="AC1858" s="960"/>
      <c r="AD1858" s="960"/>
      <c r="AE1858" s="960"/>
      <c r="AF1858" s="960"/>
      <c r="AG1858" s="960"/>
      <c r="AH1858" s="960"/>
      <c r="AI1858" s="960"/>
      <c r="AJ1858" s="960"/>
      <c r="AK1858" s="960"/>
      <c r="AL1858" s="960"/>
      <c r="AM1858" s="960"/>
      <c r="AN1858" s="960"/>
      <c r="AO1858" s="960"/>
      <c r="AP1858" s="960"/>
      <c r="AQ1858" s="960"/>
      <c r="AR1858" s="960"/>
      <c r="AS1858" s="960"/>
      <c r="AT1858" s="960"/>
      <c r="AU1858" s="960"/>
      <c r="AV1858" s="960"/>
      <c r="AW1858" s="960"/>
      <c r="AX1858" s="960"/>
      <c r="AY1858" s="960"/>
      <c r="AZ1858" s="960"/>
      <c r="BA1858" s="960"/>
      <c r="BB1858" s="960"/>
      <c r="BC1858" s="960"/>
      <c r="BD1858" s="960"/>
      <c r="BE1858" s="960"/>
      <c r="BF1858" s="960"/>
      <c r="BG1858" s="960"/>
      <c r="BH1858" s="960"/>
      <c r="BI1858" s="960"/>
      <c r="BJ1858" s="960"/>
      <c r="BK1858" s="960"/>
      <c r="BL1858" s="960"/>
      <c r="BM1858" s="960"/>
      <c r="BN1858" s="960"/>
      <c r="BO1858" s="960"/>
      <c r="BP1858" s="960"/>
      <c r="BQ1858" s="960"/>
      <c r="BR1858" s="960"/>
      <c r="BS1858" s="960"/>
    </row>
    <row r="1859" spans="1:71" ht="15.65" customHeight="1" outlineLevel="2" x14ac:dyDescent="0.25">
      <c r="B1859" s="659"/>
      <c r="D1859" s="668"/>
      <c r="E1859" s="660"/>
      <c r="G1859" s="661"/>
      <c r="H1859" s="661"/>
      <c r="I1859" s="897"/>
      <c r="J1859" s="897"/>
      <c r="K1859" s="897"/>
      <c r="N1859" s="795"/>
      <c r="O1859" s="1017"/>
      <c r="P1859" s="1017"/>
      <c r="Q1859" s="1017"/>
    </row>
    <row r="1860" spans="1:71" s="656" customFormat="1" ht="15.65" customHeight="1" outlineLevel="2" x14ac:dyDescent="0.25">
      <c r="A1860" s="934"/>
      <c r="B1860" s="780"/>
      <c r="C1860" s="786"/>
      <c r="D1860" s="794"/>
      <c r="E1860" s="672"/>
      <c r="F1860" s="673"/>
      <c r="G1860" s="653"/>
      <c r="H1860" s="653">
        <f>E1860*G1860</f>
        <v>0</v>
      </c>
      <c r="I1860" s="896"/>
      <c r="J1860" s="894">
        <f>E1860*I1860</f>
        <v>0</v>
      </c>
      <c r="K1860" s="894"/>
      <c r="L1860" s="894">
        <f>+K1860*E1860</f>
        <v>0</v>
      </c>
      <c r="M1860" s="895">
        <f>J1860+H1860*Tabellen!$K$2+L1860</f>
        <v>0</v>
      </c>
      <c r="N1860" s="796"/>
      <c r="O1860" s="1019"/>
      <c r="P1860" s="1019"/>
      <c r="Q1860" s="1020" t="s">
        <v>1073</v>
      </c>
      <c r="R1860" s="1040">
        <f>_xlfn.XLOOKUP(Q1860,Tabellen!$B$9:$B$21,Tabellen!$C$9:$C$21,"controleren")</f>
        <v>0.25</v>
      </c>
      <c r="S1860" s="1018">
        <f>O1860*R1860</f>
        <v>0</v>
      </c>
      <c r="T1860" s="1018">
        <f>O1860-S1860</f>
        <v>0</v>
      </c>
      <c r="U1860" s="1018">
        <f>S1860*Tabellen!$G$2</f>
        <v>0</v>
      </c>
      <c r="V1860" s="1018">
        <f>T1860*Tabellen!$H$2</f>
        <v>0</v>
      </c>
      <c r="W1860" s="1018">
        <f>U1860+V1860</f>
        <v>0</v>
      </c>
      <c r="X1860" s="1018">
        <f>O1860+W1860</f>
        <v>0</v>
      </c>
      <c r="Y1860" s="1019"/>
      <c r="Z1860" s="969"/>
      <c r="AA1860" s="967"/>
      <c r="AB1860" s="967"/>
      <c r="AC1860" s="967"/>
      <c r="AD1860" s="967"/>
      <c r="AE1860" s="967"/>
      <c r="AF1860" s="967"/>
      <c r="AG1860" s="967"/>
      <c r="AH1860" s="967"/>
      <c r="AI1860" s="967"/>
      <c r="AJ1860" s="967"/>
      <c r="AK1860" s="967"/>
      <c r="AL1860" s="967"/>
      <c r="AM1860" s="967"/>
      <c r="AN1860" s="967"/>
      <c r="AO1860" s="967"/>
      <c r="AP1860" s="967"/>
      <c r="AQ1860" s="967"/>
      <c r="AR1860" s="967"/>
      <c r="AS1860" s="967"/>
      <c r="AT1860" s="967"/>
      <c r="AU1860" s="967"/>
      <c r="AV1860" s="967"/>
      <c r="AW1860" s="967"/>
      <c r="AX1860" s="967"/>
      <c r="AY1860" s="967"/>
      <c r="AZ1860" s="967"/>
      <c r="BA1860" s="967"/>
      <c r="BB1860" s="967"/>
      <c r="BC1860" s="967"/>
      <c r="BD1860" s="967"/>
      <c r="BE1860" s="967"/>
      <c r="BF1860" s="967"/>
      <c r="BG1860" s="967"/>
      <c r="BH1860" s="967"/>
      <c r="BI1860" s="967"/>
      <c r="BJ1860" s="967"/>
      <c r="BK1860" s="967"/>
      <c r="BL1860" s="967"/>
      <c r="BM1860" s="967"/>
      <c r="BN1860" s="967"/>
      <c r="BO1860" s="967"/>
      <c r="BP1860" s="967"/>
      <c r="BQ1860" s="967"/>
      <c r="BR1860" s="967"/>
      <c r="BS1860" s="967"/>
    </row>
    <row r="1861" spans="1:71" ht="9" customHeight="1" outlineLevel="1" x14ac:dyDescent="0.25">
      <c r="B1861" s="663"/>
      <c r="D1861" s="664"/>
      <c r="E1861" s="666"/>
      <c r="F1861" s="664"/>
      <c r="G1861" s="665"/>
      <c r="H1861" s="665"/>
      <c r="I1861" s="892"/>
      <c r="J1861" s="892"/>
      <c r="K1861" s="892"/>
      <c r="L1861" s="892"/>
      <c r="M1861" s="892"/>
      <c r="N1861" s="786"/>
      <c r="O1861" s="1021"/>
      <c r="P1861" s="1021"/>
      <c r="Q1861" s="1021"/>
      <c r="R1861" s="1022"/>
      <c r="S1861" s="1022"/>
      <c r="T1861" s="1022"/>
      <c r="U1861" s="1022"/>
      <c r="V1861" s="1022"/>
      <c r="W1861" s="1022"/>
      <c r="X1861" s="1022"/>
      <c r="Y1861" s="1021"/>
      <c r="Z1861" s="965"/>
      <c r="AA1861" s="966"/>
      <c r="AG1861" s="963"/>
      <c r="AH1861" s="963"/>
    </row>
    <row r="1862" spans="1:71" s="912" customFormat="1" ht="15.65" customHeight="1" outlineLevel="1" x14ac:dyDescent="0.25">
      <c r="B1862" s="650" t="s">
        <v>1309</v>
      </c>
      <c r="C1862" s="937"/>
      <c r="D1862" s="651" t="s">
        <v>1317</v>
      </c>
      <c r="E1862" s="658">
        <v>1</v>
      </c>
      <c r="F1862" s="651" t="s">
        <v>71</v>
      </c>
      <c r="G1862" s="652"/>
      <c r="H1862" s="652">
        <f>SUM(H1863:H1868)/E1862</f>
        <v>1.65</v>
      </c>
      <c r="I1862" s="890"/>
      <c r="J1862" s="890">
        <f>SUM(J1863:J1868)/E1862</f>
        <v>26.959999999999997</v>
      </c>
      <c r="K1862" s="890"/>
      <c r="L1862" s="890">
        <f>SUM(L1863:L1868)/E1862</f>
        <v>0</v>
      </c>
      <c r="M1862" s="890">
        <f>SUM(M1863:M1868)/E1862</f>
        <v>125.95999999999998</v>
      </c>
      <c r="N1862" s="937"/>
      <c r="O1862" s="1015">
        <f>SUM(O1863:O1867)/E1862</f>
        <v>152.41159999999996</v>
      </c>
      <c r="P1862" s="1014" t="str">
        <f>B1862</f>
        <v>V5-1-X1</v>
      </c>
      <c r="Q1862" s="1014"/>
      <c r="R1862" s="1015"/>
      <c r="S1862" s="1015"/>
      <c r="T1862" s="1015"/>
      <c r="U1862" s="1028"/>
      <c r="V1862" s="1015"/>
      <c r="W1862" s="1015"/>
      <c r="X1862" s="1015">
        <f>SUM(X1863:X1867)/E1862</f>
        <v>170.04323599999998</v>
      </c>
      <c r="Y1862" s="1016"/>
      <c r="Z1862" s="960"/>
      <c r="AA1862" s="960"/>
      <c r="AB1862" s="960"/>
      <c r="AC1862" s="960"/>
      <c r="AD1862" s="960"/>
      <c r="AE1862" s="960"/>
      <c r="AF1862" s="960"/>
      <c r="AG1862" s="960"/>
      <c r="AH1862" s="960"/>
      <c r="AI1862" s="960"/>
      <c r="AJ1862" s="960"/>
      <c r="AK1862" s="960"/>
      <c r="AL1862" s="960"/>
      <c r="AM1862" s="960"/>
      <c r="AN1862" s="960"/>
      <c r="AO1862" s="960"/>
      <c r="AP1862" s="960"/>
      <c r="AQ1862" s="960"/>
      <c r="AR1862" s="960"/>
      <c r="AS1862" s="960"/>
      <c r="AT1862" s="960"/>
      <c r="AU1862" s="960"/>
      <c r="AV1862" s="960"/>
      <c r="AW1862" s="960"/>
      <c r="AX1862" s="960"/>
      <c r="AY1862" s="960"/>
      <c r="AZ1862" s="960"/>
      <c r="BA1862" s="960"/>
      <c r="BB1862" s="960"/>
      <c r="BC1862" s="960"/>
      <c r="BD1862" s="960"/>
      <c r="BE1862" s="960"/>
      <c r="BF1862" s="960"/>
      <c r="BG1862" s="960"/>
      <c r="BH1862" s="960"/>
      <c r="BI1862" s="960"/>
      <c r="BJ1862" s="960"/>
      <c r="BK1862" s="960"/>
      <c r="BL1862" s="960"/>
      <c r="BM1862" s="960"/>
      <c r="BN1862" s="960"/>
      <c r="BO1862" s="960"/>
      <c r="BP1862" s="960"/>
      <c r="BQ1862" s="960"/>
      <c r="BR1862" s="960"/>
      <c r="BS1862" s="960"/>
    </row>
    <row r="1863" spans="1:71" ht="15.65" customHeight="1" outlineLevel="2" x14ac:dyDescent="0.25">
      <c r="B1863" s="659"/>
      <c r="D1863" s="668" t="s">
        <v>142</v>
      </c>
      <c r="E1863" s="660"/>
      <c r="G1863" s="661"/>
      <c r="H1863" s="661"/>
      <c r="I1863" s="897"/>
      <c r="J1863" s="897"/>
      <c r="K1863" s="897"/>
      <c r="N1863" s="795"/>
      <c r="O1863" s="1017" t="str">
        <f>R1863</f>
        <v>incl. opslagen</v>
      </c>
      <c r="P1863" s="1017"/>
      <c r="Q1863" s="1023"/>
      <c r="R1863" s="1030" t="str">
        <f>Tabellen!$C$2</f>
        <v>incl. opslagen</v>
      </c>
      <c r="S1863" s="1024"/>
      <c r="T1863" s="1030" t="str">
        <f>Tabellen!$C$2</f>
        <v>incl. opslagen</v>
      </c>
    </row>
    <row r="1864" spans="1:71" ht="15.65" customHeight="1" outlineLevel="2" x14ac:dyDescent="0.25">
      <c r="B1864" s="659"/>
      <c r="D1864" s="785"/>
      <c r="E1864" s="672"/>
      <c r="F1864" s="673"/>
      <c r="G1864" s="653"/>
      <c r="H1864" s="653">
        <f>E1864*G1864</f>
        <v>0</v>
      </c>
      <c r="I1864" s="896"/>
      <c r="J1864" s="894">
        <f>E1864*I1864</f>
        <v>0</v>
      </c>
      <c r="K1864" s="894"/>
      <c r="L1864" s="894">
        <f>E1864*K1864</f>
        <v>0</v>
      </c>
      <c r="M1864" s="895"/>
      <c r="N1864" s="795"/>
      <c r="O1864" s="1018">
        <f>R1864+T1864</f>
        <v>0</v>
      </c>
      <c r="P1864" s="1031"/>
      <c r="Q1864" s="1023" t="s">
        <v>1025</v>
      </c>
      <c r="R1864" s="1018">
        <f>H1864*Tabellen!$K$2*Tabellen!$F$2</f>
        <v>0</v>
      </c>
      <c r="S1864" s="1024" t="s">
        <v>1116</v>
      </c>
      <c r="T1864" s="1018">
        <f>J1864*Tabellen!$F$2</f>
        <v>0</v>
      </c>
      <c r="U1864" s="1018">
        <f>R1864*Tabellen!$G$2</f>
        <v>0</v>
      </c>
      <c r="V1864" s="1018">
        <f>T1864*Tabellen!$H$2</f>
        <v>0</v>
      </c>
      <c r="W1864" s="1018">
        <f>U1864+V1864</f>
        <v>0</v>
      </c>
      <c r="X1864" s="1018">
        <f>O1864+W1864</f>
        <v>0</v>
      </c>
    </row>
    <row r="1865" spans="1:71" ht="15.65" customHeight="1" outlineLevel="2" x14ac:dyDescent="0.25">
      <c r="B1865" s="659"/>
      <c r="D1865" s="836" t="s">
        <v>1453</v>
      </c>
      <c r="E1865" s="660">
        <v>4</v>
      </c>
      <c r="F1865" s="657" t="s">
        <v>71</v>
      </c>
      <c r="G1865" s="661">
        <v>0.15</v>
      </c>
      <c r="H1865" s="661">
        <f>E1865*G1865</f>
        <v>0.6</v>
      </c>
      <c r="I1865" s="891">
        <v>0.6</v>
      </c>
      <c r="J1865" s="891">
        <f>E1865*I1865</f>
        <v>2.4</v>
      </c>
      <c r="L1865" s="891">
        <f>E1865*K1865</f>
        <v>0</v>
      </c>
      <c r="M1865" s="891">
        <f>J1865+H1865*Tabellen!$K$2+L1865</f>
        <v>38.4</v>
      </c>
      <c r="N1865" s="795"/>
      <c r="O1865" s="1018">
        <f>R1865+T1865</f>
        <v>46.463999999999999</v>
      </c>
      <c r="P1865" s="1031"/>
      <c r="Q1865" s="1023" t="s">
        <v>1025</v>
      </c>
      <c r="R1865" s="1018">
        <f>H1865*Tabellen!$K$2*Tabellen!$F$2</f>
        <v>43.56</v>
      </c>
      <c r="S1865" s="1024" t="s">
        <v>1116</v>
      </c>
      <c r="T1865" s="1018">
        <f>J1865*Tabellen!$F$2</f>
        <v>2.9039999999999999</v>
      </c>
      <c r="U1865" s="1018">
        <f>R1865*Tabellen!$G$2</f>
        <v>3.9203999999999999</v>
      </c>
      <c r="V1865" s="1018">
        <f>T1865*Tabellen!$H$2</f>
        <v>0.60983999999999994</v>
      </c>
      <c r="W1865" s="1018">
        <f>U1865+V1865</f>
        <v>4.53024</v>
      </c>
      <c r="X1865" s="1018">
        <f>O1865+W1865</f>
        <v>50.994239999999998</v>
      </c>
    </row>
    <row r="1866" spans="1:71" ht="15.65" customHeight="1" outlineLevel="2" x14ac:dyDescent="0.25">
      <c r="B1866" s="659"/>
      <c r="D1866" s="836" t="s">
        <v>1318</v>
      </c>
      <c r="E1866" s="660">
        <v>3</v>
      </c>
      <c r="F1866" s="657" t="s">
        <v>71</v>
      </c>
      <c r="G1866" s="661">
        <v>0.35</v>
      </c>
      <c r="H1866" s="661">
        <f>E1866*G1866</f>
        <v>1.0499999999999998</v>
      </c>
      <c r="I1866" s="891">
        <v>6.52</v>
      </c>
      <c r="J1866" s="891">
        <f>E1866*I1866</f>
        <v>19.559999999999999</v>
      </c>
      <c r="L1866" s="891">
        <f>E1866*K1866</f>
        <v>0</v>
      </c>
      <c r="M1866" s="891">
        <f>J1866+H1866*Tabellen!$K$2+L1866</f>
        <v>82.559999999999988</v>
      </c>
      <c r="N1866" s="795"/>
      <c r="O1866" s="1018">
        <f>R1866+T1866</f>
        <v>99.897599999999969</v>
      </c>
      <c r="P1866" s="1031"/>
      <c r="Q1866" s="1023" t="s">
        <v>1025</v>
      </c>
      <c r="R1866" s="1018">
        <f>H1866*Tabellen!$K$2*Tabellen!$F$2</f>
        <v>76.229999999999976</v>
      </c>
      <c r="S1866" s="1024" t="s">
        <v>1116</v>
      </c>
      <c r="T1866" s="1018">
        <f>J1866*Tabellen!$F$2</f>
        <v>23.667599999999997</v>
      </c>
      <c r="U1866" s="1018">
        <f>R1866*Tabellen!$G$2</f>
        <v>6.8606999999999978</v>
      </c>
      <c r="V1866" s="1018">
        <f>T1866*Tabellen!$H$2</f>
        <v>4.9701959999999987</v>
      </c>
      <c r="W1866" s="1018">
        <f>U1866+V1866</f>
        <v>11.830895999999996</v>
      </c>
      <c r="X1866" s="1018">
        <f>O1866+W1866</f>
        <v>111.72849599999996</v>
      </c>
    </row>
    <row r="1867" spans="1:71" ht="15.65" customHeight="1" outlineLevel="2" x14ac:dyDescent="0.25">
      <c r="B1867" s="659"/>
      <c r="D1867" s="836" t="s">
        <v>1454</v>
      </c>
      <c r="E1867" s="660">
        <v>1</v>
      </c>
      <c r="F1867" s="657" t="s">
        <v>71</v>
      </c>
      <c r="G1867" s="661"/>
      <c r="H1867" s="661">
        <f>E1867*G1867</f>
        <v>0</v>
      </c>
      <c r="I1867" s="891">
        <v>5</v>
      </c>
      <c r="J1867" s="891">
        <f>E1867*I1867</f>
        <v>5</v>
      </c>
      <c r="L1867" s="891">
        <f>E1867*K1867</f>
        <v>0</v>
      </c>
      <c r="M1867" s="891">
        <f>J1867+H1867*Tabellen!$K$2+L1867</f>
        <v>5</v>
      </c>
      <c r="N1867" s="795"/>
      <c r="O1867" s="1018">
        <f>R1867+T1867</f>
        <v>6.05</v>
      </c>
      <c r="P1867" s="1031"/>
      <c r="Q1867" s="1023" t="s">
        <v>1025</v>
      </c>
      <c r="R1867" s="1018">
        <f>H1867*Tabellen!$K$2*Tabellen!$F$2</f>
        <v>0</v>
      </c>
      <c r="S1867" s="1024" t="s">
        <v>1116</v>
      </c>
      <c r="T1867" s="1018">
        <f>J1867*Tabellen!$F$2</f>
        <v>6.05</v>
      </c>
      <c r="U1867" s="1018">
        <f>R1867*Tabellen!$G$2</f>
        <v>0</v>
      </c>
      <c r="V1867" s="1018">
        <f>T1867*Tabellen!$H$2</f>
        <v>1.2705</v>
      </c>
      <c r="W1867" s="1018">
        <f>U1867+V1867</f>
        <v>1.2705</v>
      </c>
      <c r="X1867" s="1018">
        <f>O1867+W1867</f>
        <v>7.3205</v>
      </c>
    </row>
    <row r="1868" spans="1:71" ht="15.65" customHeight="1" outlineLevel="2" x14ac:dyDescent="0.25">
      <c r="B1868" s="659"/>
      <c r="D1868" s="682"/>
      <c r="E1868" s="660"/>
      <c r="G1868" s="661"/>
      <c r="H1868" s="661"/>
      <c r="N1868" s="795"/>
      <c r="O1868" s="1017"/>
      <c r="P1868" s="1017"/>
      <c r="Q1868" s="1017"/>
    </row>
    <row r="1869" spans="1:71" ht="9" customHeight="1" outlineLevel="1" x14ac:dyDescent="0.25">
      <c r="B1869" s="663"/>
      <c r="D1869" s="664"/>
      <c r="E1869" s="666"/>
      <c r="F1869" s="664"/>
      <c r="G1869" s="665"/>
      <c r="H1869" s="665"/>
      <c r="I1869" s="892"/>
      <c r="J1869" s="892"/>
      <c r="K1869" s="892"/>
      <c r="L1869" s="892"/>
      <c r="M1869" s="892"/>
      <c r="N1869" s="786"/>
      <c r="O1869" s="1021"/>
      <c r="P1869" s="1021"/>
      <c r="Q1869" s="1021"/>
      <c r="R1869" s="1022"/>
      <c r="S1869" s="1022"/>
      <c r="T1869" s="1022"/>
      <c r="U1869" s="1022"/>
      <c r="V1869" s="1022"/>
      <c r="W1869" s="1022"/>
      <c r="X1869" s="1022"/>
      <c r="Y1869" s="1021"/>
      <c r="Z1869" s="965"/>
      <c r="AA1869" s="966"/>
      <c r="AG1869" s="963"/>
      <c r="AH1869" s="963"/>
    </row>
    <row r="1870" spans="1:71" s="912" customFormat="1" ht="15.65" customHeight="1" outlineLevel="1" x14ac:dyDescent="0.25">
      <c r="B1870" s="650" t="s">
        <v>197</v>
      </c>
      <c r="C1870" s="937"/>
      <c r="D1870" s="651" t="s">
        <v>198</v>
      </c>
      <c r="E1870" s="658">
        <v>1</v>
      </c>
      <c r="F1870" s="651" t="s">
        <v>72</v>
      </c>
      <c r="G1870" s="652"/>
      <c r="H1870" s="652">
        <f>SUM(H1871:H1876)</f>
        <v>0</v>
      </c>
      <c r="I1870" s="890"/>
      <c r="J1870" s="890">
        <f>SUM(J1871:J1876)</f>
        <v>0</v>
      </c>
      <c r="K1870" s="890"/>
      <c r="L1870" s="890">
        <f>SUM(L1871:L1876)</f>
        <v>0</v>
      </c>
      <c r="M1870" s="890">
        <f>SUM(M1871:M1876)</f>
        <v>0</v>
      </c>
      <c r="N1870" s="937"/>
      <c r="O1870" s="1013">
        <f>SUM(O1871:O1876)</f>
        <v>0</v>
      </c>
      <c r="P1870" s="1014" t="str">
        <f>B1870</f>
        <v>V5-2-A</v>
      </c>
      <c r="Q1870" s="1014"/>
      <c r="R1870" s="1015"/>
      <c r="S1870" s="1015"/>
      <c r="T1870" s="1015"/>
      <c r="U1870" s="1015"/>
      <c r="V1870" s="1015"/>
      <c r="W1870" s="1015"/>
      <c r="X1870" s="1015"/>
      <c r="Y1870" s="1016"/>
      <c r="Z1870" s="960"/>
      <c r="AA1870" s="960"/>
      <c r="AB1870" s="960"/>
      <c r="AC1870" s="960"/>
      <c r="AD1870" s="960"/>
      <c r="AE1870" s="960"/>
      <c r="AF1870" s="960"/>
      <c r="AG1870" s="960"/>
      <c r="AH1870" s="960"/>
      <c r="AI1870" s="960"/>
      <c r="AJ1870" s="960"/>
      <c r="AK1870" s="960"/>
      <c r="AL1870" s="960"/>
      <c r="AM1870" s="960"/>
      <c r="AN1870" s="960"/>
      <c r="AO1870" s="960"/>
      <c r="AP1870" s="960"/>
      <c r="AQ1870" s="960"/>
      <c r="AR1870" s="960"/>
      <c r="AS1870" s="960"/>
      <c r="AT1870" s="960"/>
      <c r="AU1870" s="960"/>
      <c r="AV1870" s="960"/>
      <c r="AW1870" s="960"/>
      <c r="AX1870" s="960"/>
      <c r="AY1870" s="960"/>
      <c r="AZ1870" s="960"/>
      <c r="BA1870" s="960"/>
      <c r="BB1870" s="960"/>
      <c r="BC1870" s="960"/>
      <c r="BD1870" s="960"/>
      <c r="BE1870" s="960"/>
      <c r="BF1870" s="960"/>
      <c r="BG1870" s="960"/>
      <c r="BH1870" s="960"/>
      <c r="BI1870" s="960"/>
      <c r="BJ1870" s="960"/>
      <c r="BK1870" s="960"/>
      <c r="BL1870" s="960"/>
      <c r="BM1870" s="960"/>
      <c r="BN1870" s="960"/>
      <c r="BO1870" s="960"/>
      <c r="BP1870" s="960"/>
      <c r="BQ1870" s="960"/>
      <c r="BR1870" s="960"/>
      <c r="BS1870" s="960"/>
    </row>
    <row r="1871" spans="1:71" ht="15.65" customHeight="1" outlineLevel="2" x14ac:dyDescent="0.25">
      <c r="B1871" s="659"/>
      <c r="D1871" s="668" t="s">
        <v>142</v>
      </c>
      <c r="E1871" s="660"/>
      <c r="G1871" s="661"/>
      <c r="H1871" s="661"/>
      <c r="I1871" s="897"/>
      <c r="J1871" s="897"/>
      <c r="K1871" s="897"/>
      <c r="N1871" s="795"/>
      <c r="O1871" s="1017"/>
      <c r="P1871" s="1017"/>
      <c r="Q1871" s="1017"/>
    </row>
    <row r="1872" spans="1:71" ht="15.65" customHeight="1" outlineLevel="2" x14ac:dyDescent="0.25">
      <c r="B1872" s="659"/>
      <c r="D1872" s="785" t="str">
        <f>D1870</f>
        <v>Optie A ?</v>
      </c>
      <c r="E1872" s="672">
        <f>E1870</f>
        <v>1</v>
      </c>
      <c r="F1872" s="673" t="str">
        <f>F1870</f>
        <v>pst</v>
      </c>
      <c r="G1872" s="653"/>
      <c r="H1872" s="653">
        <f>E1872*G1872</f>
        <v>0</v>
      </c>
      <c r="I1872" s="896"/>
      <c r="J1872" s="894">
        <f>E1872*I1872</f>
        <v>0</v>
      </c>
      <c r="K1872" s="894"/>
      <c r="L1872" s="894">
        <f>E1872*K1872</f>
        <v>0</v>
      </c>
      <c r="M1872" s="895">
        <f>J1872+H1872*Tabellen!$K$2+L1872</f>
        <v>0</v>
      </c>
      <c r="N1872" s="795"/>
      <c r="O1872" s="1017"/>
      <c r="P1872" s="1017"/>
      <c r="Q1872" s="1017"/>
    </row>
    <row r="1873" spans="2:71" ht="15.65" customHeight="1" outlineLevel="2" x14ac:dyDescent="0.25">
      <c r="B1873" s="659"/>
      <c r="D1873" s="682"/>
      <c r="E1873" s="660"/>
      <c r="G1873" s="661">
        <v>0</v>
      </c>
      <c r="H1873" s="661">
        <f>E1873*G1873</f>
        <v>0</v>
      </c>
      <c r="I1873" s="891">
        <v>0</v>
      </c>
      <c r="J1873" s="891">
        <f>E1873*I1873</f>
        <v>0</v>
      </c>
      <c r="L1873" s="891">
        <f>E1873*K1873</f>
        <v>0</v>
      </c>
      <c r="M1873" s="891">
        <f>J1873+H1873*Tabellen!$K$2+L1873</f>
        <v>0</v>
      </c>
      <c r="N1873" s="795"/>
      <c r="O1873" s="1017"/>
      <c r="P1873" s="1017"/>
      <c r="Q1873" s="1017"/>
    </row>
    <row r="1874" spans="2:71" ht="15.65" customHeight="1" outlineLevel="2" x14ac:dyDescent="0.25">
      <c r="B1874" s="659"/>
      <c r="D1874" s="682"/>
      <c r="E1874" s="660"/>
      <c r="G1874" s="661">
        <v>0</v>
      </c>
      <c r="H1874" s="661">
        <f>E1874*G1874</f>
        <v>0</v>
      </c>
      <c r="I1874" s="891">
        <v>0</v>
      </c>
      <c r="J1874" s="891">
        <f>E1874*I1874</f>
        <v>0</v>
      </c>
      <c r="L1874" s="891">
        <f>E1874*K1874</f>
        <v>0</v>
      </c>
      <c r="M1874" s="891">
        <f>J1874+H1874*Tabellen!$K$2+L1874</f>
        <v>0</v>
      </c>
      <c r="N1874" s="795"/>
      <c r="O1874" s="1017"/>
      <c r="P1874" s="1017"/>
      <c r="Q1874" s="1017"/>
    </row>
    <row r="1875" spans="2:71" ht="15.65" customHeight="1" outlineLevel="2" x14ac:dyDescent="0.25"/>
    <row r="1876" spans="2:71" ht="15.65" customHeight="1" outlineLevel="2" x14ac:dyDescent="0.25"/>
    <row r="1877" spans="2:71" ht="9" customHeight="1" outlineLevel="1" x14ac:dyDescent="0.25">
      <c r="B1877" s="663"/>
      <c r="D1877" s="664"/>
      <c r="E1877" s="666"/>
      <c r="F1877" s="664"/>
      <c r="G1877" s="665"/>
      <c r="H1877" s="665"/>
      <c r="I1877" s="892"/>
      <c r="J1877" s="892"/>
      <c r="K1877" s="892"/>
      <c r="L1877" s="892"/>
      <c r="M1877" s="892"/>
      <c r="N1877" s="786"/>
      <c r="O1877" s="1021"/>
      <c r="P1877" s="1021"/>
      <c r="Q1877" s="1021"/>
      <c r="R1877" s="1022"/>
      <c r="S1877" s="1022"/>
      <c r="T1877" s="1022"/>
      <c r="U1877" s="1022"/>
      <c r="V1877" s="1022"/>
      <c r="W1877" s="1022"/>
      <c r="X1877" s="1022"/>
      <c r="Y1877" s="1021"/>
      <c r="Z1877" s="965"/>
      <c r="AA1877" s="966"/>
      <c r="AG1877" s="963"/>
      <c r="AH1877" s="963"/>
    </row>
    <row r="1878" spans="2:71" s="912" customFormat="1" ht="15.65" customHeight="1" outlineLevel="1" x14ac:dyDescent="0.25">
      <c r="B1878" s="650" t="s">
        <v>199</v>
      </c>
      <c r="C1878" s="937"/>
      <c r="D1878" s="651" t="s">
        <v>200</v>
      </c>
      <c r="E1878" s="658">
        <v>1</v>
      </c>
      <c r="F1878" s="651" t="s">
        <v>72</v>
      </c>
      <c r="G1878" s="652"/>
      <c r="H1878" s="652">
        <f>SUM(H1879:H1884)</f>
        <v>0</v>
      </c>
      <c r="I1878" s="890"/>
      <c r="J1878" s="890">
        <f>SUM(J1879:J1884)</f>
        <v>0</v>
      </c>
      <c r="K1878" s="890"/>
      <c r="L1878" s="890">
        <f>SUM(L1879:L1884)</f>
        <v>0</v>
      </c>
      <c r="M1878" s="890">
        <f>SUM(M1879:M1884)</f>
        <v>0</v>
      </c>
      <c r="N1878" s="937"/>
      <c r="O1878" s="1013">
        <f>SUM(O1879:O1884)</f>
        <v>0</v>
      </c>
      <c r="P1878" s="1014" t="str">
        <f>B1878</f>
        <v>V5-2-B</v>
      </c>
      <c r="Q1878" s="1014"/>
      <c r="R1878" s="1015"/>
      <c r="S1878" s="1015"/>
      <c r="T1878" s="1015"/>
      <c r="U1878" s="1015"/>
      <c r="V1878" s="1015"/>
      <c r="W1878" s="1015"/>
      <c r="X1878" s="1015"/>
      <c r="Y1878" s="1016"/>
      <c r="Z1878" s="960"/>
      <c r="AA1878" s="960"/>
      <c r="AB1878" s="960"/>
      <c r="AC1878" s="960"/>
      <c r="AD1878" s="960"/>
      <c r="AE1878" s="960"/>
      <c r="AF1878" s="960"/>
      <c r="AG1878" s="960"/>
      <c r="AH1878" s="960"/>
      <c r="AI1878" s="960"/>
      <c r="AJ1878" s="960"/>
      <c r="AK1878" s="960"/>
      <c r="AL1878" s="960"/>
      <c r="AM1878" s="960"/>
      <c r="AN1878" s="960"/>
      <c r="AO1878" s="960"/>
      <c r="AP1878" s="960"/>
      <c r="AQ1878" s="960"/>
      <c r="AR1878" s="960"/>
      <c r="AS1878" s="960"/>
      <c r="AT1878" s="960"/>
      <c r="AU1878" s="960"/>
      <c r="AV1878" s="960"/>
      <c r="AW1878" s="960"/>
      <c r="AX1878" s="960"/>
      <c r="AY1878" s="960"/>
      <c r="AZ1878" s="960"/>
      <c r="BA1878" s="960"/>
      <c r="BB1878" s="960"/>
      <c r="BC1878" s="960"/>
      <c r="BD1878" s="960"/>
      <c r="BE1878" s="960"/>
      <c r="BF1878" s="960"/>
      <c r="BG1878" s="960"/>
      <c r="BH1878" s="960"/>
      <c r="BI1878" s="960"/>
      <c r="BJ1878" s="960"/>
      <c r="BK1878" s="960"/>
      <c r="BL1878" s="960"/>
      <c r="BM1878" s="960"/>
      <c r="BN1878" s="960"/>
      <c r="BO1878" s="960"/>
      <c r="BP1878" s="960"/>
      <c r="BQ1878" s="960"/>
      <c r="BR1878" s="960"/>
      <c r="BS1878" s="960"/>
    </row>
    <row r="1879" spans="2:71" ht="15.65" customHeight="1" outlineLevel="2" x14ac:dyDescent="0.25">
      <c r="B1879" s="659"/>
      <c r="D1879" s="668" t="s">
        <v>142</v>
      </c>
      <c r="E1879" s="660"/>
      <c r="G1879" s="661"/>
      <c r="H1879" s="661"/>
      <c r="I1879" s="897"/>
      <c r="J1879" s="897"/>
      <c r="K1879" s="897"/>
      <c r="N1879" s="795"/>
      <c r="O1879" s="1017"/>
      <c r="P1879" s="1017"/>
      <c r="Q1879" s="1017"/>
    </row>
    <row r="1880" spans="2:71" ht="15.65" customHeight="1" outlineLevel="2" x14ac:dyDescent="0.25">
      <c r="B1880" s="659"/>
      <c r="D1880" s="785" t="str">
        <f>D1878</f>
        <v>Optie B ?</v>
      </c>
      <c r="E1880" s="672">
        <f>E1878</f>
        <v>1</v>
      </c>
      <c r="F1880" s="673" t="str">
        <f>F1878</f>
        <v>pst</v>
      </c>
      <c r="G1880" s="653"/>
      <c r="H1880" s="653">
        <f>E1880*G1880</f>
        <v>0</v>
      </c>
      <c r="I1880" s="896"/>
      <c r="J1880" s="894">
        <f>E1880*I1880</f>
        <v>0</v>
      </c>
      <c r="K1880" s="894"/>
      <c r="L1880" s="894">
        <f>E1880*K1880</f>
        <v>0</v>
      </c>
      <c r="M1880" s="895">
        <f>J1880+H1880*Tabellen!$K$2+L1880</f>
        <v>0</v>
      </c>
      <c r="N1880" s="795"/>
      <c r="O1880" s="1017"/>
      <c r="P1880" s="1017"/>
      <c r="Q1880" s="1017"/>
    </row>
    <row r="1881" spans="2:71" ht="15.65" customHeight="1" outlineLevel="2" x14ac:dyDescent="0.25">
      <c r="B1881" s="659"/>
      <c r="D1881" s="682"/>
      <c r="E1881" s="660"/>
      <c r="G1881" s="661">
        <v>0</v>
      </c>
      <c r="H1881" s="661">
        <f>E1881*G1881</f>
        <v>0</v>
      </c>
      <c r="I1881" s="891">
        <v>0</v>
      </c>
      <c r="J1881" s="891">
        <f>E1881*I1881</f>
        <v>0</v>
      </c>
      <c r="L1881" s="891">
        <f>E1881*K1881</f>
        <v>0</v>
      </c>
      <c r="M1881" s="891">
        <f>J1881+H1881*Tabellen!$K$2+L1881</f>
        <v>0</v>
      </c>
      <c r="N1881" s="795"/>
      <c r="O1881" s="1017"/>
      <c r="P1881" s="1017"/>
      <c r="Q1881" s="1017"/>
    </row>
    <row r="1882" spans="2:71" ht="15.65" customHeight="1" outlineLevel="2" x14ac:dyDescent="0.25">
      <c r="B1882" s="659"/>
      <c r="D1882" s="682"/>
      <c r="E1882" s="660"/>
      <c r="G1882" s="661">
        <v>0</v>
      </c>
      <c r="H1882" s="661">
        <f>E1882*G1882</f>
        <v>0</v>
      </c>
      <c r="I1882" s="891">
        <v>0</v>
      </c>
      <c r="J1882" s="891">
        <f>E1882*I1882</f>
        <v>0</v>
      </c>
      <c r="L1882" s="891">
        <f>E1882*K1882</f>
        <v>0</v>
      </c>
      <c r="M1882" s="891">
        <f>J1882+H1882*Tabellen!$K$2+L1882</f>
        <v>0</v>
      </c>
      <c r="N1882" s="795"/>
      <c r="O1882" s="1017"/>
      <c r="P1882" s="1017"/>
      <c r="Q1882" s="1017"/>
    </row>
    <row r="1883" spans="2:71" ht="15.65" customHeight="1" outlineLevel="2" x14ac:dyDescent="0.25">
      <c r="B1883" s="659"/>
      <c r="D1883" s="682"/>
      <c r="E1883" s="660"/>
      <c r="G1883" s="661"/>
      <c r="H1883" s="661"/>
      <c r="N1883" s="795"/>
      <c r="O1883" s="1017"/>
      <c r="P1883" s="1017"/>
      <c r="Q1883" s="1017"/>
    </row>
    <row r="1884" spans="2:71" ht="15.65" customHeight="1" outlineLevel="2" x14ac:dyDescent="0.25">
      <c r="B1884" s="659"/>
      <c r="D1884" s="682"/>
      <c r="E1884" s="660"/>
      <c r="G1884" s="661"/>
      <c r="H1884" s="661"/>
      <c r="N1884" s="795"/>
      <c r="O1884" s="1017"/>
      <c r="P1884" s="1017"/>
      <c r="Q1884" s="1017"/>
    </row>
    <row r="1885" spans="2:71" ht="9" customHeight="1" outlineLevel="1" x14ac:dyDescent="0.25">
      <c r="B1885" s="663"/>
      <c r="D1885" s="664"/>
      <c r="E1885" s="666"/>
      <c r="F1885" s="664"/>
      <c r="G1885" s="665"/>
      <c r="H1885" s="665"/>
      <c r="I1885" s="892"/>
      <c r="J1885" s="892"/>
      <c r="K1885" s="892"/>
      <c r="L1885" s="892"/>
      <c r="M1885" s="892"/>
      <c r="N1885" s="786"/>
      <c r="O1885" s="1021"/>
      <c r="P1885" s="1021"/>
      <c r="Q1885" s="1021"/>
      <c r="R1885" s="1022"/>
      <c r="S1885" s="1022"/>
      <c r="T1885" s="1022"/>
      <c r="U1885" s="1022"/>
      <c r="V1885" s="1022"/>
      <c r="W1885" s="1022"/>
      <c r="X1885" s="1022"/>
      <c r="Y1885" s="1021"/>
      <c r="Z1885" s="965"/>
      <c r="AA1885" s="966"/>
      <c r="AG1885" s="963"/>
      <c r="AH1885" s="963"/>
    </row>
    <row r="1886" spans="2:71" s="912" customFormat="1" ht="15.65" customHeight="1" outlineLevel="1" x14ac:dyDescent="0.25">
      <c r="B1886" s="650" t="s">
        <v>201</v>
      </c>
      <c r="C1886" s="937"/>
      <c r="D1886" s="651" t="s">
        <v>162</v>
      </c>
      <c r="E1886" s="658">
        <v>1</v>
      </c>
      <c r="F1886" s="651" t="s">
        <v>72</v>
      </c>
      <c r="G1886" s="652"/>
      <c r="H1886" s="652">
        <f>SUM(H1887:H1888)</f>
        <v>0</v>
      </c>
      <c r="I1886" s="890"/>
      <c r="J1886" s="890">
        <f>SUM(J1887:J1888)</f>
        <v>0</v>
      </c>
      <c r="K1886" s="890"/>
      <c r="L1886" s="890">
        <f>SUM(L1887:L1888)</f>
        <v>0</v>
      </c>
      <c r="M1886" s="890">
        <f>SUM(M1887:M1888)</f>
        <v>0</v>
      </c>
      <c r="N1886" s="937"/>
      <c r="O1886" s="1013">
        <f>SUM(O1887:O1888)</f>
        <v>0</v>
      </c>
      <c r="P1886" s="1014" t="str">
        <f>B1886</f>
        <v>V5-2-X</v>
      </c>
      <c r="Q1886" s="1014"/>
      <c r="R1886" s="1015"/>
      <c r="S1886" s="1015"/>
      <c r="T1886" s="1015"/>
      <c r="U1886" s="1015"/>
      <c r="V1886" s="1015"/>
      <c r="W1886" s="1015"/>
      <c r="X1886" s="1015"/>
      <c r="Y1886" s="1016"/>
      <c r="Z1886" s="960"/>
      <c r="AA1886" s="960"/>
      <c r="AB1886" s="960"/>
      <c r="AC1886" s="960"/>
      <c r="AD1886" s="960"/>
      <c r="AE1886" s="960"/>
      <c r="AF1886" s="960"/>
      <c r="AG1886" s="960"/>
      <c r="AH1886" s="960"/>
      <c r="AI1886" s="960"/>
      <c r="AJ1886" s="960"/>
      <c r="AK1886" s="960"/>
      <c r="AL1886" s="960"/>
      <c r="AM1886" s="960"/>
      <c r="AN1886" s="960"/>
      <c r="AO1886" s="960"/>
      <c r="AP1886" s="960"/>
      <c r="AQ1886" s="960"/>
      <c r="AR1886" s="960"/>
      <c r="AS1886" s="960"/>
      <c r="AT1886" s="960"/>
      <c r="AU1886" s="960"/>
      <c r="AV1886" s="960"/>
      <c r="AW1886" s="960"/>
      <c r="AX1886" s="960"/>
      <c r="AY1886" s="960"/>
      <c r="AZ1886" s="960"/>
      <c r="BA1886" s="960"/>
      <c r="BB1886" s="960"/>
      <c r="BC1886" s="960"/>
      <c r="BD1886" s="960"/>
      <c r="BE1886" s="960"/>
      <c r="BF1886" s="960"/>
      <c r="BG1886" s="960"/>
      <c r="BH1886" s="960"/>
      <c r="BI1886" s="960"/>
      <c r="BJ1886" s="960"/>
      <c r="BK1886" s="960"/>
      <c r="BL1886" s="960"/>
      <c r="BM1886" s="960"/>
      <c r="BN1886" s="960"/>
      <c r="BO1886" s="960"/>
      <c r="BP1886" s="960"/>
      <c r="BQ1886" s="960"/>
      <c r="BR1886" s="960"/>
      <c r="BS1886" s="960"/>
    </row>
    <row r="1887" spans="2:71" ht="15.65" customHeight="1" outlineLevel="2" x14ac:dyDescent="0.25">
      <c r="B1887" s="659"/>
      <c r="D1887" s="668" t="s">
        <v>142</v>
      </c>
      <c r="E1887" s="660"/>
      <c r="G1887" s="661"/>
      <c r="H1887" s="661"/>
      <c r="I1887" s="897"/>
      <c r="J1887" s="897"/>
      <c r="K1887" s="897"/>
      <c r="N1887" s="795"/>
      <c r="O1887" s="1017"/>
      <c r="P1887" s="1017"/>
      <c r="Q1887" s="1017"/>
    </row>
    <row r="1888" spans="2:71" ht="15.65" customHeight="1" outlineLevel="2" x14ac:dyDescent="0.25">
      <c r="B1888" s="659"/>
      <c r="D1888" s="785" t="str">
        <f>D1886</f>
        <v>Bijkomende kosten</v>
      </c>
      <c r="E1888" s="672"/>
      <c r="F1888" s="673"/>
      <c r="G1888" s="653"/>
      <c r="H1888" s="653">
        <f>E1888*G1888</f>
        <v>0</v>
      </c>
      <c r="I1888" s="896"/>
      <c r="J1888" s="894">
        <f>E1888*I1888</f>
        <v>0</v>
      </c>
      <c r="K1888" s="894"/>
      <c r="L1888" s="894">
        <f>E1888*K1888</f>
        <v>0</v>
      </c>
      <c r="M1888" s="895">
        <f>J1888+H1888*Tabellen!$K$2+L1888</f>
        <v>0</v>
      </c>
      <c r="N1888" s="795"/>
      <c r="O1888" s="1017"/>
      <c r="P1888" s="1017"/>
      <c r="Q1888" s="1017"/>
    </row>
    <row r="1889" spans="1:71" ht="9" customHeight="1" outlineLevel="1" x14ac:dyDescent="0.25">
      <c r="B1889" s="663"/>
      <c r="D1889" s="664"/>
      <c r="E1889" s="666"/>
      <c r="F1889" s="664"/>
      <c r="G1889" s="665"/>
      <c r="H1889" s="665"/>
      <c r="I1889" s="892"/>
      <c r="J1889" s="892"/>
      <c r="K1889" s="892"/>
      <c r="L1889" s="892"/>
      <c r="M1889" s="892"/>
      <c r="N1889" s="786"/>
      <c r="O1889" s="1021"/>
      <c r="P1889" s="1021"/>
      <c r="Q1889" s="1021"/>
      <c r="R1889" s="1022"/>
      <c r="S1889" s="1022"/>
      <c r="T1889" s="1022"/>
      <c r="U1889" s="1022"/>
      <c r="V1889" s="1022"/>
      <c r="W1889" s="1022"/>
      <c r="X1889" s="1022"/>
      <c r="Y1889" s="1021"/>
      <c r="Z1889" s="965"/>
      <c r="AA1889" s="966"/>
      <c r="AG1889" s="963"/>
      <c r="AH1889" s="963"/>
    </row>
    <row r="1890" spans="1:71" s="912" customFormat="1" ht="15.65" customHeight="1" outlineLevel="1" x14ac:dyDescent="0.25">
      <c r="B1890" s="650" t="s">
        <v>1319</v>
      </c>
      <c r="C1890" s="937"/>
      <c r="D1890" s="651" t="s">
        <v>1806</v>
      </c>
      <c r="E1890" s="658">
        <v>1</v>
      </c>
      <c r="F1890" s="651" t="s">
        <v>71</v>
      </c>
      <c r="G1890" s="652"/>
      <c r="H1890" s="652">
        <f>SUM(H1891:H1896)/E1890</f>
        <v>1.65</v>
      </c>
      <c r="I1890" s="890"/>
      <c r="J1890" s="890">
        <f>SUM(J1891:J1896)/E1890</f>
        <v>26.959999999999997</v>
      </c>
      <c r="K1890" s="890"/>
      <c r="L1890" s="890">
        <f>SUM(L1891:L1896)/E1890</f>
        <v>0</v>
      </c>
      <c r="M1890" s="890">
        <f>SUM(M1891:M1896)/E1890</f>
        <v>125.95999999999998</v>
      </c>
      <c r="N1890" s="937"/>
      <c r="O1890" s="1015">
        <f>SUM(O1891:O1895)/E1890</f>
        <v>152.41159999999996</v>
      </c>
      <c r="P1890" s="1014" t="str">
        <f>B1890</f>
        <v>V5-2-X1</v>
      </c>
      <c r="Q1890" s="1014"/>
      <c r="R1890" s="1015"/>
      <c r="S1890" s="1015"/>
      <c r="T1890" s="1015"/>
      <c r="U1890" s="1028"/>
      <c r="V1890" s="1015"/>
      <c r="W1890" s="1015"/>
      <c r="X1890" s="1015">
        <f>SUM(X1891:X1895)/E1890</f>
        <v>170.04323599999998</v>
      </c>
      <c r="Y1890" s="1016"/>
      <c r="Z1890" s="960"/>
      <c r="AA1890" s="960"/>
      <c r="AB1890" s="960"/>
      <c r="AC1890" s="960"/>
      <c r="AD1890" s="960"/>
      <c r="AE1890" s="960"/>
      <c r="AF1890" s="960"/>
      <c r="AG1890" s="960"/>
      <c r="AH1890" s="960"/>
      <c r="AI1890" s="960"/>
      <c r="AJ1890" s="960"/>
      <c r="AK1890" s="960"/>
      <c r="AL1890" s="960"/>
      <c r="AM1890" s="960"/>
      <c r="AN1890" s="960"/>
      <c r="AO1890" s="960"/>
      <c r="AP1890" s="960"/>
      <c r="AQ1890" s="960"/>
      <c r="AR1890" s="960"/>
      <c r="AS1890" s="960"/>
      <c r="AT1890" s="960"/>
      <c r="AU1890" s="960"/>
      <c r="AV1890" s="960"/>
      <c r="AW1890" s="960"/>
      <c r="AX1890" s="960"/>
      <c r="AY1890" s="960"/>
      <c r="AZ1890" s="960"/>
      <c r="BA1890" s="960"/>
      <c r="BB1890" s="960"/>
      <c r="BC1890" s="960"/>
      <c r="BD1890" s="960"/>
      <c r="BE1890" s="960"/>
      <c r="BF1890" s="960"/>
      <c r="BG1890" s="960"/>
      <c r="BH1890" s="960"/>
      <c r="BI1890" s="960"/>
      <c r="BJ1890" s="960"/>
      <c r="BK1890" s="960"/>
      <c r="BL1890" s="960"/>
      <c r="BM1890" s="960"/>
      <c r="BN1890" s="960"/>
      <c r="BO1890" s="960"/>
      <c r="BP1890" s="960"/>
      <c r="BQ1890" s="960"/>
      <c r="BR1890" s="960"/>
      <c r="BS1890" s="960"/>
    </row>
    <row r="1891" spans="1:71" ht="15.65" customHeight="1" outlineLevel="2" x14ac:dyDescent="0.25">
      <c r="B1891" s="659"/>
      <c r="D1891" s="668" t="s">
        <v>142</v>
      </c>
      <c r="E1891" s="660"/>
      <c r="G1891" s="661"/>
      <c r="H1891" s="661"/>
      <c r="I1891" s="897"/>
      <c r="J1891" s="897"/>
      <c r="K1891" s="897"/>
      <c r="N1891" s="795"/>
      <c r="O1891" s="1017" t="str">
        <f>R1891</f>
        <v>incl. opslagen</v>
      </c>
      <c r="P1891" s="1017"/>
      <c r="Q1891" s="1023"/>
      <c r="R1891" s="1030" t="str">
        <f>Tabellen!$C$2</f>
        <v>incl. opslagen</v>
      </c>
      <c r="S1891" s="1024"/>
      <c r="T1891" s="1030" t="str">
        <f>Tabellen!$C$2</f>
        <v>incl. opslagen</v>
      </c>
    </row>
    <row r="1892" spans="1:71" ht="15.65" customHeight="1" outlineLevel="2" x14ac:dyDescent="0.25">
      <c r="B1892" s="659"/>
      <c r="D1892" s="785"/>
      <c r="E1892" s="672"/>
      <c r="F1892" s="673"/>
      <c r="G1892" s="653"/>
      <c r="H1892" s="653">
        <f>E1892*G1892</f>
        <v>0</v>
      </c>
      <c r="I1892" s="896"/>
      <c r="J1892" s="894">
        <f>E1892*I1892</f>
        <v>0</v>
      </c>
      <c r="K1892" s="894"/>
      <c r="L1892" s="894">
        <f>E1892*K1892</f>
        <v>0</v>
      </c>
      <c r="M1892" s="895"/>
      <c r="N1892" s="795"/>
      <c r="O1892" s="1018">
        <f>R1892+T1892</f>
        <v>0</v>
      </c>
      <c r="P1892" s="1031"/>
      <c r="Q1892" s="1023" t="s">
        <v>1025</v>
      </c>
      <c r="R1892" s="1018">
        <f>H1892*Tabellen!$K$2*Tabellen!$F$2</f>
        <v>0</v>
      </c>
      <c r="S1892" s="1024" t="s">
        <v>1116</v>
      </c>
      <c r="T1892" s="1018">
        <f>J1892*Tabellen!$F$2</f>
        <v>0</v>
      </c>
      <c r="U1892" s="1018">
        <f>R1892*Tabellen!$G$2</f>
        <v>0</v>
      </c>
      <c r="V1892" s="1018">
        <f>T1892*Tabellen!$H$2</f>
        <v>0</v>
      </c>
      <c r="W1892" s="1018">
        <f>U1892+V1892</f>
        <v>0</v>
      </c>
      <c r="X1892" s="1018">
        <f>O1892+W1892</f>
        <v>0</v>
      </c>
    </row>
    <row r="1893" spans="1:71" ht="15.65" customHeight="1" outlineLevel="2" x14ac:dyDescent="0.25">
      <c r="B1893" s="659"/>
      <c r="D1893" s="836" t="s">
        <v>1453</v>
      </c>
      <c r="E1893" s="660">
        <v>4</v>
      </c>
      <c r="F1893" s="657" t="s">
        <v>71</v>
      </c>
      <c r="G1893" s="661">
        <v>0.15</v>
      </c>
      <c r="H1893" s="661">
        <f>E1893*G1893</f>
        <v>0.6</v>
      </c>
      <c r="I1893" s="891">
        <v>0.6</v>
      </c>
      <c r="J1893" s="891">
        <f>E1893*I1893</f>
        <v>2.4</v>
      </c>
      <c r="L1893" s="891">
        <f>E1893*K1893</f>
        <v>0</v>
      </c>
      <c r="M1893" s="891">
        <f>J1893+H1893*Tabellen!$K$2+L1893</f>
        <v>38.4</v>
      </c>
      <c r="N1893" s="795"/>
      <c r="O1893" s="1018">
        <f>R1893+T1893</f>
        <v>46.463999999999999</v>
      </c>
      <c r="P1893" s="1031"/>
      <c r="Q1893" s="1023" t="s">
        <v>1025</v>
      </c>
      <c r="R1893" s="1018">
        <f>H1893*Tabellen!$K$2*Tabellen!$F$2</f>
        <v>43.56</v>
      </c>
      <c r="S1893" s="1024" t="s">
        <v>1116</v>
      </c>
      <c r="T1893" s="1018">
        <f>J1893*Tabellen!$F$2</f>
        <v>2.9039999999999999</v>
      </c>
      <c r="U1893" s="1018">
        <f>R1893*Tabellen!$G$2</f>
        <v>3.9203999999999999</v>
      </c>
      <c r="V1893" s="1018">
        <f>T1893*Tabellen!$H$2</f>
        <v>0.60983999999999994</v>
      </c>
      <c r="W1893" s="1018">
        <f>U1893+V1893</f>
        <v>4.53024</v>
      </c>
      <c r="X1893" s="1018">
        <f>O1893+W1893</f>
        <v>50.994239999999998</v>
      </c>
    </row>
    <row r="1894" spans="1:71" ht="15.65" customHeight="1" outlineLevel="2" x14ac:dyDescent="0.25">
      <c r="B1894" s="659"/>
      <c r="D1894" s="836" t="s">
        <v>1807</v>
      </c>
      <c r="E1894" s="660">
        <v>3</v>
      </c>
      <c r="F1894" s="657" t="s">
        <v>71</v>
      </c>
      <c r="G1894" s="661">
        <v>0.35</v>
      </c>
      <c r="H1894" s="661">
        <f>E1894*G1894</f>
        <v>1.0499999999999998</v>
      </c>
      <c r="I1894" s="891">
        <v>6.52</v>
      </c>
      <c r="J1894" s="891">
        <f>E1894*I1894</f>
        <v>19.559999999999999</v>
      </c>
      <c r="L1894" s="891">
        <f>E1894*K1894</f>
        <v>0</v>
      </c>
      <c r="M1894" s="891">
        <f>J1894+H1894*Tabellen!$K$2+L1894</f>
        <v>82.559999999999988</v>
      </c>
      <c r="N1894" s="795"/>
      <c r="O1894" s="1018">
        <f>R1894+T1894</f>
        <v>99.897599999999969</v>
      </c>
      <c r="P1894" s="1031"/>
      <c r="Q1894" s="1023" t="s">
        <v>1025</v>
      </c>
      <c r="R1894" s="1018">
        <f>H1894*Tabellen!$K$2*Tabellen!$F$2</f>
        <v>76.229999999999976</v>
      </c>
      <c r="S1894" s="1024" t="s">
        <v>1116</v>
      </c>
      <c r="T1894" s="1018">
        <f>J1894*Tabellen!$F$2</f>
        <v>23.667599999999997</v>
      </c>
      <c r="U1894" s="1018">
        <f>R1894*Tabellen!$G$2</f>
        <v>6.8606999999999978</v>
      </c>
      <c r="V1894" s="1018">
        <f>T1894*Tabellen!$H$2</f>
        <v>4.9701959999999987</v>
      </c>
      <c r="W1894" s="1018">
        <f>U1894+V1894</f>
        <v>11.830895999999996</v>
      </c>
      <c r="X1894" s="1018">
        <f>O1894+W1894</f>
        <v>111.72849599999996</v>
      </c>
    </row>
    <row r="1895" spans="1:71" ht="15.65" customHeight="1" outlineLevel="2" x14ac:dyDescent="0.25">
      <c r="B1895" s="659"/>
      <c r="D1895" s="836" t="s">
        <v>1454</v>
      </c>
      <c r="E1895" s="660">
        <v>1</v>
      </c>
      <c r="F1895" s="657" t="s">
        <v>71</v>
      </c>
      <c r="G1895" s="661">
        <v>0</v>
      </c>
      <c r="H1895" s="661">
        <f>E1895*G1895</f>
        <v>0</v>
      </c>
      <c r="I1895" s="891">
        <v>5</v>
      </c>
      <c r="J1895" s="891">
        <f>E1895*I1895</f>
        <v>5</v>
      </c>
      <c r="L1895" s="891">
        <f>E1895*K1895</f>
        <v>0</v>
      </c>
      <c r="M1895" s="891">
        <f>J1895+H1895*Tabellen!$K$2+L1895</f>
        <v>5</v>
      </c>
      <c r="N1895" s="795"/>
      <c r="O1895" s="1018">
        <f>R1895+T1895</f>
        <v>6.05</v>
      </c>
      <c r="P1895" s="1031"/>
      <c r="Q1895" s="1023" t="s">
        <v>1025</v>
      </c>
      <c r="R1895" s="1018">
        <f>H1895*Tabellen!$K$2*Tabellen!$F$2</f>
        <v>0</v>
      </c>
      <c r="S1895" s="1024" t="s">
        <v>1116</v>
      </c>
      <c r="T1895" s="1018">
        <f>J1895*Tabellen!$F$2</f>
        <v>6.05</v>
      </c>
      <c r="U1895" s="1018">
        <f>R1895*Tabellen!$G$2</f>
        <v>0</v>
      </c>
      <c r="V1895" s="1018">
        <f>T1895*Tabellen!$H$2</f>
        <v>1.2705</v>
      </c>
      <c r="W1895" s="1018">
        <f>U1895+V1895</f>
        <v>1.2705</v>
      </c>
      <c r="X1895" s="1018">
        <f>O1895+W1895</f>
        <v>7.3205</v>
      </c>
    </row>
    <row r="1896" spans="1:71" ht="15.65" customHeight="1" outlineLevel="2" x14ac:dyDescent="0.25">
      <c r="B1896" s="659"/>
      <c r="D1896" s="682"/>
      <c r="E1896" s="660"/>
      <c r="G1896" s="661"/>
      <c r="H1896" s="661"/>
      <c r="N1896" s="795"/>
      <c r="O1896" s="1017"/>
      <c r="P1896" s="1017"/>
      <c r="Q1896" s="1017"/>
    </row>
    <row r="1897" spans="1:71" ht="9" customHeight="1" outlineLevel="1" thickBot="1" x14ac:dyDescent="0.3">
      <c r="B1897" s="663"/>
      <c r="D1897" s="890"/>
      <c r="E1897" s="666"/>
      <c r="F1897" s="664"/>
      <c r="G1897" s="665"/>
      <c r="H1897" s="665"/>
      <c r="I1897" s="892"/>
      <c r="J1897" s="892"/>
      <c r="K1897" s="892"/>
      <c r="L1897" s="892"/>
      <c r="M1897" s="892"/>
      <c r="N1897" s="786"/>
      <c r="O1897" s="1021"/>
      <c r="P1897" s="1021"/>
      <c r="Q1897" s="1021"/>
      <c r="R1897" s="1022"/>
      <c r="S1897" s="1022"/>
      <c r="T1897" s="1022"/>
      <c r="U1897" s="1022"/>
      <c r="V1897" s="1022"/>
      <c r="W1897" s="1022"/>
      <c r="X1897" s="1022"/>
      <c r="Y1897" s="1021"/>
      <c r="Z1897" s="965"/>
      <c r="AA1897" s="966"/>
      <c r="AG1897" s="963"/>
      <c r="AH1897" s="963"/>
    </row>
    <row r="1898" spans="1:71" s="763" customFormat="1" ht="15.65" customHeight="1" thickTop="1" thickBot="1" x14ac:dyDescent="0.3">
      <c r="A1898" s="932"/>
      <c r="B1898" s="752" t="s">
        <v>202</v>
      </c>
      <c r="C1898" s="928"/>
      <c r="D1898" s="743" t="s">
        <v>123</v>
      </c>
      <c r="E1898" s="753"/>
      <c r="F1898" s="754"/>
      <c r="G1898" s="755"/>
      <c r="H1898" s="756"/>
      <c r="I1898" s="888"/>
      <c r="J1898" s="888"/>
      <c r="K1898" s="888"/>
      <c r="L1898" s="888"/>
      <c r="M1898" s="888"/>
      <c r="N1898" s="788"/>
      <c r="O1898" s="1008"/>
      <c r="P1898" s="1008"/>
      <c r="Q1898" s="1008"/>
      <c r="R1898" s="1009"/>
      <c r="S1898" s="1009"/>
      <c r="T1898" s="1009"/>
      <c r="U1898" s="1009"/>
      <c r="V1898" s="1009"/>
      <c r="W1898" s="1009"/>
      <c r="X1898" s="1009"/>
      <c r="Y1898" s="1009"/>
      <c r="Z1898" s="960"/>
      <c r="AA1898" s="960"/>
      <c r="AB1898" s="960"/>
      <c r="AC1898" s="960"/>
      <c r="AD1898" s="960"/>
      <c r="AE1898" s="960"/>
      <c r="AF1898" s="960"/>
      <c r="AG1898" s="960"/>
      <c r="AH1898" s="960"/>
      <c r="AI1898" s="960"/>
      <c r="AJ1898" s="960"/>
      <c r="AK1898" s="960"/>
      <c r="AL1898" s="960"/>
      <c r="AM1898" s="960"/>
      <c r="AN1898" s="960"/>
      <c r="AO1898" s="960"/>
      <c r="AP1898" s="960"/>
      <c r="AQ1898" s="960"/>
      <c r="AR1898" s="960"/>
      <c r="AS1898" s="960"/>
      <c r="AT1898" s="960"/>
      <c r="AU1898" s="960"/>
      <c r="AV1898" s="960"/>
      <c r="AW1898" s="960"/>
      <c r="AX1898" s="960"/>
      <c r="AY1898" s="960"/>
      <c r="AZ1898" s="960"/>
      <c r="BA1898" s="960"/>
      <c r="BB1898" s="960"/>
      <c r="BC1898" s="960"/>
      <c r="BD1898" s="960"/>
      <c r="BE1898" s="960"/>
      <c r="BF1898" s="960"/>
      <c r="BG1898" s="960"/>
      <c r="BH1898" s="960"/>
      <c r="BI1898" s="960"/>
      <c r="BJ1898" s="960"/>
      <c r="BK1898" s="960"/>
      <c r="BL1898" s="960"/>
      <c r="BM1898" s="960"/>
      <c r="BN1898" s="960"/>
      <c r="BO1898" s="960"/>
      <c r="BP1898" s="960"/>
      <c r="BQ1898" s="960"/>
      <c r="BR1898" s="960"/>
      <c r="BS1898" s="960"/>
    </row>
    <row r="1899" spans="1:71" s="913" customFormat="1" ht="15.65" customHeight="1" outlineLevel="1" thickTop="1" x14ac:dyDescent="0.25">
      <c r="B1899" s="759" t="s">
        <v>1321</v>
      </c>
      <c r="C1899" s="938"/>
      <c r="D1899" s="760" t="s">
        <v>1311</v>
      </c>
      <c r="E1899" s="761">
        <v>16</v>
      </c>
      <c r="F1899" s="760" t="s">
        <v>195</v>
      </c>
      <c r="G1899" s="762"/>
      <c r="H1899" s="652">
        <f>SUM(H1900:H1905)/E1899</f>
        <v>0.296875</v>
      </c>
      <c r="I1899" s="890"/>
      <c r="J1899" s="890">
        <f>SUM(J1900:J1905)/E1899</f>
        <v>2.3125</v>
      </c>
      <c r="K1899" s="890"/>
      <c r="L1899" s="890">
        <f>SUM(L1900:L1905)/E1899</f>
        <v>0</v>
      </c>
      <c r="M1899" s="890">
        <f>SUM(M1900:M1905)/E1899</f>
        <v>20.125</v>
      </c>
      <c r="N1899" s="938"/>
      <c r="O1899" s="1015">
        <f>SUM(O1900:O1904)/E1899</f>
        <v>24.35125</v>
      </c>
      <c r="P1899" s="1014" t="str">
        <f>B1899</f>
        <v>V6-1-A1</v>
      </c>
      <c r="Q1899" s="1014"/>
      <c r="R1899" s="1015"/>
      <c r="S1899" s="1015"/>
      <c r="T1899" s="1015"/>
      <c r="U1899" s="1028"/>
      <c r="V1899" s="1015"/>
      <c r="W1899" s="1015"/>
      <c r="X1899" s="1015">
        <f>SUM(X1900:X1904)/E1899</f>
        <v>26.8786375</v>
      </c>
      <c r="Y1899" s="1038"/>
      <c r="Z1899" s="960"/>
      <c r="AA1899" s="960"/>
      <c r="AB1899" s="960"/>
      <c r="AC1899" s="960"/>
      <c r="AD1899" s="960"/>
      <c r="AE1899" s="960"/>
      <c r="AF1899" s="960"/>
      <c r="AG1899" s="960"/>
      <c r="AH1899" s="960"/>
      <c r="AI1899" s="960"/>
      <c r="AJ1899" s="960"/>
      <c r="AK1899" s="960"/>
      <c r="AL1899" s="960"/>
      <c r="AM1899" s="960"/>
      <c r="AN1899" s="960"/>
      <c r="AO1899" s="960"/>
      <c r="AP1899" s="960"/>
      <c r="AQ1899" s="960"/>
      <c r="AR1899" s="960"/>
      <c r="AS1899" s="960"/>
      <c r="AT1899" s="960"/>
      <c r="AU1899" s="960"/>
      <c r="AV1899" s="960"/>
      <c r="AW1899" s="960"/>
      <c r="AX1899" s="960"/>
      <c r="AY1899" s="960"/>
      <c r="AZ1899" s="960"/>
      <c r="BA1899" s="960"/>
      <c r="BB1899" s="960"/>
      <c r="BC1899" s="960"/>
      <c r="BD1899" s="960"/>
      <c r="BE1899" s="960"/>
      <c r="BF1899" s="960"/>
      <c r="BG1899" s="960"/>
      <c r="BH1899" s="960"/>
      <c r="BI1899" s="960"/>
      <c r="BJ1899" s="960"/>
      <c r="BK1899" s="960"/>
      <c r="BL1899" s="960"/>
      <c r="BM1899" s="960"/>
      <c r="BN1899" s="960"/>
      <c r="BO1899" s="960"/>
      <c r="BP1899" s="960"/>
      <c r="BQ1899" s="960"/>
      <c r="BR1899" s="960"/>
      <c r="BS1899" s="960"/>
    </row>
    <row r="1900" spans="1:71" ht="15.65" customHeight="1" outlineLevel="2" x14ac:dyDescent="0.25">
      <c r="B1900" s="659"/>
      <c r="D1900" s="668" t="s">
        <v>142</v>
      </c>
      <c r="E1900" s="660"/>
      <c r="G1900" s="661"/>
      <c r="H1900" s="661"/>
      <c r="I1900" s="897"/>
      <c r="J1900" s="897"/>
      <c r="K1900" s="897"/>
      <c r="N1900" s="795"/>
      <c r="O1900" s="1017" t="str">
        <f>R1900</f>
        <v>incl. opslagen</v>
      </c>
      <c r="P1900" s="1017"/>
      <c r="Q1900" s="1023"/>
      <c r="R1900" s="1030" t="str">
        <f>Tabellen!$C$2</f>
        <v>incl. opslagen</v>
      </c>
      <c r="S1900" s="1024"/>
      <c r="T1900" s="1030" t="str">
        <f>Tabellen!$C$2</f>
        <v>incl. opslagen</v>
      </c>
    </row>
    <row r="1901" spans="1:71" ht="15.65" customHeight="1" outlineLevel="2" x14ac:dyDescent="0.25">
      <c r="B1901" s="659"/>
      <c r="D1901" s="1118" t="s">
        <v>1455</v>
      </c>
      <c r="E1901" s="1115">
        <v>16</v>
      </c>
      <c r="F1901" s="1119" t="s">
        <v>195</v>
      </c>
      <c r="G1901" s="1120">
        <v>0.15</v>
      </c>
      <c r="H1901" s="1120">
        <f>E1901*G1901</f>
        <v>2.4</v>
      </c>
      <c r="I1901" s="1121">
        <v>1.25</v>
      </c>
      <c r="J1901" s="902">
        <f>E1901*I1901</f>
        <v>20</v>
      </c>
      <c r="K1901" s="902"/>
      <c r="L1901" s="902">
        <f>E1901*K1901</f>
        <v>0</v>
      </c>
      <c r="M1901" s="903">
        <f>J1901+H1901*Tabellen!$K$2+L1901</f>
        <v>164</v>
      </c>
      <c r="N1901" s="795"/>
      <c r="O1901" s="1018">
        <f>R1901+T1901</f>
        <v>198.44</v>
      </c>
      <c r="P1901" s="1031"/>
      <c r="Q1901" s="1023" t="s">
        <v>1025</v>
      </c>
      <c r="R1901" s="1018">
        <f>H1901*Tabellen!$K$2*Tabellen!$F$2</f>
        <v>174.24</v>
      </c>
      <c r="S1901" s="1024" t="s">
        <v>1116</v>
      </c>
      <c r="T1901" s="1018">
        <f>J1901*Tabellen!$F$2</f>
        <v>24.2</v>
      </c>
      <c r="U1901" s="1018">
        <f>R1901*Tabellen!$G$2</f>
        <v>15.6816</v>
      </c>
      <c r="V1901" s="1018">
        <f>T1901*Tabellen!$H$2</f>
        <v>5.0819999999999999</v>
      </c>
      <c r="W1901" s="1018">
        <f>U1901+V1901</f>
        <v>20.7636</v>
      </c>
      <c r="X1901" s="1018">
        <f>O1901+W1901</f>
        <v>219.20359999999999</v>
      </c>
    </row>
    <row r="1902" spans="1:71" ht="15.65" customHeight="1" outlineLevel="2" x14ac:dyDescent="0.25">
      <c r="B1902" s="659"/>
      <c r="D1902" s="1118" t="s">
        <v>1456</v>
      </c>
      <c r="E1902" s="1115">
        <v>16</v>
      </c>
      <c r="F1902" s="669" t="s">
        <v>195</v>
      </c>
      <c r="G1902" s="670">
        <v>0.1</v>
      </c>
      <c r="H1902" s="670">
        <f>E1902*G1902</f>
        <v>1.6</v>
      </c>
      <c r="I1902" s="897">
        <v>1</v>
      </c>
      <c r="J1902" s="897">
        <f>E1902*I1902</f>
        <v>16</v>
      </c>
      <c r="K1902" s="897"/>
      <c r="L1902" s="897">
        <f>E1902*K1902</f>
        <v>0</v>
      </c>
      <c r="M1902" s="897">
        <f>J1902+H1902*Tabellen!$K$2+L1902</f>
        <v>112</v>
      </c>
      <c r="N1902" s="795"/>
      <c r="O1902" s="1018">
        <f>R1902+T1902</f>
        <v>135.51999999999998</v>
      </c>
      <c r="P1902" s="1031"/>
      <c r="Q1902" s="1023" t="s">
        <v>1025</v>
      </c>
      <c r="R1902" s="1018">
        <f>H1902*Tabellen!$K$2*Tabellen!$F$2</f>
        <v>116.16</v>
      </c>
      <c r="S1902" s="1024" t="s">
        <v>1116</v>
      </c>
      <c r="T1902" s="1018">
        <f>J1902*Tabellen!$F$2</f>
        <v>19.36</v>
      </c>
      <c r="U1902" s="1018">
        <f>R1902*Tabellen!$G$2</f>
        <v>10.4544</v>
      </c>
      <c r="V1902" s="1018">
        <f>T1902*Tabellen!$H$2</f>
        <v>4.0655999999999999</v>
      </c>
      <c r="W1902" s="1018">
        <f>U1902+V1902</f>
        <v>14.52</v>
      </c>
      <c r="X1902" s="1018">
        <f>O1902+W1902</f>
        <v>150.04</v>
      </c>
    </row>
    <row r="1903" spans="1:71" ht="15.65" customHeight="1" outlineLevel="2" x14ac:dyDescent="0.25">
      <c r="B1903" s="659"/>
      <c r="D1903" s="1118" t="s">
        <v>1433</v>
      </c>
      <c r="E1903" s="1115" t="s">
        <v>1197</v>
      </c>
      <c r="F1903" s="669" t="s">
        <v>846</v>
      </c>
      <c r="G1903" s="670">
        <v>0.5</v>
      </c>
      <c r="H1903" s="670">
        <f>E1903*G1903</f>
        <v>0.5</v>
      </c>
      <c r="I1903" s="897">
        <v>0</v>
      </c>
      <c r="J1903" s="897">
        <f>E1903*I1903</f>
        <v>0</v>
      </c>
      <c r="K1903" s="897"/>
      <c r="L1903" s="897">
        <f>E1903*K1903</f>
        <v>0</v>
      </c>
      <c r="M1903" s="897">
        <f>J1903+H1903*Tabellen!$K$2+L1903</f>
        <v>30</v>
      </c>
      <c r="N1903" s="795"/>
      <c r="O1903" s="1018">
        <f>R1903+T1903</f>
        <v>36.299999999999997</v>
      </c>
      <c r="P1903" s="1031"/>
      <c r="Q1903" s="1023" t="s">
        <v>1025</v>
      </c>
      <c r="R1903" s="1018">
        <f>H1903*Tabellen!$K$2*Tabellen!$F$2</f>
        <v>36.299999999999997</v>
      </c>
      <c r="S1903" s="1024" t="s">
        <v>1116</v>
      </c>
      <c r="T1903" s="1018">
        <f>J1903*Tabellen!$F$2</f>
        <v>0</v>
      </c>
      <c r="U1903" s="1018">
        <f>R1903*Tabellen!$G$2</f>
        <v>3.2669999999999995</v>
      </c>
      <c r="V1903" s="1018">
        <f>T1903*Tabellen!$H$2</f>
        <v>0</v>
      </c>
      <c r="W1903" s="1018">
        <f>U1903+V1903</f>
        <v>3.2669999999999995</v>
      </c>
      <c r="X1903" s="1018">
        <f>O1903+W1903</f>
        <v>39.566999999999993</v>
      </c>
    </row>
    <row r="1904" spans="1:71" ht="15.65" customHeight="1" outlineLevel="2" x14ac:dyDescent="0.25">
      <c r="B1904" s="659"/>
      <c r="D1904" s="1118" t="s">
        <v>1434</v>
      </c>
      <c r="E1904" s="1115" t="s">
        <v>1197</v>
      </c>
      <c r="F1904" s="669" t="s">
        <v>846</v>
      </c>
      <c r="G1904" s="670">
        <v>0.25</v>
      </c>
      <c r="H1904" s="670">
        <f>E1904*G1904</f>
        <v>0.25</v>
      </c>
      <c r="I1904" s="897">
        <v>1</v>
      </c>
      <c r="J1904" s="897">
        <f>E1904*I1904</f>
        <v>1</v>
      </c>
      <c r="K1904" s="897"/>
      <c r="L1904" s="897">
        <f>E1904*K1904</f>
        <v>0</v>
      </c>
      <c r="M1904" s="897">
        <f>J1904+H1904*Tabellen!$K$2+L1904</f>
        <v>16</v>
      </c>
      <c r="N1904" s="795"/>
      <c r="O1904" s="1018">
        <f>R1904+T1904</f>
        <v>19.36</v>
      </c>
      <c r="P1904" s="1031"/>
      <c r="Q1904" s="1023" t="s">
        <v>1025</v>
      </c>
      <c r="R1904" s="1018">
        <f>H1904*Tabellen!$K$2*Tabellen!$F$2</f>
        <v>18.149999999999999</v>
      </c>
      <c r="S1904" s="1024" t="s">
        <v>1116</v>
      </c>
      <c r="T1904" s="1018">
        <f>J1904*Tabellen!$F$2</f>
        <v>1.21</v>
      </c>
      <c r="U1904" s="1018">
        <f>R1904*Tabellen!$G$2</f>
        <v>1.6334999999999997</v>
      </c>
      <c r="V1904" s="1018">
        <f>T1904*Tabellen!$H$2</f>
        <v>0.25409999999999999</v>
      </c>
      <c r="W1904" s="1018">
        <f>U1904+V1904</f>
        <v>1.8875999999999997</v>
      </c>
      <c r="X1904" s="1018">
        <f>O1904+W1904</f>
        <v>21.247599999999998</v>
      </c>
    </row>
    <row r="1905" spans="2:71" ht="15.65" customHeight="1" outlineLevel="2" x14ac:dyDescent="0.25">
      <c r="B1905" s="659"/>
      <c r="D1905" s="682"/>
      <c r="E1905" s="660"/>
      <c r="G1905" s="661"/>
      <c r="H1905" s="661"/>
      <c r="N1905" s="795"/>
      <c r="O1905" s="1017"/>
      <c r="P1905" s="1017"/>
      <c r="Q1905" s="1017"/>
    </row>
    <row r="1906" spans="2:71" ht="9" customHeight="1" outlineLevel="1" x14ac:dyDescent="0.25">
      <c r="B1906" s="663"/>
      <c r="D1906" s="664"/>
      <c r="E1906" s="666"/>
      <c r="F1906" s="664"/>
      <c r="G1906" s="665"/>
      <c r="H1906" s="665"/>
      <c r="I1906" s="892"/>
      <c r="J1906" s="892"/>
      <c r="K1906" s="892"/>
      <c r="L1906" s="892"/>
      <c r="M1906" s="892"/>
      <c r="N1906" s="786"/>
      <c r="O1906" s="1021"/>
      <c r="P1906" s="1021"/>
      <c r="Q1906" s="1021"/>
      <c r="R1906" s="1022"/>
      <c r="S1906" s="1022"/>
      <c r="T1906" s="1022"/>
      <c r="U1906" s="1022"/>
      <c r="V1906" s="1022"/>
      <c r="W1906" s="1022"/>
      <c r="X1906" s="1022"/>
      <c r="Y1906" s="1021"/>
      <c r="Z1906" s="965"/>
      <c r="AA1906" s="966"/>
      <c r="AG1906" s="963"/>
      <c r="AH1906" s="963"/>
    </row>
    <row r="1907" spans="2:71" s="912" customFormat="1" ht="15.65" customHeight="1" outlineLevel="1" x14ac:dyDescent="0.25">
      <c r="B1907" s="650" t="s">
        <v>1322</v>
      </c>
      <c r="C1907" s="937"/>
      <c r="D1907" s="651" t="s">
        <v>205</v>
      </c>
      <c r="E1907" s="658">
        <f>E1899*3</f>
        <v>48</v>
      </c>
      <c r="F1907" s="651" t="s">
        <v>195</v>
      </c>
      <c r="G1907" s="652"/>
      <c r="H1907" s="652">
        <f>SUM(H1908:H1913)/E1907</f>
        <v>0.18125000000000002</v>
      </c>
      <c r="I1907" s="890"/>
      <c r="J1907" s="890">
        <f>SUM(J1908:J1913)/E1907</f>
        <v>1.9808333333333332</v>
      </c>
      <c r="K1907" s="890"/>
      <c r="L1907" s="890">
        <f>SUM(L1908:L1913)/E1907</f>
        <v>0</v>
      </c>
      <c r="M1907" s="890">
        <f>SUM(M1908:M1913)/E1907</f>
        <v>12.855833333333337</v>
      </c>
      <c r="N1907" s="937"/>
      <c r="O1907" s="1015">
        <f>SUM(O1908:O1912)/E1907</f>
        <v>15.555558333333336</v>
      </c>
      <c r="P1907" s="1014" t="str">
        <f>B1907</f>
        <v>V6-1-B1</v>
      </c>
      <c r="Q1907" s="1014"/>
      <c r="R1907" s="1015"/>
      <c r="S1907" s="1015"/>
      <c r="T1907" s="1015"/>
      <c r="U1907" s="1028"/>
      <c r="V1907" s="1015"/>
      <c r="W1907" s="1015"/>
      <c r="X1907" s="1015">
        <f>SUM(X1908:X1912)/E1907</f>
        <v>17.243175583333336</v>
      </c>
      <c r="Y1907" s="1016"/>
      <c r="Z1907" s="960"/>
      <c r="AA1907" s="960"/>
      <c r="AB1907" s="960"/>
      <c r="AC1907" s="960"/>
      <c r="AD1907" s="960"/>
      <c r="AE1907" s="960"/>
      <c r="AF1907" s="960"/>
      <c r="AG1907" s="960"/>
      <c r="AH1907" s="960"/>
      <c r="AI1907" s="960"/>
      <c r="AJ1907" s="960"/>
      <c r="AK1907" s="960"/>
      <c r="AL1907" s="960"/>
      <c r="AM1907" s="960"/>
      <c r="AN1907" s="960"/>
      <c r="AO1907" s="960"/>
      <c r="AP1907" s="960"/>
      <c r="AQ1907" s="960"/>
      <c r="AR1907" s="960"/>
      <c r="AS1907" s="960"/>
      <c r="AT1907" s="960"/>
      <c r="AU1907" s="960"/>
      <c r="AV1907" s="960"/>
      <c r="AW1907" s="960"/>
      <c r="AX1907" s="960"/>
      <c r="AY1907" s="960"/>
      <c r="AZ1907" s="960"/>
      <c r="BA1907" s="960"/>
      <c r="BB1907" s="960"/>
      <c r="BC1907" s="960"/>
      <c r="BD1907" s="960"/>
      <c r="BE1907" s="960"/>
      <c r="BF1907" s="960"/>
      <c r="BG1907" s="960"/>
      <c r="BH1907" s="960"/>
      <c r="BI1907" s="960"/>
      <c r="BJ1907" s="960"/>
      <c r="BK1907" s="960"/>
      <c r="BL1907" s="960"/>
      <c r="BM1907" s="960"/>
      <c r="BN1907" s="960"/>
      <c r="BO1907" s="960"/>
      <c r="BP1907" s="960"/>
      <c r="BQ1907" s="960"/>
      <c r="BR1907" s="960"/>
      <c r="BS1907" s="960"/>
    </row>
    <row r="1908" spans="2:71" ht="15.65" customHeight="1" outlineLevel="2" x14ac:dyDescent="0.25">
      <c r="B1908" s="659"/>
      <c r="D1908" s="668" t="s">
        <v>142</v>
      </c>
      <c r="E1908" s="660"/>
      <c r="G1908" s="661"/>
      <c r="H1908" s="661"/>
      <c r="I1908" s="897"/>
      <c r="J1908" s="897"/>
      <c r="K1908" s="897"/>
      <c r="N1908" s="795"/>
      <c r="O1908" s="1017" t="str">
        <f>R1908</f>
        <v>incl. opslagen</v>
      </c>
      <c r="P1908" s="1017"/>
      <c r="Q1908" s="1023"/>
      <c r="R1908" s="1030" t="str">
        <f>Tabellen!$C$2</f>
        <v>incl. opslagen</v>
      </c>
      <c r="S1908" s="1024"/>
      <c r="T1908" s="1030" t="str">
        <f>Tabellen!$C$2</f>
        <v>incl. opslagen</v>
      </c>
    </row>
    <row r="1909" spans="2:71" ht="15.65" customHeight="1" outlineLevel="2" x14ac:dyDescent="0.25">
      <c r="B1909" s="659"/>
      <c r="D1909" s="1118" t="s">
        <v>1455</v>
      </c>
      <c r="E1909" s="1115">
        <f>E1907</f>
        <v>48</v>
      </c>
      <c r="F1909" s="1119" t="s">
        <v>195</v>
      </c>
      <c r="G1909" s="1120">
        <v>0.05</v>
      </c>
      <c r="H1909" s="1120">
        <f>E1909*G1909</f>
        <v>2.4000000000000004</v>
      </c>
      <c r="I1909" s="1121">
        <v>0.96</v>
      </c>
      <c r="J1909" s="902">
        <f>E1909*I1909</f>
        <v>46.08</v>
      </c>
      <c r="K1909" s="902"/>
      <c r="L1909" s="902">
        <f>E1909*K1909</f>
        <v>0</v>
      </c>
      <c r="M1909" s="903">
        <f>J1909+H1909*Tabellen!$K$2+L1909</f>
        <v>190.08000000000004</v>
      </c>
      <c r="N1909" s="795"/>
      <c r="O1909" s="1018">
        <f>R1909+T1909</f>
        <v>229.99680000000004</v>
      </c>
      <c r="P1909" s="1031"/>
      <c r="Q1909" s="1023" t="s">
        <v>1025</v>
      </c>
      <c r="R1909" s="1018">
        <f>H1909*Tabellen!$K$2*Tabellen!$F$2</f>
        <v>174.24000000000004</v>
      </c>
      <c r="S1909" s="1024" t="s">
        <v>1116</v>
      </c>
      <c r="T1909" s="1018">
        <f>J1909*Tabellen!$F$2</f>
        <v>55.756799999999998</v>
      </c>
      <c r="U1909" s="1018">
        <f>R1909*Tabellen!$G$2</f>
        <v>15.681600000000003</v>
      </c>
      <c r="V1909" s="1018">
        <f>T1909*Tabellen!$H$2</f>
        <v>11.708927999999998</v>
      </c>
      <c r="W1909" s="1018">
        <f>U1909+V1909</f>
        <v>27.390528000000003</v>
      </c>
      <c r="X1909" s="1018">
        <f>O1909+W1909</f>
        <v>257.38732800000002</v>
      </c>
    </row>
    <row r="1910" spans="2:71" ht="15.65" customHeight="1" outlineLevel="2" x14ac:dyDescent="0.25">
      <c r="B1910" s="659"/>
      <c r="D1910" s="1118" t="s">
        <v>1456</v>
      </c>
      <c r="E1910" s="1115">
        <f>E1909</f>
        <v>48</v>
      </c>
      <c r="F1910" s="669" t="s">
        <v>195</v>
      </c>
      <c r="G1910" s="670">
        <v>0.1</v>
      </c>
      <c r="H1910" s="670">
        <f>E1910*G1910</f>
        <v>4.8000000000000007</v>
      </c>
      <c r="I1910" s="897">
        <v>1</v>
      </c>
      <c r="J1910" s="897">
        <f>E1910*I1910</f>
        <v>48</v>
      </c>
      <c r="K1910" s="897"/>
      <c r="L1910" s="897">
        <f>E1910*K1910</f>
        <v>0</v>
      </c>
      <c r="M1910" s="897">
        <f>J1910+H1910*Tabellen!$K$2+L1910</f>
        <v>336.00000000000006</v>
      </c>
      <c r="N1910" s="795"/>
      <c r="O1910" s="1018">
        <f>R1910+T1910</f>
        <v>406.56000000000006</v>
      </c>
      <c r="P1910" s="1031"/>
      <c r="Q1910" s="1023" t="s">
        <v>1025</v>
      </c>
      <c r="R1910" s="1018">
        <f>H1910*Tabellen!$K$2*Tabellen!$F$2</f>
        <v>348.48000000000008</v>
      </c>
      <c r="S1910" s="1024" t="s">
        <v>1116</v>
      </c>
      <c r="T1910" s="1018">
        <f>J1910*Tabellen!$F$2</f>
        <v>58.08</v>
      </c>
      <c r="U1910" s="1018">
        <f>R1910*Tabellen!$G$2</f>
        <v>31.363200000000006</v>
      </c>
      <c r="V1910" s="1018">
        <f>T1910*Tabellen!$H$2</f>
        <v>12.1968</v>
      </c>
      <c r="W1910" s="1018">
        <f>U1910+V1910</f>
        <v>43.56</v>
      </c>
      <c r="X1910" s="1018">
        <f>O1910+W1910</f>
        <v>450.12000000000006</v>
      </c>
    </row>
    <row r="1911" spans="2:71" ht="15.65" customHeight="1" outlineLevel="2" x14ac:dyDescent="0.25">
      <c r="B1911" s="659"/>
      <c r="D1911" s="1118" t="s">
        <v>1433</v>
      </c>
      <c r="E1911" s="1115" t="s">
        <v>1197</v>
      </c>
      <c r="F1911" s="669" t="s">
        <v>846</v>
      </c>
      <c r="G1911" s="670">
        <v>1</v>
      </c>
      <c r="H1911" s="670">
        <f>E1911*G1911</f>
        <v>1</v>
      </c>
      <c r="I1911" s="897">
        <v>0</v>
      </c>
      <c r="J1911" s="897">
        <f>E1911*I1911</f>
        <v>0</v>
      </c>
      <c r="K1911" s="897"/>
      <c r="L1911" s="897">
        <f>E1911*K1911</f>
        <v>0</v>
      </c>
      <c r="M1911" s="897">
        <f>J1911+H1911*Tabellen!$K$2+L1911</f>
        <v>60</v>
      </c>
      <c r="N1911" s="795"/>
      <c r="O1911" s="1018">
        <f>R1911+T1911</f>
        <v>72.599999999999994</v>
      </c>
      <c r="P1911" s="1031"/>
      <c r="Q1911" s="1023" t="s">
        <v>1025</v>
      </c>
      <c r="R1911" s="1018">
        <f>H1911*Tabellen!$K$2*Tabellen!$F$2</f>
        <v>72.599999999999994</v>
      </c>
      <c r="S1911" s="1024" t="s">
        <v>1116</v>
      </c>
      <c r="T1911" s="1018">
        <f>J1911*Tabellen!$F$2</f>
        <v>0</v>
      </c>
      <c r="U1911" s="1018">
        <f>R1911*Tabellen!$G$2</f>
        <v>6.5339999999999989</v>
      </c>
      <c r="V1911" s="1018">
        <f>T1911*Tabellen!$H$2</f>
        <v>0</v>
      </c>
      <c r="W1911" s="1018">
        <f>U1911+V1911</f>
        <v>6.5339999999999989</v>
      </c>
      <c r="X1911" s="1018">
        <f>O1911+W1911</f>
        <v>79.133999999999986</v>
      </c>
    </row>
    <row r="1912" spans="2:71" ht="15.65" customHeight="1" outlineLevel="2" x14ac:dyDescent="0.25">
      <c r="D1912" s="1118" t="s">
        <v>1434</v>
      </c>
      <c r="E1912" s="1115" t="s">
        <v>1197</v>
      </c>
      <c r="F1912" s="669" t="s">
        <v>846</v>
      </c>
      <c r="G1912" s="670">
        <v>0.5</v>
      </c>
      <c r="H1912" s="670">
        <f>E1912*G1912</f>
        <v>0.5</v>
      </c>
      <c r="I1912" s="897">
        <v>1</v>
      </c>
      <c r="J1912" s="897">
        <f>E1912*I1912</f>
        <v>1</v>
      </c>
      <c r="K1912" s="897"/>
      <c r="L1912" s="897">
        <f>E1912*K1912</f>
        <v>0</v>
      </c>
      <c r="M1912" s="897">
        <f>J1912+H1912*Tabellen!$K$2+L1912</f>
        <v>31</v>
      </c>
      <c r="O1912" s="1018">
        <f>R1912+T1912</f>
        <v>37.51</v>
      </c>
      <c r="P1912" s="1031"/>
      <c r="Q1912" s="1023" t="s">
        <v>1025</v>
      </c>
      <c r="R1912" s="1018">
        <f>H1912*Tabellen!$K$2*Tabellen!$F$2</f>
        <v>36.299999999999997</v>
      </c>
      <c r="S1912" s="1024" t="s">
        <v>1116</v>
      </c>
      <c r="T1912" s="1018">
        <f>J1912*Tabellen!$F$2</f>
        <v>1.21</v>
      </c>
      <c r="U1912" s="1018">
        <f>R1912*Tabellen!$G$2</f>
        <v>3.2669999999999995</v>
      </c>
      <c r="V1912" s="1018">
        <f>T1912*Tabellen!$H$2</f>
        <v>0.25409999999999999</v>
      </c>
      <c r="W1912" s="1018">
        <f>U1912+V1912</f>
        <v>3.5210999999999997</v>
      </c>
      <c r="X1912" s="1018">
        <f>O1912+W1912</f>
        <v>41.031099999999995</v>
      </c>
    </row>
    <row r="1913" spans="2:71" ht="15.65" customHeight="1" outlineLevel="2" x14ac:dyDescent="0.25"/>
    <row r="1914" spans="2:71" ht="9" customHeight="1" outlineLevel="1" x14ac:dyDescent="0.25">
      <c r="B1914" s="663"/>
      <c r="D1914" s="664"/>
      <c r="E1914" s="666"/>
      <c r="F1914" s="664"/>
      <c r="G1914" s="665"/>
      <c r="H1914" s="665"/>
      <c r="I1914" s="892"/>
      <c r="J1914" s="892"/>
      <c r="K1914" s="892"/>
      <c r="L1914" s="892"/>
      <c r="M1914" s="892"/>
      <c r="N1914" s="786"/>
      <c r="O1914" s="1021"/>
      <c r="P1914" s="1021"/>
      <c r="Q1914" s="1021"/>
      <c r="R1914" s="1022"/>
      <c r="S1914" s="1022"/>
      <c r="T1914" s="1022"/>
      <c r="U1914" s="1022"/>
      <c r="V1914" s="1022"/>
      <c r="W1914" s="1022"/>
      <c r="X1914" s="1022"/>
      <c r="Y1914" s="1021"/>
      <c r="Z1914" s="965"/>
      <c r="AA1914" s="966"/>
      <c r="AG1914" s="963"/>
      <c r="AH1914" s="963"/>
    </row>
    <row r="1915" spans="2:71" s="912" customFormat="1" ht="15.65" customHeight="1" outlineLevel="1" x14ac:dyDescent="0.25">
      <c r="B1915" s="650" t="s">
        <v>1323</v>
      </c>
      <c r="C1915" s="937"/>
      <c r="D1915" s="651" t="s">
        <v>207</v>
      </c>
      <c r="E1915" s="658">
        <v>50</v>
      </c>
      <c r="F1915" s="651" t="s">
        <v>195</v>
      </c>
      <c r="G1915" s="652"/>
      <c r="H1915" s="652">
        <f>SUM(H1916:H1920)/E1915</f>
        <v>0.105</v>
      </c>
      <c r="I1915" s="890"/>
      <c r="J1915" s="890">
        <f>SUM(J1916:J1920)/E1915</f>
        <v>3.27</v>
      </c>
      <c r="K1915" s="890"/>
      <c r="L1915" s="890">
        <f>SUM(L1916:L1920)/E1915</f>
        <v>0</v>
      </c>
      <c r="M1915" s="890">
        <f>SUM(M1916:M1920)/E1915</f>
        <v>9.57</v>
      </c>
      <c r="N1915" s="937"/>
      <c r="O1915" s="1015">
        <f>SUM(O1916:O1919)/E1915</f>
        <v>11.579700000000001</v>
      </c>
      <c r="P1915" s="1014" t="str">
        <f>B1915</f>
        <v>V6-1-C1</v>
      </c>
      <c r="Q1915" s="1014"/>
      <c r="R1915" s="1015"/>
      <c r="S1915" s="1015"/>
      <c r="T1915" s="1015"/>
      <c r="U1915" s="1028"/>
      <c r="V1915" s="1015"/>
      <c r="W1915" s="1015"/>
      <c r="X1915" s="1015">
        <f>SUM(X1916:X1919)/E1915</f>
        <v>13.096677</v>
      </c>
      <c r="Y1915" s="1016"/>
      <c r="Z1915" s="960"/>
      <c r="AA1915" s="960"/>
      <c r="AB1915" s="960"/>
      <c r="AC1915" s="960"/>
      <c r="AD1915" s="960"/>
      <c r="AE1915" s="960"/>
      <c r="AF1915" s="960"/>
      <c r="AG1915" s="960"/>
      <c r="AH1915" s="960"/>
      <c r="AI1915" s="960"/>
      <c r="AJ1915" s="960"/>
      <c r="AK1915" s="960"/>
      <c r="AL1915" s="960"/>
      <c r="AM1915" s="960"/>
      <c r="AN1915" s="960"/>
      <c r="AO1915" s="960"/>
      <c r="AP1915" s="960"/>
      <c r="AQ1915" s="960"/>
      <c r="AR1915" s="960"/>
      <c r="AS1915" s="960"/>
      <c r="AT1915" s="960"/>
      <c r="AU1915" s="960"/>
      <c r="AV1915" s="960"/>
      <c r="AW1915" s="960"/>
      <c r="AX1915" s="960"/>
      <c r="AY1915" s="960"/>
      <c r="AZ1915" s="960"/>
      <c r="BA1915" s="960"/>
      <c r="BB1915" s="960"/>
      <c r="BC1915" s="960"/>
      <c r="BD1915" s="960"/>
      <c r="BE1915" s="960"/>
      <c r="BF1915" s="960"/>
      <c r="BG1915" s="960"/>
      <c r="BH1915" s="960"/>
      <c r="BI1915" s="960"/>
      <c r="BJ1915" s="960"/>
      <c r="BK1915" s="960"/>
      <c r="BL1915" s="960"/>
      <c r="BM1915" s="960"/>
      <c r="BN1915" s="960"/>
      <c r="BO1915" s="960"/>
      <c r="BP1915" s="960"/>
      <c r="BQ1915" s="960"/>
      <c r="BR1915" s="960"/>
      <c r="BS1915" s="960"/>
    </row>
    <row r="1916" spans="2:71" ht="15.65" customHeight="1" outlineLevel="2" x14ac:dyDescent="0.25">
      <c r="B1916" s="659"/>
      <c r="D1916" s="668" t="s">
        <v>142</v>
      </c>
      <c r="E1916" s="660"/>
      <c r="G1916" s="661"/>
      <c r="H1916" s="661"/>
      <c r="I1916" s="897"/>
      <c r="J1916" s="897"/>
      <c r="K1916" s="897"/>
      <c r="N1916" s="795"/>
      <c r="O1916" s="1017" t="str">
        <f>R1916</f>
        <v>incl. opslagen</v>
      </c>
      <c r="P1916" s="1017"/>
      <c r="Q1916" s="1023"/>
      <c r="R1916" s="1030" t="str">
        <f>Tabellen!$C$2</f>
        <v>incl. opslagen</v>
      </c>
      <c r="S1916" s="1024"/>
      <c r="T1916" s="1030" t="str">
        <f>Tabellen!$C$2</f>
        <v>incl. opslagen</v>
      </c>
    </row>
    <row r="1917" spans="2:71" ht="15.65" customHeight="1" outlineLevel="2" x14ac:dyDescent="0.25">
      <c r="B1917" s="659"/>
      <c r="D1917" s="1118" t="s">
        <v>1457</v>
      </c>
      <c r="E1917" s="1115">
        <f>E1915</f>
        <v>50</v>
      </c>
      <c r="F1917" s="669" t="s">
        <v>195</v>
      </c>
      <c r="G1917" s="670">
        <v>0.08</v>
      </c>
      <c r="H1917" s="670">
        <f>E1917*G1917</f>
        <v>4</v>
      </c>
      <c r="I1917" s="897">
        <v>3.25</v>
      </c>
      <c r="J1917" s="897">
        <f>E1917*I1917</f>
        <v>162.5</v>
      </c>
      <c r="K1917" s="897"/>
      <c r="L1917" s="897">
        <f>E1917*K1917</f>
        <v>0</v>
      </c>
      <c r="M1917" s="897">
        <f>J1917+H1917*Tabellen!$K$2+L1917</f>
        <v>402.5</v>
      </c>
      <c r="N1917" s="795"/>
      <c r="O1917" s="1018">
        <f>R1917+T1917</f>
        <v>487.02499999999998</v>
      </c>
      <c r="P1917" s="1031"/>
      <c r="Q1917" s="1023" t="s">
        <v>1025</v>
      </c>
      <c r="R1917" s="1018">
        <f>H1917*Tabellen!$K$2*Tabellen!$F$2</f>
        <v>290.39999999999998</v>
      </c>
      <c r="S1917" s="1024" t="s">
        <v>1116</v>
      </c>
      <c r="T1917" s="1018">
        <f>J1917*Tabellen!$F$2</f>
        <v>196.625</v>
      </c>
      <c r="U1917" s="1018">
        <f>R1917*Tabellen!$G$2</f>
        <v>26.135999999999996</v>
      </c>
      <c r="V1917" s="1018">
        <f>T1917*Tabellen!$H$2</f>
        <v>41.291249999999998</v>
      </c>
      <c r="W1917" s="1018">
        <f>U1917+V1917</f>
        <v>67.427249999999987</v>
      </c>
      <c r="X1917" s="1018">
        <f>O1917+W1917</f>
        <v>554.45224999999994</v>
      </c>
    </row>
    <row r="1918" spans="2:71" ht="15.65" customHeight="1" outlineLevel="2" x14ac:dyDescent="0.25">
      <c r="B1918" s="659"/>
      <c r="D1918" s="1118" t="s">
        <v>1433</v>
      </c>
      <c r="E1918" s="1115" t="s">
        <v>1197</v>
      </c>
      <c r="F1918" s="669" t="s">
        <v>846</v>
      </c>
      <c r="G1918" s="670">
        <v>1</v>
      </c>
      <c r="H1918" s="670">
        <f>E1918*G1918</f>
        <v>1</v>
      </c>
      <c r="I1918" s="897">
        <v>0</v>
      </c>
      <c r="J1918" s="897">
        <f>E1918*I1918</f>
        <v>0</v>
      </c>
      <c r="K1918" s="897"/>
      <c r="L1918" s="897">
        <f>E1918*K1918</f>
        <v>0</v>
      </c>
      <c r="M1918" s="897">
        <f>J1918+H1918*Tabellen!$K$2+L1918</f>
        <v>60</v>
      </c>
      <c r="N1918" s="795"/>
      <c r="O1918" s="1018">
        <f>R1918+T1918</f>
        <v>72.599999999999994</v>
      </c>
      <c r="P1918" s="1031"/>
      <c r="Q1918" s="1023" t="s">
        <v>1025</v>
      </c>
      <c r="R1918" s="1018">
        <f>H1918*Tabellen!$K$2*Tabellen!$F$2</f>
        <v>72.599999999999994</v>
      </c>
      <c r="S1918" s="1024" t="s">
        <v>1116</v>
      </c>
      <c r="T1918" s="1018">
        <f>J1918*Tabellen!$F$2</f>
        <v>0</v>
      </c>
      <c r="U1918" s="1018">
        <f>R1918*Tabellen!$G$2</f>
        <v>6.5339999999999989</v>
      </c>
      <c r="V1918" s="1018">
        <f>T1918*Tabellen!$H$2</f>
        <v>0</v>
      </c>
      <c r="W1918" s="1018">
        <f>U1918+V1918</f>
        <v>6.5339999999999989</v>
      </c>
      <c r="X1918" s="1018">
        <f>O1918+W1918</f>
        <v>79.133999999999986</v>
      </c>
    </row>
    <row r="1919" spans="2:71" ht="15.65" customHeight="1" outlineLevel="2" x14ac:dyDescent="0.25">
      <c r="B1919" s="659"/>
      <c r="D1919" s="1118" t="s">
        <v>1434</v>
      </c>
      <c r="E1919" s="1115" t="s">
        <v>1197</v>
      </c>
      <c r="F1919" s="669" t="s">
        <v>846</v>
      </c>
      <c r="G1919" s="670">
        <v>0.25</v>
      </c>
      <c r="H1919" s="670">
        <f>E1919*G1919</f>
        <v>0.25</v>
      </c>
      <c r="I1919" s="897">
        <v>1</v>
      </c>
      <c r="J1919" s="897">
        <f>E1919*I1919</f>
        <v>1</v>
      </c>
      <c r="K1919" s="897"/>
      <c r="L1919" s="897">
        <f>E1919*K1919</f>
        <v>0</v>
      </c>
      <c r="M1919" s="897">
        <f>J1919+H1919*Tabellen!$K$2+L1919</f>
        <v>16</v>
      </c>
      <c r="N1919" s="795"/>
      <c r="O1919" s="1018">
        <f>R1919+T1919</f>
        <v>19.36</v>
      </c>
      <c r="P1919" s="1031"/>
      <c r="Q1919" s="1023" t="s">
        <v>1025</v>
      </c>
      <c r="R1919" s="1018">
        <f>H1919*Tabellen!$K$2*Tabellen!$F$2</f>
        <v>18.149999999999999</v>
      </c>
      <c r="S1919" s="1024" t="s">
        <v>1116</v>
      </c>
      <c r="T1919" s="1018">
        <f>J1919*Tabellen!$F$2</f>
        <v>1.21</v>
      </c>
      <c r="U1919" s="1018">
        <f>R1919*Tabellen!$G$2</f>
        <v>1.6334999999999997</v>
      </c>
      <c r="V1919" s="1018">
        <f>T1919*Tabellen!$H$2</f>
        <v>0.25409999999999999</v>
      </c>
      <c r="W1919" s="1018">
        <f>U1919+V1919</f>
        <v>1.8875999999999997</v>
      </c>
      <c r="X1919" s="1018">
        <f>O1919+W1919</f>
        <v>21.247599999999998</v>
      </c>
    </row>
    <row r="1920" spans="2:71" ht="15.65" customHeight="1" outlineLevel="2" x14ac:dyDescent="0.25">
      <c r="B1920" s="659"/>
      <c r="D1920" s="785"/>
      <c r="E1920" s="660"/>
      <c r="G1920" s="661"/>
      <c r="H1920" s="661"/>
      <c r="N1920" s="795"/>
      <c r="O1920" s="1017"/>
      <c r="P1920" s="1017"/>
      <c r="Q1920" s="1017"/>
    </row>
    <row r="1921" spans="1:71" ht="9" customHeight="1" outlineLevel="1" x14ac:dyDescent="0.25">
      <c r="B1921" s="663"/>
      <c r="D1921" s="664"/>
      <c r="E1921" s="666"/>
      <c r="F1921" s="664"/>
      <c r="G1921" s="665"/>
      <c r="H1921" s="665"/>
      <c r="I1921" s="892"/>
      <c r="J1921" s="892"/>
      <c r="K1921" s="892"/>
      <c r="L1921" s="892"/>
      <c r="M1921" s="892"/>
      <c r="N1921" s="786"/>
      <c r="O1921" s="1021"/>
      <c r="P1921" s="1021"/>
      <c r="Q1921" s="1021"/>
      <c r="R1921" s="1022"/>
      <c r="S1921" s="1022"/>
      <c r="T1921" s="1022"/>
      <c r="U1921" s="1022"/>
      <c r="V1921" s="1022"/>
      <c r="W1921" s="1022"/>
      <c r="X1921" s="1022"/>
      <c r="Y1921" s="1021"/>
      <c r="Z1921" s="965"/>
      <c r="AA1921" s="966"/>
      <c r="AG1921" s="963"/>
      <c r="AH1921" s="963"/>
    </row>
    <row r="1922" spans="1:71" s="912" customFormat="1" ht="15.65" customHeight="1" outlineLevel="1" x14ac:dyDescent="0.25">
      <c r="B1922" s="650" t="s">
        <v>1324</v>
      </c>
      <c r="C1922" s="937"/>
      <c r="D1922" s="651" t="s">
        <v>1307</v>
      </c>
      <c r="E1922" s="658">
        <v>25</v>
      </c>
      <c r="F1922" s="651" t="s">
        <v>195</v>
      </c>
      <c r="G1922" s="652"/>
      <c r="H1922" s="652">
        <f>SUM(H1923:H1925)/E1922</f>
        <v>0.1</v>
      </c>
      <c r="I1922" s="890"/>
      <c r="J1922" s="890">
        <f>SUM(J1923:J1925)/E1922</f>
        <v>2.36</v>
      </c>
      <c r="K1922" s="890"/>
      <c r="L1922" s="890">
        <f>SUM(L1923:L1925)/E1922</f>
        <v>0</v>
      </c>
      <c r="M1922" s="890">
        <f>SUM(M1923:M1925)/E1922</f>
        <v>8.36</v>
      </c>
      <c r="N1922" s="937"/>
      <c r="O1922" s="1015">
        <f>SUM(O1923:O1925)/E1922</f>
        <v>10.115599999999999</v>
      </c>
      <c r="P1922" s="1014" t="str">
        <f>B1922</f>
        <v>V6-1-D1</v>
      </c>
      <c r="Q1922" s="1014"/>
      <c r="R1922" s="1015"/>
      <c r="S1922" s="1015"/>
      <c r="T1922" s="1015"/>
      <c r="U1922" s="1028"/>
      <c r="V1922" s="1015"/>
      <c r="W1922" s="1015"/>
      <c r="X1922" s="1015">
        <f>SUM(X1923:X1925)/E1922</f>
        <v>11.368676000000001</v>
      </c>
      <c r="Y1922" s="1016"/>
      <c r="Z1922" s="960"/>
      <c r="AA1922" s="960"/>
      <c r="AB1922" s="960"/>
      <c r="AC1922" s="960"/>
      <c r="AD1922" s="960"/>
      <c r="AE1922" s="960"/>
      <c r="AF1922" s="960"/>
      <c r="AG1922" s="960"/>
      <c r="AH1922" s="960"/>
      <c r="AI1922" s="960"/>
      <c r="AJ1922" s="960"/>
      <c r="AK1922" s="960"/>
      <c r="AL1922" s="960"/>
      <c r="AM1922" s="960"/>
      <c r="AN1922" s="960"/>
      <c r="AO1922" s="960"/>
      <c r="AP1922" s="960"/>
      <c r="AQ1922" s="960"/>
      <c r="AR1922" s="960"/>
      <c r="AS1922" s="960"/>
      <c r="AT1922" s="960"/>
      <c r="AU1922" s="960"/>
      <c r="AV1922" s="960"/>
      <c r="AW1922" s="960"/>
      <c r="AX1922" s="960"/>
      <c r="AY1922" s="960"/>
      <c r="AZ1922" s="960"/>
      <c r="BA1922" s="960"/>
      <c r="BB1922" s="960"/>
      <c r="BC1922" s="960"/>
      <c r="BD1922" s="960"/>
      <c r="BE1922" s="960"/>
      <c r="BF1922" s="960"/>
      <c r="BG1922" s="960"/>
      <c r="BH1922" s="960"/>
      <c r="BI1922" s="960"/>
      <c r="BJ1922" s="960"/>
      <c r="BK1922" s="960"/>
      <c r="BL1922" s="960"/>
      <c r="BM1922" s="960"/>
      <c r="BN1922" s="960"/>
      <c r="BO1922" s="960"/>
      <c r="BP1922" s="960"/>
      <c r="BQ1922" s="960"/>
      <c r="BR1922" s="960"/>
      <c r="BS1922" s="960"/>
    </row>
    <row r="1923" spans="1:71" ht="15.65" customHeight="1" outlineLevel="2" x14ac:dyDescent="0.25">
      <c r="B1923" s="659"/>
      <c r="D1923" s="668" t="s">
        <v>142</v>
      </c>
      <c r="E1923" s="660"/>
      <c r="G1923" s="661"/>
      <c r="H1923" s="661"/>
      <c r="I1923" s="897"/>
      <c r="J1923" s="897"/>
      <c r="K1923" s="897"/>
      <c r="N1923" s="795"/>
      <c r="O1923" s="1017" t="str">
        <f>R1923</f>
        <v>incl. opslagen</v>
      </c>
      <c r="P1923" s="1017"/>
      <c r="Q1923" s="1023"/>
      <c r="R1923" s="1030" t="str">
        <f>Tabellen!$C$2</f>
        <v>incl. opslagen</v>
      </c>
      <c r="S1923" s="1024"/>
      <c r="T1923" s="1030" t="str">
        <f>Tabellen!$C$2</f>
        <v>incl. opslagen</v>
      </c>
    </row>
    <row r="1924" spans="1:71" ht="15.65" customHeight="1" outlineLevel="2" x14ac:dyDescent="0.25">
      <c r="B1924" s="659"/>
      <c r="D1924" s="1118" t="s">
        <v>1458</v>
      </c>
      <c r="E1924" s="1115">
        <f>E1922</f>
        <v>25</v>
      </c>
      <c r="F1924" s="669" t="s">
        <v>195</v>
      </c>
      <c r="G1924" s="670">
        <v>0.1</v>
      </c>
      <c r="H1924" s="670">
        <f>E1924*G1924</f>
        <v>2.5</v>
      </c>
      <c r="I1924" s="897">
        <v>2.36</v>
      </c>
      <c r="J1924" s="897">
        <f>E1924*I1924</f>
        <v>59</v>
      </c>
      <c r="K1924" s="897"/>
      <c r="L1924" s="897">
        <f>E1924*K1924</f>
        <v>0</v>
      </c>
      <c r="M1924" s="897">
        <f>J1924+H1924*Tabellen!$K$2+L1924</f>
        <v>209</v>
      </c>
      <c r="N1924" s="795"/>
      <c r="O1924" s="1018">
        <f>R1924+T1924</f>
        <v>252.89</v>
      </c>
      <c r="P1924" s="1031"/>
      <c r="Q1924" s="1023" t="s">
        <v>1025</v>
      </c>
      <c r="R1924" s="1018">
        <f>H1924*Tabellen!$K$2*Tabellen!$F$2</f>
        <v>181.5</v>
      </c>
      <c r="S1924" s="1024" t="s">
        <v>1116</v>
      </c>
      <c r="T1924" s="1018">
        <f>J1924*Tabellen!$F$2</f>
        <v>71.39</v>
      </c>
      <c r="U1924" s="1018">
        <f>R1924*Tabellen!$G$2</f>
        <v>16.335000000000001</v>
      </c>
      <c r="V1924" s="1018">
        <f>T1924*Tabellen!$H$2</f>
        <v>14.991899999999999</v>
      </c>
      <c r="W1924" s="1018">
        <f>U1924+V1924</f>
        <v>31.326900000000002</v>
      </c>
      <c r="X1924" s="1018">
        <f>O1924+W1924</f>
        <v>284.21690000000001</v>
      </c>
    </row>
    <row r="1925" spans="1:71" ht="15.65" customHeight="1" outlineLevel="2" x14ac:dyDescent="0.25">
      <c r="B1925" s="659"/>
      <c r="D1925" s="682"/>
      <c r="E1925" s="660"/>
      <c r="G1925" s="661"/>
      <c r="H1925" s="661"/>
      <c r="N1925" s="795"/>
      <c r="O1925" s="1018"/>
      <c r="P1925" s="1031"/>
      <c r="Q1925" s="1023"/>
      <c r="S1925" s="1024"/>
    </row>
    <row r="1926" spans="1:71" ht="9" customHeight="1" outlineLevel="1" x14ac:dyDescent="0.25">
      <c r="B1926" s="663"/>
      <c r="D1926" s="664"/>
      <c r="E1926" s="666"/>
      <c r="F1926" s="664"/>
      <c r="G1926" s="665"/>
      <c r="H1926" s="665"/>
      <c r="I1926" s="892"/>
      <c r="J1926" s="892"/>
      <c r="K1926" s="892"/>
      <c r="L1926" s="892"/>
      <c r="M1926" s="892"/>
      <c r="N1926" s="786"/>
      <c r="O1926" s="1021"/>
      <c r="P1926" s="1021"/>
      <c r="Q1926" s="1021"/>
      <c r="R1926" s="1022"/>
      <c r="S1926" s="1022"/>
      <c r="T1926" s="1022"/>
      <c r="U1926" s="1022"/>
      <c r="V1926" s="1022"/>
      <c r="W1926" s="1022"/>
      <c r="X1926" s="1022"/>
      <c r="Y1926" s="1021"/>
      <c r="Z1926" s="965"/>
      <c r="AA1926" s="966"/>
      <c r="AG1926" s="963"/>
      <c r="AH1926" s="963"/>
    </row>
    <row r="1927" spans="1:71" s="912" customFormat="1" ht="15.65" customHeight="1" outlineLevel="1" x14ac:dyDescent="0.25">
      <c r="B1927" s="650" t="s">
        <v>208</v>
      </c>
      <c r="C1927" s="937"/>
      <c r="D1927" s="651" t="s">
        <v>145</v>
      </c>
      <c r="E1927" s="658">
        <v>1</v>
      </c>
      <c r="F1927" s="651" t="s">
        <v>72</v>
      </c>
      <c r="G1927" s="652"/>
      <c r="H1927" s="652"/>
      <c r="I1927" s="890"/>
      <c r="J1927" s="890"/>
      <c r="K1927" s="890"/>
      <c r="L1927" s="890"/>
      <c r="M1927" s="890">
        <f>SUM(M1928:M1930)/E1927</f>
        <v>425</v>
      </c>
      <c r="N1927" s="937"/>
      <c r="O1927" s="1015">
        <f>SUM(O1928:O1930)/E1927</f>
        <v>425</v>
      </c>
      <c r="P1927" s="1014" t="str">
        <f>B1927</f>
        <v>V6-1-X</v>
      </c>
      <c r="Q1927" s="1014"/>
      <c r="R1927" s="1015"/>
      <c r="S1927" s="1015"/>
      <c r="T1927" s="1015"/>
      <c r="U1927" s="1028"/>
      <c r="V1927" s="1015"/>
      <c r="W1927" s="1015"/>
      <c r="X1927" s="1015">
        <f>SUM(X1928:X1931)/E1927</f>
        <v>501.5</v>
      </c>
      <c r="Y1927" s="1016"/>
      <c r="Z1927" s="960"/>
      <c r="AA1927" s="960"/>
      <c r="AB1927" s="960"/>
      <c r="AC1927" s="960"/>
      <c r="AD1927" s="960"/>
      <c r="AE1927" s="960"/>
      <c r="AF1927" s="960"/>
      <c r="AG1927" s="960"/>
      <c r="AH1927" s="960"/>
      <c r="AI1927" s="960"/>
      <c r="AJ1927" s="960"/>
      <c r="AK1927" s="960"/>
      <c r="AL1927" s="960"/>
      <c r="AM1927" s="960"/>
      <c r="AN1927" s="960"/>
      <c r="AO1927" s="960"/>
      <c r="AP1927" s="960"/>
      <c r="AQ1927" s="960"/>
      <c r="AR1927" s="960"/>
      <c r="AS1927" s="960"/>
      <c r="AT1927" s="960"/>
      <c r="AU1927" s="960"/>
      <c r="AV1927" s="960"/>
      <c r="AW1927" s="960"/>
      <c r="AX1927" s="960"/>
      <c r="AY1927" s="960"/>
      <c r="AZ1927" s="960"/>
      <c r="BA1927" s="960"/>
      <c r="BB1927" s="960"/>
      <c r="BC1927" s="960"/>
      <c r="BD1927" s="960"/>
      <c r="BE1927" s="960"/>
      <c r="BF1927" s="960"/>
      <c r="BG1927" s="960"/>
      <c r="BH1927" s="960"/>
      <c r="BI1927" s="960"/>
      <c r="BJ1927" s="960"/>
      <c r="BK1927" s="960"/>
      <c r="BL1927" s="960"/>
      <c r="BM1927" s="960"/>
      <c r="BN1927" s="960"/>
      <c r="BO1927" s="960"/>
      <c r="BP1927" s="960"/>
      <c r="BQ1927" s="960"/>
      <c r="BR1927" s="960"/>
      <c r="BS1927" s="960"/>
    </row>
    <row r="1928" spans="1:71" ht="15.65" customHeight="1" outlineLevel="2" x14ac:dyDescent="0.25">
      <c r="B1928" s="659"/>
      <c r="D1928" s="668" t="s">
        <v>142</v>
      </c>
      <c r="E1928" s="660"/>
      <c r="G1928" s="661"/>
      <c r="H1928" s="661"/>
      <c r="I1928" s="897"/>
      <c r="J1928" s="897"/>
      <c r="K1928" s="897"/>
      <c r="N1928" s="795"/>
      <c r="O1928" s="1017"/>
      <c r="P1928" s="1017"/>
      <c r="Q1928" s="1023"/>
      <c r="R1928" s="1030"/>
      <c r="S1928" s="1024"/>
      <c r="T1928" s="1030"/>
    </row>
    <row r="1929" spans="1:71" s="656" customFormat="1" ht="15.65" customHeight="1" outlineLevel="2" x14ac:dyDescent="0.25">
      <c r="A1929" s="934"/>
      <c r="E1929" s="672"/>
      <c r="F1929" s="673"/>
      <c r="G1929" s="653"/>
      <c r="H1929" s="653">
        <f>E1929*G1929</f>
        <v>0</v>
      </c>
      <c r="I1929" s="896"/>
      <c r="J1929" s="894">
        <f>E1929*I1929</f>
        <v>0</v>
      </c>
      <c r="K1929" s="894"/>
      <c r="L1929" s="894"/>
      <c r="M1929" s="895"/>
      <c r="N1929" s="796"/>
      <c r="O1929" s="1018"/>
      <c r="P1929" s="1031"/>
      <c r="Q1929" s="1023"/>
      <c r="R1929" s="1018"/>
      <c r="S1929" s="1024"/>
      <c r="T1929" s="1018"/>
      <c r="U1929" s="1018"/>
      <c r="V1929" s="1018"/>
      <c r="W1929" s="1018"/>
      <c r="X1929" s="1018"/>
      <c r="Y1929" s="1019"/>
      <c r="Z1929" s="969"/>
      <c r="AA1929" s="967"/>
      <c r="AB1929" s="967"/>
      <c r="AC1929" s="967"/>
      <c r="AD1929" s="967"/>
      <c r="AE1929" s="967"/>
      <c r="AF1929" s="967"/>
      <c r="AG1929" s="967"/>
      <c r="AH1929" s="967"/>
      <c r="AI1929" s="967"/>
      <c r="AJ1929" s="967"/>
      <c r="AK1929" s="967"/>
      <c r="AL1929" s="967"/>
      <c r="AM1929" s="967"/>
      <c r="AN1929" s="967"/>
      <c r="AO1929" s="967"/>
      <c r="AP1929" s="967"/>
      <c r="AQ1929" s="967"/>
      <c r="AR1929" s="967"/>
      <c r="AS1929" s="967"/>
      <c r="AT1929" s="967"/>
      <c r="AU1929" s="967"/>
      <c r="AV1929" s="967"/>
      <c r="AW1929" s="967"/>
      <c r="AX1929" s="967"/>
      <c r="AY1929" s="967"/>
      <c r="AZ1929" s="967"/>
      <c r="BA1929" s="967"/>
      <c r="BB1929" s="967"/>
      <c r="BC1929" s="967"/>
      <c r="BD1929" s="967"/>
      <c r="BE1929" s="967"/>
      <c r="BF1929" s="967"/>
      <c r="BG1929" s="967"/>
      <c r="BH1929" s="967"/>
      <c r="BI1929" s="967"/>
      <c r="BJ1929" s="967"/>
      <c r="BK1929" s="967"/>
      <c r="BL1929" s="967"/>
      <c r="BM1929" s="967"/>
      <c r="BN1929" s="967"/>
      <c r="BO1929" s="967"/>
      <c r="BP1929" s="967"/>
      <c r="BQ1929" s="967"/>
      <c r="BR1929" s="967"/>
      <c r="BS1929" s="967"/>
    </row>
    <row r="1930" spans="1:71" ht="15.65" customHeight="1" outlineLevel="2" x14ac:dyDescent="0.25">
      <c r="B1930" s="664" t="s">
        <v>1315</v>
      </c>
      <c r="D1930" s="1118" t="s">
        <v>1310</v>
      </c>
      <c r="E1930" s="1122">
        <v>1</v>
      </c>
      <c r="F1930" s="1119" t="s">
        <v>72</v>
      </c>
      <c r="G1930" s="1120"/>
      <c r="H1930" s="1120">
        <f>E1930*G1930</f>
        <v>0</v>
      </c>
      <c r="I1930" s="1121"/>
      <c r="J1930" s="902">
        <f>E1930*I1930</f>
        <v>0</v>
      </c>
      <c r="K1930" s="902">
        <v>425</v>
      </c>
      <c r="L1930" s="902">
        <f>+K1930*E1930</f>
        <v>425</v>
      </c>
      <c r="M1930" s="903">
        <f>J1930+H1930*Tabellen!$K$2+L1930</f>
        <v>425</v>
      </c>
      <c r="N1930" s="795"/>
      <c r="O1930" s="1017">
        <f>M1930</f>
        <v>425</v>
      </c>
      <c r="P1930" s="1017"/>
      <c r="Q1930" s="1020" t="s">
        <v>1073</v>
      </c>
      <c r="R1930" s="1040">
        <f>_xlfn.XLOOKUP(Q1930,Tabellen!$B$9:$B$21,Tabellen!$C$9:$C$21,"controleren")</f>
        <v>0.25</v>
      </c>
      <c r="S1930" s="1018">
        <f>O1930*R1930</f>
        <v>106.25</v>
      </c>
      <c r="T1930" s="1018">
        <f>O1930-S1930</f>
        <v>318.75</v>
      </c>
      <c r="U1930" s="1018">
        <f>S1930*Tabellen!$G$2</f>
        <v>9.5625</v>
      </c>
      <c r="V1930" s="1018">
        <f>T1930*Tabellen!$H$2</f>
        <v>66.9375</v>
      </c>
      <c r="W1930" s="1018">
        <f>U1930+V1930</f>
        <v>76.5</v>
      </c>
      <c r="X1930" s="1018">
        <f>O1930+W1930</f>
        <v>501.5</v>
      </c>
    </row>
    <row r="1931" spans="1:71" ht="15.65" customHeight="1" outlineLevel="2" x14ac:dyDescent="0.25">
      <c r="B1931" s="659" t="s">
        <v>1316</v>
      </c>
      <c r="D1931" s="817"/>
      <c r="E1931" s="1115"/>
      <c r="F1931" s="669"/>
      <c r="G1931" s="670">
        <v>0</v>
      </c>
      <c r="H1931" s="670">
        <f>E1931*G1931</f>
        <v>0</v>
      </c>
      <c r="I1931" s="897">
        <v>0</v>
      </c>
      <c r="J1931" s="897">
        <f>E1931*I1931</f>
        <v>0</v>
      </c>
      <c r="K1931" s="897"/>
      <c r="L1931" s="897">
        <f>E1931*K1931</f>
        <v>0</v>
      </c>
      <c r="M1931" s="897">
        <f>J1931+H1931*Tabellen!$K$2+L1931</f>
        <v>0</v>
      </c>
      <c r="N1931" s="795"/>
      <c r="O1931" s="1017"/>
      <c r="P1931" s="1017"/>
      <c r="Q1931" s="1017"/>
    </row>
    <row r="1932" spans="1:71" ht="15.65" customHeight="1" outlineLevel="2" x14ac:dyDescent="0.25">
      <c r="B1932" s="659"/>
      <c r="D1932" s="682"/>
      <c r="E1932" s="660"/>
      <c r="G1932" s="661">
        <v>0</v>
      </c>
      <c r="H1932" s="661">
        <f>E1932*G1932</f>
        <v>0</v>
      </c>
      <c r="I1932" s="891">
        <v>0</v>
      </c>
      <c r="J1932" s="891">
        <f>E1932*I1932</f>
        <v>0</v>
      </c>
      <c r="L1932" s="891">
        <f>E1932*K1932</f>
        <v>0</v>
      </c>
      <c r="M1932" s="891">
        <f>J1932+H1932*Tabellen!$K$2+L1932</f>
        <v>0</v>
      </c>
      <c r="N1932" s="795"/>
      <c r="O1932" s="1017"/>
      <c r="P1932" s="1017"/>
      <c r="Q1932" s="1017"/>
    </row>
    <row r="1933" spans="1:71" ht="15.65" customHeight="1" outlineLevel="2" x14ac:dyDescent="0.25"/>
    <row r="1934" spans="1:71" ht="9" customHeight="1" x14ac:dyDescent="0.25">
      <c r="B1934" s="663"/>
      <c r="D1934" s="664"/>
      <c r="E1934" s="666"/>
      <c r="F1934" s="664"/>
      <c r="G1934" s="665"/>
      <c r="H1934" s="665"/>
      <c r="I1934" s="892"/>
      <c r="J1934" s="892"/>
      <c r="K1934" s="892"/>
      <c r="L1934" s="892"/>
      <c r="M1934" s="892"/>
      <c r="N1934" s="786"/>
      <c r="O1934" s="1021"/>
      <c r="P1934" s="1021"/>
      <c r="Q1934" s="1021"/>
      <c r="R1934" s="1022"/>
      <c r="S1934" s="1022"/>
      <c r="T1934" s="1022"/>
      <c r="U1934" s="1022"/>
      <c r="V1934" s="1022"/>
      <c r="W1934" s="1022"/>
      <c r="X1934" s="1022"/>
      <c r="Y1934" s="1021"/>
      <c r="Z1934" s="965"/>
      <c r="AA1934" s="966"/>
      <c r="AG1934" s="963"/>
      <c r="AH1934" s="963"/>
    </row>
    <row r="1935" spans="1:71" ht="10" x14ac:dyDescent="0.25"/>
  </sheetData>
  <sheetProtection algorithmName="SHA-512" hashValue="TeQ67pamZkNfI0UrYDoOfUWuVawIVuebnQQvRWmnbHW+5n0Yh0LaGpkesvPJJPS0pP8feWfrRch7iVfr1RD71g==" saltValue="gmnISu5lrl8HV4LxwBThvQ==" spinCount="100000" sheet="1" objects="1" scenarios="1"/>
  <autoFilter ref="B6:Y1933" xr:uid="{59F3BE28-69DD-4EFE-BDA4-647FEE86CF45}"/>
  <dataConsolidate/>
  <phoneticPr fontId="26" type="noConversion"/>
  <printOptions gridLines="1"/>
  <pageMargins left="0.70866141732283472" right="0.51181102362204722" top="0.74803149606299213" bottom="0.74803149606299213" header="0.31496062992125984" footer="0.31496062992125984"/>
  <pageSetup paperSize="9" scale="56" fitToHeight="7" orientation="portrait" r:id="rId1"/>
  <headerFooter>
    <oddFooter>&amp;L&amp;8&amp;Z&amp;F_x000D_&amp;1#&amp;"Calibri"&amp;10&amp;K000000 Intern gebruik&amp;R&amp;8Pagina &amp;P</oddFooter>
  </headerFooter>
  <rowBreaks count="9" manualBreakCount="9">
    <brk id="140" min="1" max="12" man="1"/>
    <brk id="197" min="1" max="12" man="1"/>
    <brk id="1138" min="1" max="12" man="1"/>
    <brk id="1206" min="1" max="12" man="1"/>
    <brk id="1353" min="1" max="12" man="1"/>
    <brk id="1710" min="1" max="12" man="1"/>
    <brk id="1813" min="1" max="12" man="1"/>
    <brk id="1869" min="1" max="12" man="1"/>
    <brk id="1885" min="1" max="12" man="1"/>
  </rowBreaks>
  <colBreaks count="1" manualBreakCount="1">
    <brk id="13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9D4518A-C43E-E548-9A4A-36DF4B4FE020}">
          <x14:formula1>
            <xm:f>Tabellen!$B$9:$B$21</xm:f>
          </x14:formula1>
          <xm:sqref>Q1411:Q1416 Q1282:Q1288 Q1293 Q1298:Q1322 Q1930 Q1860 Q1259:Q1261 Q1249:Q1254 Q1833:Q1846 Q1821:Q1828 Q1209:Q1210 Q105:Q106 Q21:Q25 Q12:Q16 Q72:Q73 Q1265:Q1267 Q942 Q1573 Q1553:Q1558 Q1542:Q1548 Q1578:Q1583 Q1537 Q1528:Q1532 Q1519:Q1523 Q1510:Q1514 Q1505 Q1496:Q1500 Q1487:Q1491 Q1478:Q1482 Q1473 Q1464:Q1468 Q1455:Q1459 Q1446:Q1450 Q1441 Q1435 Q1430 Q1425 Q1420 Q1402:Q1406 Q1393:Q1397 Q1388 Q1377:Q1382 Q1367:Q1372 Q1357:Q1362 Q1276 Q1271 Q1239:Q1244 Q1229:Q1234 Q1851:Q1856 Q1224 Q1563:Q1568 Q111 Q96:Q100 Q87:Q91 Q78:Q82 Q39 Q63:Q67 Q54:Q58 Q45:Q49 Q30:Q34 Q1608 Q1598:Q1603 Q1588:Q1593 Q1163:Q1178 Q1025:Q1049 Q1009:Q1018 Q1128:Q1133 Q1102:Q1109 Q1194:Q1203 Q1182:Q1190 Q123:Q137 Q1640:Q1641 Q1614:Q1638 Q116:Q121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>
    <tabColor rgb="FF4F81BD"/>
  </sheetPr>
  <dimension ref="A1:BN186"/>
  <sheetViews>
    <sheetView zoomScale="85" zoomScaleNormal="85" workbookViewId="0">
      <selection activeCell="B1" sqref="B1:C1"/>
    </sheetView>
  </sheetViews>
  <sheetFormatPr defaultColWidth="9" defaultRowHeight="15.75" customHeight="1" x14ac:dyDescent="0.25"/>
  <cols>
    <col min="1" max="1" width="4.69921875" style="559" customWidth="1"/>
    <col min="2" max="2" width="22" style="419" customWidth="1"/>
    <col min="3" max="3" width="10.69921875" style="414" customWidth="1"/>
    <col min="4" max="4" width="4.69921875" style="414" customWidth="1"/>
    <col min="5" max="5" width="10.69921875" style="414" customWidth="1"/>
    <col min="6" max="6" width="3.69921875" style="414" customWidth="1"/>
    <col min="7" max="7" width="10.69921875" style="415" customWidth="1"/>
    <col min="8" max="8" width="3.69921875" style="415" customWidth="1"/>
    <col min="9" max="9" width="10.69921875" style="560" customWidth="1"/>
    <col min="10" max="10" width="3.69921875" style="560" customWidth="1"/>
    <col min="11" max="11" width="10.69921875" style="560" customWidth="1"/>
    <col min="12" max="12" width="3.69921875" style="560" customWidth="1"/>
    <col min="13" max="13" width="1.3984375" style="416" customWidth="1"/>
    <col min="14" max="14" width="26.69921875" style="416" customWidth="1"/>
    <col min="15" max="15" width="10.69921875" style="416" customWidth="1"/>
    <col min="16" max="16" width="4.19921875" style="416" customWidth="1"/>
    <col min="17" max="17" width="10.69921875" style="500" customWidth="1"/>
    <col min="18" max="18" width="4.19921875" style="416" customWidth="1"/>
    <col min="19" max="19" width="10.69921875" style="499" customWidth="1"/>
    <col min="20" max="20" width="3.69921875" style="416" customWidth="1"/>
    <col min="21" max="21" width="9.19921875" style="416" customWidth="1"/>
    <col min="22" max="22" width="3.69921875" style="416" customWidth="1"/>
    <col min="23" max="23" width="8.69921875" style="416" customWidth="1"/>
    <col min="24" max="24" width="3.69921875" style="416" customWidth="1"/>
    <col min="25" max="25" width="8.69921875" style="416" customWidth="1"/>
    <col min="26" max="26" width="3.69921875" style="416" customWidth="1"/>
    <col min="27" max="27" width="2.69921875" style="416" customWidth="1"/>
    <col min="28" max="28" width="8.69921875" style="416" customWidth="1"/>
    <col min="29" max="29" width="7.69921875" style="416" customWidth="1"/>
    <col min="30" max="30" width="18" style="416" customWidth="1"/>
    <col min="31" max="35" width="11.3984375" style="416" customWidth="1"/>
    <col min="36" max="52" width="9.69921875" style="416" customWidth="1"/>
    <col min="53" max="53" width="2.69921875" style="416" customWidth="1"/>
    <col min="54" max="66" width="9.69921875" style="416" customWidth="1"/>
    <col min="67" max="138" width="9.19921875" style="416"/>
    <col min="139" max="139" width="10.19921875" style="416" customWidth="1"/>
    <col min="140" max="140" width="43.3984375" style="416" customWidth="1"/>
    <col min="141" max="147" width="14.19921875" style="416" customWidth="1"/>
    <col min="148" max="394" width="9.19921875" style="416"/>
    <col min="395" max="395" width="10.19921875" style="416" customWidth="1"/>
    <col min="396" max="396" width="43.3984375" style="416" customWidth="1"/>
    <col min="397" max="403" width="14.19921875" style="416" customWidth="1"/>
    <col min="404" max="650" width="9.19921875" style="416"/>
    <col min="651" max="651" width="10.19921875" style="416" customWidth="1"/>
    <col min="652" max="652" width="43.3984375" style="416" customWidth="1"/>
    <col min="653" max="659" width="14.19921875" style="416" customWidth="1"/>
    <col min="660" max="906" width="9.19921875" style="416"/>
    <col min="907" max="907" width="10.19921875" style="416" customWidth="1"/>
    <col min="908" max="908" width="43.3984375" style="416" customWidth="1"/>
    <col min="909" max="915" width="14.19921875" style="416" customWidth="1"/>
    <col min="916" max="1162" width="9.19921875" style="416"/>
    <col min="1163" max="1163" width="10.19921875" style="416" customWidth="1"/>
    <col min="1164" max="1164" width="43.3984375" style="416" customWidth="1"/>
    <col min="1165" max="1171" width="14.19921875" style="416" customWidth="1"/>
    <col min="1172" max="1418" width="9.19921875" style="416"/>
    <col min="1419" max="1419" width="10.19921875" style="416" customWidth="1"/>
    <col min="1420" max="1420" width="43.3984375" style="416" customWidth="1"/>
    <col min="1421" max="1427" width="14.19921875" style="416" customWidth="1"/>
    <col min="1428" max="1674" width="9.19921875" style="416"/>
    <col min="1675" max="1675" width="10.19921875" style="416" customWidth="1"/>
    <col min="1676" max="1676" width="43.3984375" style="416" customWidth="1"/>
    <col min="1677" max="1683" width="14.19921875" style="416" customWidth="1"/>
    <col min="1684" max="1930" width="9.19921875" style="416"/>
    <col min="1931" max="1931" width="10.19921875" style="416" customWidth="1"/>
    <col min="1932" max="1932" width="43.3984375" style="416" customWidth="1"/>
    <col min="1933" max="1939" width="14.19921875" style="416" customWidth="1"/>
    <col min="1940" max="2186" width="9.19921875" style="416"/>
    <col min="2187" max="2187" width="10.19921875" style="416" customWidth="1"/>
    <col min="2188" max="2188" width="43.3984375" style="416" customWidth="1"/>
    <col min="2189" max="2195" width="14.19921875" style="416" customWidth="1"/>
    <col min="2196" max="2442" width="9.19921875" style="416"/>
    <col min="2443" max="2443" width="10.19921875" style="416" customWidth="1"/>
    <col min="2444" max="2444" width="43.3984375" style="416" customWidth="1"/>
    <col min="2445" max="2451" width="14.19921875" style="416" customWidth="1"/>
    <col min="2452" max="2698" width="9.19921875" style="416"/>
    <col min="2699" max="2699" width="10.19921875" style="416" customWidth="1"/>
    <col min="2700" max="2700" width="43.3984375" style="416" customWidth="1"/>
    <col min="2701" max="2707" width="14.19921875" style="416" customWidth="1"/>
    <col min="2708" max="2954" width="9.19921875" style="416"/>
    <col min="2955" max="2955" width="10.19921875" style="416" customWidth="1"/>
    <col min="2956" max="2956" width="43.3984375" style="416" customWidth="1"/>
    <col min="2957" max="2963" width="14.19921875" style="416" customWidth="1"/>
    <col min="2964" max="3210" width="9.19921875" style="416"/>
    <col min="3211" max="3211" width="10.19921875" style="416" customWidth="1"/>
    <col min="3212" max="3212" width="43.3984375" style="416" customWidth="1"/>
    <col min="3213" max="3219" width="14.19921875" style="416" customWidth="1"/>
    <col min="3220" max="3466" width="9.19921875" style="416"/>
    <col min="3467" max="3467" width="10.19921875" style="416" customWidth="1"/>
    <col min="3468" max="3468" width="43.3984375" style="416" customWidth="1"/>
    <col min="3469" max="3475" width="14.19921875" style="416" customWidth="1"/>
    <col min="3476" max="3722" width="9.19921875" style="416"/>
    <col min="3723" max="3723" width="10.19921875" style="416" customWidth="1"/>
    <col min="3724" max="3724" width="43.3984375" style="416" customWidth="1"/>
    <col min="3725" max="3731" width="14.19921875" style="416" customWidth="1"/>
    <col min="3732" max="3978" width="9.19921875" style="416"/>
    <col min="3979" max="3979" width="10.19921875" style="416" customWidth="1"/>
    <col min="3980" max="3980" width="43.3984375" style="416" customWidth="1"/>
    <col min="3981" max="3987" width="14.19921875" style="416" customWidth="1"/>
    <col min="3988" max="4234" width="9.19921875" style="416"/>
    <col min="4235" max="4235" width="10.19921875" style="416" customWidth="1"/>
    <col min="4236" max="4236" width="43.3984375" style="416" customWidth="1"/>
    <col min="4237" max="4243" width="14.19921875" style="416" customWidth="1"/>
    <col min="4244" max="4490" width="9.19921875" style="416"/>
    <col min="4491" max="4491" width="10.19921875" style="416" customWidth="1"/>
    <col min="4492" max="4492" width="43.3984375" style="416" customWidth="1"/>
    <col min="4493" max="4499" width="14.19921875" style="416" customWidth="1"/>
    <col min="4500" max="4746" width="9.19921875" style="416"/>
    <col min="4747" max="4747" width="10.19921875" style="416" customWidth="1"/>
    <col min="4748" max="4748" width="43.3984375" style="416" customWidth="1"/>
    <col min="4749" max="4755" width="14.19921875" style="416" customWidth="1"/>
    <col min="4756" max="5002" width="9.19921875" style="416"/>
    <col min="5003" max="5003" width="10.19921875" style="416" customWidth="1"/>
    <col min="5004" max="5004" width="43.3984375" style="416" customWidth="1"/>
    <col min="5005" max="5011" width="14.19921875" style="416" customWidth="1"/>
    <col min="5012" max="5258" width="9.19921875" style="416"/>
    <col min="5259" max="5259" width="10.19921875" style="416" customWidth="1"/>
    <col min="5260" max="5260" width="43.3984375" style="416" customWidth="1"/>
    <col min="5261" max="5267" width="14.19921875" style="416" customWidth="1"/>
    <col min="5268" max="5514" width="9.19921875" style="416"/>
    <col min="5515" max="5515" width="10.19921875" style="416" customWidth="1"/>
    <col min="5516" max="5516" width="43.3984375" style="416" customWidth="1"/>
    <col min="5517" max="5523" width="14.19921875" style="416" customWidth="1"/>
    <col min="5524" max="5770" width="9.19921875" style="416"/>
    <col min="5771" max="5771" width="10.19921875" style="416" customWidth="1"/>
    <col min="5772" max="5772" width="43.3984375" style="416" customWidth="1"/>
    <col min="5773" max="5779" width="14.19921875" style="416" customWidth="1"/>
    <col min="5780" max="6026" width="9.19921875" style="416"/>
    <col min="6027" max="6027" width="10.19921875" style="416" customWidth="1"/>
    <col min="6028" max="6028" width="43.3984375" style="416" customWidth="1"/>
    <col min="6029" max="6035" width="14.19921875" style="416" customWidth="1"/>
    <col min="6036" max="6282" width="9.19921875" style="416"/>
    <col min="6283" max="6283" width="10.19921875" style="416" customWidth="1"/>
    <col min="6284" max="6284" width="43.3984375" style="416" customWidth="1"/>
    <col min="6285" max="6291" width="14.19921875" style="416" customWidth="1"/>
    <col min="6292" max="6538" width="9.19921875" style="416"/>
    <col min="6539" max="6539" width="10.19921875" style="416" customWidth="1"/>
    <col min="6540" max="6540" width="43.3984375" style="416" customWidth="1"/>
    <col min="6541" max="6547" width="14.19921875" style="416" customWidth="1"/>
    <col min="6548" max="6794" width="9.19921875" style="416"/>
    <col min="6795" max="6795" width="10.19921875" style="416" customWidth="1"/>
    <col min="6796" max="6796" width="43.3984375" style="416" customWidth="1"/>
    <col min="6797" max="6803" width="14.19921875" style="416" customWidth="1"/>
    <col min="6804" max="7050" width="9.19921875" style="416"/>
    <col min="7051" max="7051" width="10.19921875" style="416" customWidth="1"/>
    <col min="7052" max="7052" width="43.3984375" style="416" customWidth="1"/>
    <col min="7053" max="7059" width="14.19921875" style="416" customWidth="1"/>
    <col min="7060" max="7306" width="9.19921875" style="416"/>
    <col min="7307" max="7307" width="10.19921875" style="416" customWidth="1"/>
    <col min="7308" max="7308" width="43.3984375" style="416" customWidth="1"/>
    <col min="7309" max="7315" width="14.19921875" style="416" customWidth="1"/>
    <col min="7316" max="7562" width="9.19921875" style="416"/>
    <col min="7563" max="7563" width="10.19921875" style="416" customWidth="1"/>
    <col min="7564" max="7564" width="43.3984375" style="416" customWidth="1"/>
    <col min="7565" max="7571" width="14.19921875" style="416" customWidth="1"/>
    <col min="7572" max="7818" width="9.19921875" style="416"/>
    <col min="7819" max="7819" width="10.19921875" style="416" customWidth="1"/>
    <col min="7820" max="7820" width="43.3984375" style="416" customWidth="1"/>
    <col min="7821" max="7827" width="14.19921875" style="416" customWidth="1"/>
    <col min="7828" max="8074" width="9.19921875" style="416"/>
    <col min="8075" max="8075" width="10.19921875" style="416" customWidth="1"/>
    <col min="8076" max="8076" width="43.3984375" style="416" customWidth="1"/>
    <col min="8077" max="8083" width="14.19921875" style="416" customWidth="1"/>
    <col min="8084" max="8330" width="9.19921875" style="416"/>
    <col min="8331" max="8331" width="10.19921875" style="416" customWidth="1"/>
    <col min="8332" max="8332" width="43.3984375" style="416" customWidth="1"/>
    <col min="8333" max="8339" width="14.19921875" style="416" customWidth="1"/>
    <col min="8340" max="8586" width="9.19921875" style="416"/>
    <col min="8587" max="8587" width="10.19921875" style="416" customWidth="1"/>
    <col min="8588" max="8588" width="43.3984375" style="416" customWidth="1"/>
    <col min="8589" max="8595" width="14.19921875" style="416" customWidth="1"/>
    <col min="8596" max="8842" width="9.19921875" style="416"/>
    <col min="8843" max="8843" width="10.19921875" style="416" customWidth="1"/>
    <col min="8844" max="8844" width="43.3984375" style="416" customWidth="1"/>
    <col min="8845" max="8851" width="14.19921875" style="416" customWidth="1"/>
    <col min="8852" max="9098" width="9.19921875" style="416"/>
    <col min="9099" max="9099" width="10.19921875" style="416" customWidth="1"/>
    <col min="9100" max="9100" width="43.3984375" style="416" customWidth="1"/>
    <col min="9101" max="9107" width="14.19921875" style="416" customWidth="1"/>
    <col min="9108" max="9354" width="9.19921875" style="416"/>
    <col min="9355" max="9355" width="10.19921875" style="416" customWidth="1"/>
    <col min="9356" max="9356" width="43.3984375" style="416" customWidth="1"/>
    <col min="9357" max="9363" width="14.19921875" style="416" customWidth="1"/>
    <col min="9364" max="9610" width="9.19921875" style="416"/>
    <col min="9611" max="9611" width="10.19921875" style="416" customWidth="1"/>
    <col min="9612" max="9612" width="43.3984375" style="416" customWidth="1"/>
    <col min="9613" max="9619" width="14.19921875" style="416" customWidth="1"/>
    <col min="9620" max="9866" width="9.19921875" style="416"/>
    <col min="9867" max="9867" width="10.19921875" style="416" customWidth="1"/>
    <col min="9868" max="9868" width="43.3984375" style="416" customWidth="1"/>
    <col min="9869" max="9875" width="14.19921875" style="416" customWidth="1"/>
    <col min="9876" max="10122" width="9.19921875" style="416"/>
    <col min="10123" max="10123" width="10.19921875" style="416" customWidth="1"/>
    <col min="10124" max="10124" width="43.3984375" style="416" customWidth="1"/>
    <col min="10125" max="10131" width="14.19921875" style="416" customWidth="1"/>
    <col min="10132" max="10378" width="9.19921875" style="416"/>
    <col min="10379" max="10379" width="10.19921875" style="416" customWidth="1"/>
    <col min="10380" max="10380" width="43.3984375" style="416" customWidth="1"/>
    <col min="10381" max="10387" width="14.19921875" style="416" customWidth="1"/>
    <col min="10388" max="10634" width="9.19921875" style="416"/>
    <col min="10635" max="10635" width="10.19921875" style="416" customWidth="1"/>
    <col min="10636" max="10636" width="43.3984375" style="416" customWidth="1"/>
    <col min="10637" max="10643" width="14.19921875" style="416" customWidth="1"/>
    <col min="10644" max="10890" width="9.19921875" style="416"/>
    <col min="10891" max="10891" width="10.19921875" style="416" customWidth="1"/>
    <col min="10892" max="10892" width="43.3984375" style="416" customWidth="1"/>
    <col min="10893" max="10899" width="14.19921875" style="416" customWidth="1"/>
    <col min="10900" max="11146" width="9.19921875" style="416"/>
    <col min="11147" max="11147" width="10.19921875" style="416" customWidth="1"/>
    <col min="11148" max="11148" width="43.3984375" style="416" customWidth="1"/>
    <col min="11149" max="11155" width="14.19921875" style="416" customWidth="1"/>
    <col min="11156" max="11402" width="9.19921875" style="416"/>
    <col min="11403" max="11403" width="10.19921875" style="416" customWidth="1"/>
    <col min="11404" max="11404" width="43.3984375" style="416" customWidth="1"/>
    <col min="11405" max="11411" width="14.19921875" style="416" customWidth="1"/>
    <col min="11412" max="11658" width="9.19921875" style="416"/>
    <col min="11659" max="11659" width="10.19921875" style="416" customWidth="1"/>
    <col min="11660" max="11660" width="43.3984375" style="416" customWidth="1"/>
    <col min="11661" max="11667" width="14.19921875" style="416" customWidth="1"/>
    <col min="11668" max="11914" width="9.19921875" style="416"/>
    <col min="11915" max="11915" width="10.19921875" style="416" customWidth="1"/>
    <col min="11916" max="11916" width="43.3984375" style="416" customWidth="1"/>
    <col min="11917" max="11923" width="14.19921875" style="416" customWidth="1"/>
    <col min="11924" max="12170" width="9.19921875" style="416"/>
    <col min="12171" max="12171" width="10.19921875" style="416" customWidth="1"/>
    <col min="12172" max="12172" width="43.3984375" style="416" customWidth="1"/>
    <col min="12173" max="12179" width="14.19921875" style="416" customWidth="1"/>
    <col min="12180" max="12426" width="9.19921875" style="416"/>
    <col min="12427" max="12427" width="10.19921875" style="416" customWidth="1"/>
    <col min="12428" max="12428" width="43.3984375" style="416" customWidth="1"/>
    <col min="12429" max="12435" width="14.19921875" style="416" customWidth="1"/>
    <col min="12436" max="12682" width="9.19921875" style="416"/>
    <col min="12683" max="12683" width="10.19921875" style="416" customWidth="1"/>
    <col min="12684" max="12684" width="43.3984375" style="416" customWidth="1"/>
    <col min="12685" max="12691" width="14.19921875" style="416" customWidth="1"/>
    <col min="12692" max="12938" width="9.19921875" style="416"/>
    <col min="12939" max="12939" width="10.19921875" style="416" customWidth="1"/>
    <col min="12940" max="12940" width="43.3984375" style="416" customWidth="1"/>
    <col min="12941" max="12947" width="14.19921875" style="416" customWidth="1"/>
    <col min="12948" max="13194" width="9.19921875" style="416"/>
    <col min="13195" max="13195" width="10.19921875" style="416" customWidth="1"/>
    <col min="13196" max="13196" width="43.3984375" style="416" customWidth="1"/>
    <col min="13197" max="13203" width="14.19921875" style="416" customWidth="1"/>
    <col min="13204" max="13450" width="9.19921875" style="416"/>
    <col min="13451" max="13451" width="10.19921875" style="416" customWidth="1"/>
    <col min="13452" max="13452" width="43.3984375" style="416" customWidth="1"/>
    <col min="13453" max="13459" width="14.19921875" style="416" customWidth="1"/>
    <col min="13460" max="13706" width="9.19921875" style="416"/>
    <col min="13707" max="13707" width="10.19921875" style="416" customWidth="1"/>
    <col min="13708" max="13708" width="43.3984375" style="416" customWidth="1"/>
    <col min="13709" max="13715" width="14.19921875" style="416" customWidth="1"/>
    <col min="13716" max="13962" width="9.19921875" style="416"/>
    <col min="13963" max="13963" width="10.19921875" style="416" customWidth="1"/>
    <col min="13964" max="13964" width="43.3984375" style="416" customWidth="1"/>
    <col min="13965" max="13971" width="14.19921875" style="416" customWidth="1"/>
    <col min="13972" max="14218" width="9.19921875" style="416"/>
    <col min="14219" max="14219" width="10.19921875" style="416" customWidth="1"/>
    <col min="14220" max="14220" width="43.3984375" style="416" customWidth="1"/>
    <col min="14221" max="14227" width="14.19921875" style="416" customWidth="1"/>
    <col min="14228" max="14474" width="9.19921875" style="416"/>
    <col min="14475" max="14475" width="10.19921875" style="416" customWidth="1"/>
    <col min="14476" max="14476" width="43.3984375" style="416" customWidth="1"/>
    <col min="14477" max="14483" width="14.19921875" style="416" customWidth="1"/>
    <col min="14484" max="14730" width="9.19921875" style="416"/>
    <col min="14731" max="14731" width="10.19921875" style="416" customWidth="1"/>
    <col min="14732" max="14732" width="43.3984375" style="416" customWidth="1"/>
    <col min="14733" max="14739" width="14.19921875" style="416" customWidth="1"/>
    <col min="14740" max="14986" width="9.19921875" style="416"/>
    <col min="14987" max="14987" width="10.19921875" style="416" customWidth="1"/>
    <col min="14988" max="14988" width="43.3984375" style="416" customWidth="1"/>
    <col min="14989" max="14995" width="14.19921875" style="416" customWidth="1"/>
    <col min="14996" max="15242" width="9.19921875" style="416"/>
    <col min="15243" max="15243" width="10.19921875" style="416" customWidth="1"/>
    <col min="15244" max="15244" width="43.3984375" style="416" customWidth="1"/>
    <col min="15245" max="15251" width="14.19921875" style="416" customWidth="1"/>
    <col min="15252" max="15498" width="9.19921875" style="416"/>
    <col min="15499" max="15499" width="10.19921875" style="416" customWidth="1"/>
    <col min="15500" max="15500" width="43.3984375" style="416" customWidth="1"/>
    <col min="15501" max="15507" width="14.19921875" style="416" customWidth="1"/>
    <col min="15508" max="15754" width="9.19921875" style="416"/>
    <col min="15755" max="15755" width="10.19921875" style="416" customWidth="1"/>
    <col min="15756" max="15756" width="43.3984375" style="416" customWidth="1"/>
    <col min="15757" max="15763" width="14.19921875" style="416" customWidth="1"/>
    <col min="15764" max="16010" width="9.19921875" style="416"/>
    <col min="16011" max="16011" width="10.19921875" style="416" customWidth="1"/>
    <col min="16012" max="16012" width="43.3984375" style="416" customWidth="1"/>
    <col min="16013" max="16019" width="14.19921875" style="416" customWidth="1"/>
    <col min="16020" max="16266" width="9.19921875" style="416"/>
    <col min="16267" max="16295" width="9.19921875" style="416" customWidth="1"/>
    <col min="16296" max="16304" width="9.19921875" style="416"/>
    <col min="16305" max="16384" width="9.19921875" style="416" customWidth="1"/>
  </cols>
  <sheetData>
    <row r="1" spans="1:66" ht="32.25" customHeight="1" x14ac:dyDescent="0.25">
      <c r="A1" s="412" t="s">
        <v>864</v>
      </c>
      <c r="B1" s="1204" t="s">
        <v>210</v>
      </c>
      <c r="C1" s="1205"/>
      <c r="D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D1" s="356" t="s">
        <v>830</v>
      </c>
      <c r="AE1" s="417"/>
      <c r="AF1" s="417"/>
      <c r="AG1" s="417"/>
      <c r="AH1" s="417"/>
      <c r="AI1" s="417"/>
      <c r="AJ1" s="417"/>
      <c r="AK1" s="417"/>
    </row>
    <row r="2" spans="1:66" ht="27" customHeight="1" x14ac:dyDescent="0.25">
      <c r="A2" s="416"/>
      <c r="B2" s="418"/>
      <c r="C2" s="418"/>
      <c r="D2" s="418"/>
      <c r="E2" s="419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</row>
    <row r="3" spans="1:66" s="424" customFormat="1" ht="41.75" customHeight="1" x14ac:dyDescent="0.25">
      <c r="A3" s="1223"/>
      <c r="B3" s="1230" t="s">
        <v>266</v>
      </c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  <c r="O3" s="1230"/>
      <c r="P3" s="1230"/>
      <c r="Q3" s="1230"/>
      <c r="R3" s="1230"/>
      <c r="S3" s="1230"/>
      <c r="T3" s="1230"/>
      <c r="U3" s="1230"/>
      <c r="V3" s="1230"/>
      <c r="W3" s="1230"/>
      <c r="X3" s="1230"/>
      <c r="Y3" s="1230"/>
      <c r="Z3" s="1230"/>
      <c r="AA3" s="364"/>
      <c r="AB3" s="364"/>
      <c r="AC3" s="364"/>
      <c r="AD3" s="420"/>
      <c r="AE3" s="388"/>
      <c r="AF3" s="388"/>
      <c r="AG3" s="388"/>
      <c r="AH3" s="388"/>
      <c r="AI3" s="388"/>
      <c r="AJ3" s="388" t="s">
        <v>219</v>
      </c>
      <c r="AK3" s="388"/>
      <c r="AL3" s="388"/>
      <c r="AM3" s="388"/>
      <c r="AN3" s="388"/>
      <c r="AO3" s="388"/>
      <c r="AP3" s="388"/>
      <c r="AQ3" s="421"/>
      <c r="AR3" s="416"/>
      <c r="AS3" s="384" t="s">
        <v>220</v>
      </c>
      <c r="AT3" s="384"/>
      <c r="AU3" s="384"/>
      <c r="AV3" s="384"/>
      <c r="AW3" s="384"/>
      <c r="AX3" s="384"/>
      <c r="AY3" s="384"/>
      <c r="AZ3" s="384"/>
      <c r="BA3" s="416"/>
      <c r="BB3" s="422"/>
      <c r="BC3" s="422"/>
      <c r="BD3" s="416"/>
      <c r="BE3" s="384" t="s">
        <v>221</v>
      </c>
      <c r="BF3" s="423"/>
      <c r="BG3" s="423"/>
      <c r="BH3" s="423"/>
      <c r="BI3" s="423"/>
      <c r="BJ3" s="392"/>
      <c r="BK3" s="423"/>
      <c r="BL3" s="423"/>
      <c r="BM3" s="384" t="s">
        <v>221</v>
      </c>
      <c r="BN3" s="423"/>
    </row>
    <row r="4" spans="1:66" s="424" customFormat="1" ht="41.75" customHeight="1" x14ac:dyDescent="0.25">
      <c r="A4" s="1223"/>
      <c r="B4" s="382" t="s">
        <v>261</v>
      </c>
      <c r="C4" s="1219" t="s">
        <v>213</v>
      </c>
      <c r="D4" s="1219"/>
      <c r="E4" s="1219" t="s">
        <v>215</v>
      </c>
      <c r="F4" s="1219"/>
      <c r="G4" s="1219" t="s">
        <v>262</v>
      </c>
      <c r="H4" s="1219"/>
      <c r="I4" s="1219" t="s">
        <v>263</v>
      </c>
      <c r="J4" s="1219"/>
      <c r="K4" s="1219" t="s">
        <v>264</v>
      </c>
      <c r="L4" s="1219"/>
      <c r="M4" s="383"/>
      <c r="N4" s="382" t="s">
        <v>261</v>
      </c>
      <c r="O4" s="1219" t="s">
        <v>213</v>
      </c>
      <c r="P4" s="1219"/>
      <c r="Q4" s="1219" t="s">
        <v>214</v>
      </c>
      <c r="R4" s="1219"/>
      <c r="S4" s="1219" t="s">
        <v>216</v>
      </c>
      <c r="T4" s="1219"/>
      <c r="U4" s="1219" t="s">
        <v>264</v>
      </c>
      <c r="V4" s="1219"/>
      <c r="W4" s="1219" t="s">
        <v>225</v>
      </c>
      <c r="X4" s="1219"/>
      <c r="Y4" s="1219" t="s">
        <v>265</v>
      </c>
      <c r="Z4" s="1219"/>
      <c r="AA4" s="425"/>
      <c r="AB4" s="425"/>
      <c r="AC4" s="364"/>
      <c r="AD4" s="1212" t="s">
        <v>223</v>
      </c>
      <c r="AE4" s="1200" t="s">
        <v>224</v>
      </c>
      <c r="AF4" s="1200" t="s">
        <v>215</v>
      </c>
      <c r="AG4" s="1200" t="s">
        <v>214</v>
      </c>
      <c r="AH4" s="1200" t="s">
        <v>225</v>
      </c>
      <c r="AI4" s="1200" t="s">
        <v>226</v>
      </c>
      <c r="AJ4" s="1200" t="s">
        <v>227</v>
      </c>
      <c r="AK4" s="1202" t="s">
        <v>228</v>
      </c>
      <c r="AL4" s="1200" t="s">
        <v>229</v>
      </c>
      <c r="AM4" s="1210" t="s">
        <v>230</v>
      </c>
      <c r="AN4" s="1200" t="s">
        <v>231</v>
      </c>
      <c r="AO4" s="1206" t="s">
        <v>232</v>
      </c>
      <c r="AP4" s="1200" t="s">
        <v>233</v>
      </c>
      <c r="AQ4" s="1208" t="s">
        <v>234</v>
      </c>
      <c r="AR4" s="416"/>
      <c r="AS4" s="1200" t="s">
        <v>216</v>
      </c>
      <c r="AT4" s="1200" t="s">
        <v>146</v>
      </c>
      <c r="AU4" s="1200" t="s">
        <v>235</v>
      </c>
      <c r="AV4" s="1202" t="s">
        <v>236</v>
      </c>
      <c r="AW4" s="1200" t="s">
        <v>237</v>
      </c>
      <c r="AX4" s="1210" t="s">
        <v>235</v>
      </c>
      <c r="AY4" s="1200" t="s">
        <v>238</v>
      </c>
      <c r="AZ4" s="1206" t="s">
        <v>234</v>
      </c>
      <c r="BA4" s="416"/>
      <c r="BB4" s="1200" t="s">
        <v>239</v>
      </c>
      <c r="BC4" s="1208" t="s">
        <v>240</v>
      </c>
      <c r="BD4" s="416"/>
      <c r="BE4" s="1200" t="s">
        <v>241</v>
      </c>
      <c r="BF4" s="1202" t="s">
        <v>242</v>
      </c>
      <c r="BG4" s="1200" t="s">
        <v>243</v>
      </c>
      <c r="BH4" s="1210" t="s">
        <v>244</v>
      </c>
      <c r="BI4" s="1200" t="s">
        <v>245</v>
      </c>
      <c r="BJ4" s="1206" t="s">
        <v>246</v>
      </c>
      <c r="BK4" s="1200" t="s">
        <v>247</v>
      </c>
      <c r="BL4" s="1208" t="s">
        <v>234</v>
      </c>
      <c r="BM4" s="1200" t="s">
        <v>981</v>
      </c>
      <c r="BN4" s="1202" t="s">
        <v>980</v>
      </c>
    </row>
    <row r="5" spans="1:66" s="424" customFormat="1" ht="41.75" customHeight="1" x14ac:dyDescent="0.25">
      <c r="A5" s="1223"/>
      <c r="B5" s="426"/>
      <c r="C5" s="427">
        <v>0</v>
      </c>
      <c r="D5" s="428" t="s">
        <v>73</v>
      </c>
      <c r="E5" s="429">
        <v>0</v>
      </c>
      <c r="F5" s="428" t="s">
        <v>71</v>
      </c>
      <c r="G5" s="429">
        <v>0</v>
      </c>
      <c r="H5" s="428" t="s">
        <v>71</v>
      </c>
      <c r="I5" s="429">
        <f t="shared" ref="I5:I30" si="0">C5*E5</f>
        <v>0</v>
      </c>
      <c r="J5" s="428" t="s">
        <v>71</v>
      </c>
      <c r="K5" s="372">
        <f t="shared" ref="K5:K30" si="1">+I5*G5</f>
        <v>0</v>
      </c>
      <c r="L5" s="430" t="s">
        <v>74</v>
      </c>
      <c r="M5" s="364"/>
      <c r="N5" s="426"/>
      <c r="O5" s="427">
        <v>0</v>
      </c>
      <c r="P5" s="428" t="s">
        <v>73</v>
      </c>
      <c r="Q5" s="429">
        <v>0</v>
      </c>
      <c r="R5" s="428" t="s">
        <v>71</v>
      </c>
      <c r="S5" s="429">
        <v>0</v>
      </c>
      <c r="T5" s="428" t="s">
        <v>71</v>
      </c>
      <c r="U5" s="372">
        <f>+O5*Q5*S5</f>
        <v>0</v>
      </c>
      <c r="V5" s="430" t="s">
        <v>74</v>
      </c>
      <c r="W5" s="372">
        <f>O5*Q5*2+O5*S5*2</f>
        <v>0</v>
      </c>
      <c r="X5" s="428" t="s">
        <v>71</v>
      </c>
      <c r="Y5" s="372">
        <f>O5*Q5+O5*S5*2</f>
        <v>0</v>
      </c>
      <c r="Z5" s="428" t="s">
        <v>71</v>
      </c>
      <c r="AA5" s="425"/>
      <c r="AB5" s="425"/>
      <c r="AC5" s="364"/>
      <c r="AD5" s="1212"/>
      <c r="AE5" s="1200"/>
      <c r="AF5" s="1200"/>
      <c r="AG5" s="1200"/>
      <c r="AH5" s="1200"/>
      <c r="AI5" s="1200"/>
      <c r="AJ5" s="1200"/>
      <c r="AK5" s="1202"/>
      <c r="AL5" s="1200"/>
      <c r="AM5" s="1210"/>
      <c r="AN5" s="1200"/>
      <c r="AO5" s="1206"/>
      <c r="AP5" s="1200"/>
      <c r="AQ5" s="1208"/>
      <c r="AR5" s="416"/>
      <c r="AS5" s="1200"/>
      <c r="AT5" s="1200"/>
      <c r="AU5" s="1200"/>
      <c r="AV5" s="1202"/>
      <c r="AW5" s="1200"/>
      <c r="AX5" s="1210"/>
      <c r="AY5" s="1200"/>
      <c r="AZ5" s="1206"/>
      <c r="BA5" s="416"/>
      <c r="BB5" s="1200"/>
      <c r="BC5" s="1208"/>
      <c r="BD5" s="416"/>
      <c r="BE5" s="1200"/>
      <c r="BF5" s="1202"/>
      <c r="BG5" s="1200"/>
      <c r="BH5" s="1210"/>
      <c r="BI5" s="1200"/>
      <c r="BJ5" s="1206"/>
      <c r="BK5" s="1200"/>
      <c r="BL5" s="1208"/>
      <c r="BM5" s="1200"/>
      <c r="BN5" s="1202"/>
    </row>
    <row r="6" spans="1:66" s="364" customFormat="1" ht="17.75" customHeight="1" x14ac:dyDescent="0.25">
      <c r="A6" s="1223"/>
      <c r="B6" s="431"/>
      <c r="C6" s="432">
        <v>0</v>
      </c>
      <c r="D6" s="428" t="s">
        <v>73</v>
      </c>
      <c r="E6" s="433">
        <v>0</v>
      </c>
      <c r="F6" s="428" t="s">
        <v>71</v>
      </c>
      <c r="G6" s="433">
        <v>0</v>
      </c>
      <c r="H6" s="428" t="s">
        <v>71</v>
      </c>
      <c r="I6" s="433">
        <f t="shared" si="0"/>
        <v>0</v>
      </c>
      <c r="J6" s="428" t="s">
        <v>71</v>
      </c>
      <c r="K6" s="434">
        <f t="shared" si="1"/>
        <v>0</v>
      </c>
      <c r="L6" s="435" t="s">
        <v>74</v>
      </c>
      <c r="N6" s="431"/>
      <c r="O6" s="432">
        <v>0</v>
      </c>
      <c r="P6" s="428" t="s">
        <v>73</v>
      </c>
      <c r="Q6" s="433">
        <v>0</v>
      </c>
      <c r="R6" s="428" t="s">
        <v>71</v>
      </c>
      <c r="S6" s="433">
        <v>0</v>
      </c>
      <c r="T6" s="428" t="s">
        <v>71</v>
      </c>
      <c r="U6" s="434">
        <f t="shared" ref="U6:U30" si="2">+O6*Q6*S6</f>
        <v>0</v>
      </c>
      <c r="V6" s="435" t="s">
        <v>74</v>
      </c>
      <c r="W6" s="434">
        <f t="shared" ref="W6:W30" si="3">O6*Q6*2+O6*S6*2</f>
        <v>0</v>
      </c>
      <c r="X6" s="428" t="s">
        <v>71</v>
      </c>
      <c r="Y6" s="434">
        <f t="shared" ref="Y6:Y30" si="4">O6*Q6+O6*S6*2</f>
        <v>0</v>
      </c>
      <c r="Z6" s="428" t="s">
        <v>71</v>
      </c>
      <c r="AA6" s="425"/>
      <c r="AB6" s="425"/>
      <c r="AD6" s="1213"/>
      <c r="AE6" s="1201"/>
      <c r="AF6" s="1201"/>
      <c r="AG6" s="1201"/>
      <c r="AH6" s="1201"/>
      <c r="AI6" s="1201"/>
      <c r="AJ6" s="1201"/>
      <c r="AK6" s="1203"/>
      <c r="AL6" s="1201"/>
      <c r="AM6" s="1211"/>
      <c r="AN6" s="1201"/>
      <c r="AO6" s="1207"/>
      <c r="AP6" s="1201"/>
      <c r="AQ6" s="1209"/>
      <c r="AR6" s="416"/>
      <c r="AS6" s="1201"/>
      <c r="AT6" s="1201"/>
      <c r="AU6" s="1201"/>
      <c r="AV6" s="1203"/>
      <c r="AW6" s="1201"/>
      <c r="AX6" s="1211"/>
      <c r="AY6" s="1201"/>
      <c r="AZ6" s="1207"/>
      <c r="BA6" s="416"/>
      <c r="BB6" s="1201"/>
      <c r="BC6" s="1209"/>
      <c r="BD6" s="416"/>
      <c r="BE6" s="1201"/>
      <c r="BF6" s="1203"/>
      <c r="BG6" s="1201"/>
      <c r="BH6" s="1211"/>
      <c r="BI6" s="1201"/>
      <c r="BJ6" s="1207"/>
      <c r="BK6" s="1201"/>
      <c r="BL6" s="1209"/>
      <c r="BM6" s="1201"/>
      <c r="BN6" s="1203"/>
    </row>
    <row r="7" spans="1:66" s="364" customFormat="1" ht="17" customHeight="1" x14ac:dyDescent="0.25">
      <c r="A7" s="1223"/>
      <c r="B7" s="431"/>
      <c r="C7" s="432">
        <v>0</v>
      </c>
      <c r="D7" s="428" t="s">
        <v>73</v>
      </c>
      <c r="E7" s="433">
        <v>0</v>
      </c>
      <c r="F7" s="428" t="s">
        <v>71</v>
      </c>
      <c r="G7" s="433">
        <v>0</v>
      </c>
      <c r="H7" s="428" t="s">
        <v>71</v>
      </c>
      <c r="I7" s="433">
        <f t="shared" si="0"/>
        <v>0</v>
      </c>
      <c r="J7" s="428" t="s">
        <v>71</v>
      </c>
      <c r="K7" s="434">
        <f t="shared" si="1"/>
        <v>0</v>
      </c>
      <c r="L7" s="435" t="s">
        <v>74</v>
      </c>
      <c r="N7" s="431"/>
      <c r="O7" s="432">
        <v>0</v>
      </c>
      <c r="P7" s="428" t="s">
        <v>73</v>
      </c>
      <c r="Q7" s="433">
        <v>0</v>
      </c>
      <c r="R7" s="428" t="s">
        <v>71</v>
      </c>
      <c r="S7" s="433">
        <v>0</v>
      </c>
      <c r="T7" s="428" t="s">
        <v>71</v>
      </c>
      <c r="U7" s="434">
        <f t="shared" si="2"/>
        <v>0</v>
      </c>
      <c r="V7" s="435" t="s">
        <v>74</v>
      </c>
      <c r="W7" s="434">
        <f t="shared" si="3"/>
        <v>0</v>
      </c>
      <c r="X7" s="428" t="s">
        <v>71</v>
      </c>
      <c r="Y7" s="434">
        <f t="shared" si="4"/>
        <v>0</v>
      </c>
      <c r="Z7" s="428" t="s">
        <v>71</v>
      </c>
      <c r="AA7" s="425"/>
      <c r="AB7" s="425"/>
      <c r="AD7" s="436"/>
      <c r="AE7" s="437"/>
      <c r="AF7" s="438"/>
      <c r="AG7" s="439"/>
      <c r="AH7" s="439">
        <f t="shared" ref="AH7:AH29" si="5">2*(AF7+AG7)</f>
        <v>0</v>
      </c>
      <c r="AI7" s="440">
        <f t="shared" ref="AI7:AI29" si="6">AF7*AG7</f>
        <v>0</v>
      </c>
      <c r="AJ7" s="441"/>
      <c r="AK7" s="442"/>
      <c r="AL7" s="439"/>
      <c r="AM7" s="443"/>
      <c r="AN7" s="439"/>
      <c r="AO7" s="444"/>
      <c r="AP7" s="439"/>
      <c r="AQ7" s="445"/>
      <c r="AR7" s="446"/>
      <c r="AS7" s="447"/>
      <c r="AT7" s="448">
        <f t="shared" ref="AT7:AT29" si="7">AS7*AH7</f>
        <v>0</v>
      </c>
      <c r="AU7" s="438"/>
      <c r="AV7" s="442"/>
      <c r="AW7" s="439"/>
      <c r="AX7" s="443"/>
      <c r="AY7" s="439"/>
      <c r="AZ7" s="449"/>
      <c r="BA7" s="446"/>
      <c r="BB7" s="447">
        <f t="shared" ref="BB7:BB29" si="8">AH7</f>
        <v>0</v>
      </c>
      <c r="BC7" s="445"/>
      <c r="BD7" s="446"/>
      <c r="BE7" s="441"/>
      <c r="BF7" s="442"/>
      <c r="BG7" s="439"/>
      <c r="BH7" s="443"/>
      <c r="BI7" s="439"/>
      <c r="BJ7" s="444"/>
      <c r="BK7" s="439"/>
      <c r="BL7" s="445"/>
      <c r="BM7" s="441"/>
      <c r="BN7" s="442"/>
    </row>
    <row r="8" spans="1:66" s="364" customFormat="1" ht="17.25" customHeight="1" x14ac:dyDescent="0.25">
      <c r="A8" s="1223"/>
      <c r="B8" s="431"/>
      <c r="C8" s="432">
        <v>0</v>
      </c>
      <c r="D8" s="428" t="s">
        <v>73</v>
      </c>
      <c r="E8" s="433">
        <v>0</v>
      </c>
      <c r="F8" s="428" t="s">
        <v>71</v>
      </c>
      <c r="G8" s="433">
        <v>0</v>
      </c>
      <c r="H8" s="428" t="s">
        <v>71</v>
      </c>
      <c r="I8" s="433">
        <f t="shared" si="0"/>
        <v>0</v>
      </c>
      <c r="J8" s="428" t="s">
        <v>71</v>
      </c>
      <c r="K8" s="434">
        <f t="shared" si="1"/>
        <v>0</v>
      </c>
      <c r="L8" s="435" t="s">
        <v>74</v>
      </c>
      <c r="N8" s="431"/>
      <c r="O8" s="432">
        <v>0</v>
      </c>
      <c r="P8" s="428" t="s">
        <v>73</v>
      </c>
      <c r="Q8" s="433">
        <v>0</v>
      </c>
      <c r="R8" s="428" t="s">
        <v>71</v>
      </c>
      <c r="S8" s="433">
        <v>0</v>
      </c>
      <c r="T8" s="428" t="s">
        <v>71</v>
      </c>
      <c r="U8" s="434">
        <f t="shared" si="2"/>
        <v>0</v>
      </c>
      <c r="V8" s="435" t="s">
        <v>74</v>
      </c>
      <c r="W8" s="434">
        <f t="shared" si="3"/>
        <v>0</v>
      </c>
      <c r="X8" s="428" t="s">
        <v>71</v>
      </c>
      <c r="Y8" s="434">
        <f t="shared" si="4"/>
        <v>0</v>
      </c>
      <c r="Z8" s="428" t="s">
        <v>71</v>
      </c>
      <c r="AA8" s="425"/>
      <c r="AB8" s="425"/>
      <c r="AD8" s="450"/>
      <c r="AE8" s="451"/>
      <c r="AF8" s="452"/>
      <c r="AG8" s="453"/>
      <c r="AH8" s="453">
        <f t="shared" si="5"/>
        <v>0</v>
      </c>
      <c r="AI8" s="454">
        <f t="shared" si="6"/>
        <v>0</v>
      </c>
      <c r="AJ8" s="455"/>
      <c r="AK8" s="456"/>
      <c r="AL8" s="453"/>
      <c r="AM8" s="457"/>
      <c r="AN8" s="453"/>
      <c r="AO8" s="458"/>
      <c r="AP8" s="453"/>
      <c r="AQ8" s="459"/>
      <c r="AR8" s="416"/>
      <c r="AS8" s="460"/>
      <c r="AT8" s="461">
        <f t="shared" si="7"/>
        <v>0</v>
      </c>
      <c r="AU8" s="452"/>
      <c r="AV8" s="456"/>
      <c r="AW8" s="453"/>
      <c r="AX8" s="457"/>
      <c r="AY8" s="453"/>
      <c r="AZ8" s="462"/>
      <c r="BA8" s="416"/>
      <c r="BB8" s="460">
        <f t="shared" si="8"/>
        <v>0</v>
      </c>
      <c r="BC8" s="459"/>
      <c r="BD8" s="463"/>
      <c r="BE8" s="455"/>
      <c r="BF8" s="456"/>
      <c r="BG8" s="453"/>
      <c r="BH8" s="457"/>
      <c r="BI8" s="453"/>
      <c r="BJ8" s="458"/>
      <c r="BK8" s="453"/>
      <c r="BL8" s="459"/>
      <c r="BM8" s="455"/>
      <c r="BN8" s="456"/>
    </row>
    <row r="9" spans="1:66" s="364" customFormat="1" ht="17.25" customHeight="1" x14ac:dyDescent="0.25">
      <c r="A9" s="1223"/>
      <c r="B9" s="431"/>
      <c r="C9" s="432">
        <v>0</v>
      </c>
      <c r="D9" s="428" t="s">
        <v>73</v>
      </c>
      <c r="E9" s="433">
        <v>0</v>
      </c>
      <c r="F9" s="428" t="s">
        <v>71</v>
      </c>
      <c r="G9" s="433">
        <v>0</v>
      </c>
      <c r="H9" s="428" t="s">
        <v>71</v>
      </c>
      <c r="I9" s="433">
        <f t="shared" si="0"/>
        <v>0</v>
      </c>
      <c r="J9" s="428" t="s">
        <v>71</v>
      </c>
      <c r="K9" s="434">
        <f t="shared" si="1"/>
        <v>0</v>
      </c>
      <c r="L9" s="435" t="s">
        <v>74</v>
      </c>
      <c r="N9" s="431"/>
      <c r="O9" s="432">
        <v>0</v>
      </c>
      <c r="P9" s="428" t="s">
        <v>73</v>
      </c>
      <c r="Q9" s="433">
        <v>0</v>
      </c>
      <c r="R9" s="428" t="s">
        <v>71</v>
      </c>
      <c r="S9" s="433">
        <v>0</v>
      </c>
      <c r="T9" s="428" t="s">
        <v>71</v>
      </c>
      <c r="U9" s="434">
        <f t="shared" si="2"/>
        <v>0</v>
      </c>
      <c r="V9" s="435" t="s">
        <v>74</v>
      </c>
      <c r="W9" s="434">
        <f t="shared" si="3"/>
        <v>0</v>
      </c>
      <c r="X9" s="428" t="s">
        <v>71</v>
      </c>
      <c r="Y9" s="434">
        <f t="shared" si="4"/>
        <v>0</v>
      </c>
      <c r="Z9" s="428" t="s">
        <v>71</v>
      </c>
      <c r="AA9" s="425"/>
      <c r="AB9" s="425"/>
      <c r="AD9" s="450"/>
      <c r="AE9" s="451"/>
      <c r="AF9" s="452"/>
      <c r="AG9" s="453"/>
      <c r="AH9" s="453">
        <f t="shared" si="5"/>
        <v>0</v>
      </c>
      <c r="AI9" s="454">
        <f t="shared" si="6"/>
        <v>0</v>
      </c>
      <c r="AJ9" s="455"/>
      <c r="AK9" s="456"/>
      <c r="AL9" s="453"/>
      <c r="AM9" s="457"/>
      <c r="AN9" s="453"/>
      <c r="AO9" s="458"/>
      <c r="AP9" s="453"/>
      <c r="AQ9" s="459"/>
      <c r="AR9" s="416"/>
      <c r="AS9" s="460"/>
      <c r="AT9" s="461">
        <f t="shared" si="7"/>
        <v>0</v>
      </c>
      <c r="AU9" s="452"/>
      <c r="AV9" s="456"/>
      <c r="AW9" s="453"/>
      <c r="AX9" s="457"/>
      <c r="AY9" s="453"/>
      <c r="AZ9" s="462"/>
      <c r="BA9" s="416"/>
      <c r="BB9" s="460">
        <f t="shared" si="8"/>
        <v>0</v>
      </c>
      <c r="BC9" s="459"/>
      <c r="BD9" s="463"/>
      <c r="BE9" s="455"/>
      <c r="BF9" s="456"/>
      <c r="BG9" s="453"/>
      <c r="BH9" s="457"/>
      <c r="BI9" s="453"/>
      <c r="BJ9" s="458"/>
      <c r="BK9" s="453"/>
      <c r="BL9" s="459"/>
      <c r="BM9" s="455"/>
      <c r="BN9" s="456"/>
    </row>
    <row r="10" spans="1:66" s="364" customFormat="1" ht="17.25" customHeight="1" x14ac:dyDescent="0.25">
      <c r="A10" s="1223"/>
      <c r="B10" s="431"/>
      <c r="C10" s="432">
        <v>0</v>
      </c>
      <c r="D10" s="428" t="s">
        <v>73</v>
      </c>
      <c r="E10" s="433">
        <v>0</v>
      </c>
      <c r="F10" s="428" t="s">
        <v>71</v>
      </c>
      <c r="G10" s="433">
        <v>0</v>
      </c>
      <c r="H10" s="428" t="s">
        <v>71</v>
      </c>
      <c r="I10" s="433">
        <f t="shared" si="0"/>
        <v>0</v>
      </c>
      <c r="J10" s="428" t="s">
        <v>71</v>
      </c>
      <c r="K10" s="434">
        <f t="shared" si="1"/>
        <v>0</v>
      </c>
      <c r="L10" s="435" t="s">
        <v>74</v>
      </c>
      <c r="N10" s="431"/>
      <c r="O10" s="432">
        <v>0</v>
      </c>
      <c r="P10" s="428" t="s">
        <v>73</v>
      </c>
      <c r="Q10" s="433">
        <v>0</v>
      </c>
      <c r="R10" s="428" t="s">
        <v>71</v>
      </c>
      <c r="S10" s="433">
        <v>0</v>
      </c>
      <c r="T10" s="428" t="s">
        <v>71</v>
      </c>
      <c r="U10" s="434">
        <f t="shared" si="2"/>
        <v>0</v>
      </c>
      <c r="V10" s="435" t="s">
        <v>74</v>
      </c>
      <c r="W10" s="434">
        <f t="shared" si="3"/>
        <v>0</v>
      </c>
      <c r="X10" s="428" t="s">
        <v>71</v>
      </c>
      <c r="Y10" s="434">
        <f t="shared" si="4"/>
        <v>0</v>
      </c>
      <c r="Z10" s="428" t="s">
        <v>71</v>
      </c>
      <c r="AA10" s="425"/>
      <c r="AB10" s="425"/>
      <c r="AD10" s="450"/>
      <c r="AE10" s="451"/>
      <c r="AF10" s="452"/>
      <c r="AG10" s="453"/>
      <c r="AH10" s="453">
        <f t="shared" si="5"/>
        <v>0</v>
      </c>
      <c r="AI10" s="454">
        <f t="shared" si="6"/>
        <v>0</v>
      </c>
      <c r="AJ10" s="455"/>
      <c r="AK10" s="456"/>
      <c r="AL10" s="453"/>
      <c r="AM10" s="457"/>
      <c r="AN10" s="453"/>
      <c r="AO10" s="458"/>
      <c r="AP10" s="453"/>
      <c r="AQ10" s="459"/>
      <c r="AR10" s="416"/>
      <c r="AS10" s="460"/>
      <c r="AT10" s="461">
        <f t="shared" si="7"/>
        <v>0</v>
      </c>
      <c r="AU10" s="452"/>
      <c r="AV10" s="456"/>
      <c r="AW10" s="453"/>
      <c r="AX10" s="457"/>
      <c r="AY10" s="453"/>
      <c r="AZ10" s="462"/>
      <c r="BA10" s="416"/>
      <c r="BB10" s="460">
        <f t="shared" si="8"/>
        <v>0</v>
      </c>
      <c r="BC10" s="459"/>
      <c r="BD10" s="463"/>
      <c r="BE10" s="455"/>
      <c r="BF10" s="456"/>
      <c r="BG10" s="453"/>
      <c r="BH10" s="457"/>
      <c r="BI10" s="453"/>
      <c r="BJ10" s="458"/>
      <c r="BK10" s="453"/>
      <c r="BL10" s="459"/>
      <c r="BM10" s="455"/>
      <c r="BN10" s="456"/>
    </row>
    <row r="11" spans="1:66" s="364" customFormat="1" ht="17.25" customHeight="1" x14ac:dyDescent="0.25">
      <c r="A11" s="1223"/>
      <c r="B11" s="431"/>
      <c r="C11" s="432">
        <v>0</v>
      </c>
      <c r="D11" s="428" t="s">
        <v>73</v>
      </c>
      <c r="E11" s="433">
        <v>0</v>
      </c>
      <c r="F11" s="428" t="s">
        <v>71</v>
      </c>
      <c r="G11" s="433">
        <v>0</v>
      </c>
      <c r="H11" s="428" t="s">
        <v>71</v>
      </c>
      <c r="I11" s="433">
        <f t="shared" si="0"/>
        <v>0</v>
      </c>
      <c r="J11" s="428" t="s">
        <v>71</v>
      </c>
      <c r="K11" s="434">
        <f t="shared" si="1"/>
        <v>0</v>
      </c>
      <c r="L11" s="435" t="s">
        <v>74</v>
      </c>
      <c r="N11" s="431"/>
      <c r="O11" s="432">
        <v>0</v>
      </c>
      <c r="P11" s="428" t="s">
        <v>73</v>
      </c>
      <c r="Q11" s="433">
        <v>0</v>
      </c>
      <c r="R11" s="428" t="s">
        <v>71</v>
      </c>
      <c r="S11" s="433">
        <v>0</v>
      </c>
      <c r="T11" s="428" t="s">
        <v>71</v>
      </c>
      <c r="U11" s="434">
        <f t="shared" si="2"/>
        <v>0</v>
      </c>
      <c r="V11" s="435" t="s">
        <v>74</v>
      </c>
      <c r="W11" s="434">
        <f t="shared" si="3"/>
        <v>0</v>
      </c>
      <c r="X11" s="428" t="s">
        <v>71</v>
      </c>
      <c r="Y11" s="434">
        <f t="shared" si="4"/>
        <v>0</v>
      </c>
      <c r="Z11" s="428" t="s">
        <v>71</v>
      </c>
      <c r="AA11" s="425"/>
      <c r="AB11" s="425"/>
      <c r="AD11" s="450"/>
      <c r="AE11" s="451"/>
      <c r="AF11" s="452"/>
      <c r="AG11" s="453"/>
      <c r="AH11" s="453">
        <f t="shared" si="5"/>
        <v>0</v>
      </c>
      <c r="AI11" s="454">
        <f t="shared" si="6"/>
        <v>0</v>
      </c>
      <c r="AJ11" s="455"/>
      <c r="AK11" s="456"/>
      <c r="AL11" s="453"/>
      <c r="AM11" s="457"/>
      <c r="AN11" s="453"/>
      <c r="AO11" s="458"/>
      <c r="AP11" s="453"/>
      <c r="AQ11" s="459"/>
      <c r="AR11" s="416"/>
      <c r="AS11" s="460"/>
      <c r="AT11" s="461">
        <f t="shared" si="7"/>
        <v>0</v>
      </c>
      <c r="AU11" s="452"/>
      <c r="AV11" s="456"/>
      <c r="AW11" s="453"/>
      <c r="AX11" s="457"/>
      <c r="AY11" s="453"/>
      <c r="AZ11" s="462"/>
      <c r="BA11" s="416"/>
      <c r="BB11" s="460">
        <f t="shared" si="8"/>
        <v>0</v>
      </c>
      <c r="BC11" s="459"/>
      <c r="BD11" s="463"/>
      <c r="BE11" s="455"/>
      <c r="BF11" s="456"/>
      <c r="BG11" s="453"/>
      <c r="BH11" s="457"/>
      <c r="BI11" s="453"/>
      <c r="BJ11" s="458"/>
      <c r="BK11" s="453"/>
      <c r="BL11" s="459"/>
      <c r="BM11" s="455"/>
      <c r="BN11" s="456"/>
    </row>
    <row r="12" spans="1:66" s="364" customFormat="1" ht="17.25" customHeight="1" x14ac:dyDescent="0.25">
      <c r="A12" s="1223"/>
      <c r="B12" s="431"/>
      <c r="C12" s="432">
        <v>0</v>
      </c>
      <c r="D12" s="428" t="s">
        <v>73</v>
      </c>
      <c r="E12" s="433">
        <v>0</v>
      </c>
      <c r="F12" s="428" t="s">
        <v>71</v>
      </c>
      <c r="G12" s="433">
        <v>0</v>
      </c>
      <c r="H12" s="428" t="s">
        <v>71</v>
      </c>
      <c r="I12" s="433">
        <f t="shared" si="0"/>
        <v>0</v>
      </c>
      <c r="J12" s="428" t="s">
        <v>71</v>
      </c>
      <c r="K12" s="434">
        <f t="shared" si="1"/>
        <v>0</v>
      </c>
      <c r="L12" s="435" t="s">
        <v>74</v>
      </c>
      <c r="N12" s="431"/>
      <c r="O12" s="432">
        <v>0</v>
      </c>
      <c r="P12" s="428" t="s">
        <v>73</v>
      </c>
      <c r="Q12" s="433">
        <v>0</v>
      </c>
      <c r="R12" s="428" t="s">
        <v>71</v>
      </c>
      <c r="S12" s="433">
        <v>0</v>
      </c>
      <c r="T12" s="428" t="s">
        <v>71</v>
      </c>
      <c r="U12" s="434">
        <f t="shared" si="2"/>
        <v>0</v>
      </c>
      <c r="V12" s="435" t="s">
        <v>74</v>
      </c>
      <c r="W12" s="434">
        <f t="shared" si="3"/>
        <v>0</v>
      </c>
      <c r="X12" s="428" t="s">
        <v>71</v>
      </c>
      <c r="Y12" s="434">
        <f t="shared" si="4"/>
        <v>0</v>
      </c>
      <c r="Z12" s="428" t="s">
        <v>71</v>
      </c>
      <c r="AA12" s="425"/>
      <c r="AB12" s="425"/>
      <c r="AD12" s="450"/>
      <c r="AE12" s="451"/>
      <c r="AF12" s="452"/>
      <c r="AG12" s="453"/>
      <c r="AH12" s="453">
        <f t="shared" si="5"/>
        <v>0</v>
      </c>
      <c r="AI12" s="454">
        <f t="shared" si="6"/>
        <v>0</v>
      </c>
      <c r="AJ12" s="455"/>
      <c r="AK12" s="456"/>
      <c r="AL12" s="453"/>
      <c r="AM12" s="457"/>
      <c r="AN12" s="453"/>
      <c r="AO12" s="458"/>
      <c r="AP12" s="453"/>
      <c r="AQ12" s="459"/>
      <c r="AR12" s="416"/>
      <c r="AS12" s="460"/>
      <c r="AT12" s="461">
        <f t="shared" si="7"/>
        <v>0</v>
      </c>
      <c r="AU12" s="452"/>
      <c r="AV12" s="456"/>
      <c r="AW12" s="453"/>
      <c r="AX12" s="457"/>
      <c r="AY12" s="453"/>
      <c r="AZ12" s="462"/>
      <c r="BA12" s="416"/>
      <c r="BB12" s="460">
        <f t="shared" si="8"/>
        <v>0</v>
      </c>
      <c r="BC12" s="459"/>
      <c r="BD12" s="463"/>
      <c r="BE12" s="455"/>
      <c r="BF12" s="456"/>
      <c r="BG12" s="453"/>
      <c r="BH12" s="457"/>
      <c r="BI12" s="453"/>
      <c r="BJ12" s="458"/>
      <c r="BK12" s="453"/>
      <c r="BL12" s="459"/>
      <c r="BM12" s="455"/>
      <c r="BN12" s="456"/>
    </row>
    <row r="13" spans="1:66" s="364" customFormat="1" ht="17.25" customHeight="1" x14ac:dyDescent="0.25">
      <c r="A13" s="1223"/>
      <c r="B13" s="431"/>
      <c r="C13" s="432">
        <v>0</v>
      </c>
      <c r="D13" s="428" t="s">
        <v>73</v>
      </c>
      <c r="E13" s="433">
        <v>0</v>
      </c>
      <c r="F13" s="428" t="s">
        <v>71</v>
      </c>
      <c r="G13" s="433">
        <v>0</v>
      </c>
      <c r="H13" s="428" t="s">
        <v>71</v>
      </c>
      <c r="I13" s="433">
        <f t="shared" si="0"/>
        <v>0</v>
      </c>
      <c r="J13" s="428" t="s">
        <v>71</v>
      </c>
      <c r="K13" s="434">
        <f t="shared" si="1"/>
        <v>0</v>
      </c>
      <c r="L13" s="435" t="s">
        <v>74</v>
      </c>
      <c r="N13" s="431"/>
      <c r="O13" s="432">
        <v>0</v>
      </c>
      <c r="P13" s="428" t="s">
        <v>73</v>
      </c>
      <c r="Q13" s="433">
        <v>0</v>
      </c>
      <c r="R13" s="428" t="s">
        <v>71</v>
      </c>
      <c r="S13" s="433">
        <v>0</v>
      </c>
      <c r="T13" s="428" t="s">
        <v>71</v>
      </c>
      <c r="U13" s="434">
        <f t="shared" si="2"/>
        <v>0</v>
      </c>
      <c r="V13" s="435" t="s">
        <v>74</v>
      </c>
      <c r="W13" s="434">
        <f t="shared" si="3"/>
        <v>0</v>
      </c>
      <c r="X13" s="428" t="s">
        <v>71</v>
      </c>
      <c r="Y13" s="434">
        <f t="shared" si="4"/>
        <v>0</v>
      </c>
      <c r="Z13" s="428" t="s">
        <v>71</v>
      </c>
      <c r="AA13" s="425"/>
      <c r="AB13" s="425"/>
      <c r="AD13" s="450"/>
      <c r="AE13" s="451"/>
      <c r="AF13" s="452"/>
      <c r="AG13" s="453"/>
      <c r="AH13" s="453">
        <f t="shared" si="5"/>
        <v>0</v>
      </c>
      <c r="AI13" s="454">
        <f t="shared" si="6"/>
        <v>0</v>
      </c>
      <c r="AJ13" s="455"/>
      <c r="AK13" s="456"/>
      <c r="AL13" s="453"/>
      <c r="AM13" s="457"/>
      <c r="AN13" s="453"/>
      <c r="AO13" s="458"/>
      <c r="AP13" s="453"/>
      <c r="AQ13" s="459"/>
      <c r="AR13" s="416"/>
      <c r="AS13" s="460"/>
      <c r="AT13" s="461">
        <f t="shared" si="7"/>
        <v>0</v>
      </c>
      <c r="AU13" s="452"/>
      <c r="AV13" s="456"/>
      <c r="AW13" s="453"/>
      <c r="AX13" s="457"/>
      <c r="AY13" s="453"/>
      <c r="AZ13" s="462"/>
      <c r="BA13" s="416"/>
      <c r="BB13" s="460">
        <f t="shared" si="8"/>
        <v>0</v>
      </c>
      <c r="BC13" s="459"/>
      <c r="BD13" s="463"/>
      <c r="BE13" s="455"/>
      <c r="BF13" s="456"/>
      <c r="BG13" s="453"/>
      <c r="BH13" s="457"/>
      <c r="BI13" s="453"/>
      <c r="BJ13" s="458"/>
      <c r="BK13" s="453"/>
      <c r="BL13" s="459"/>
      <c r="BM13" s="455"/>
      <c r="BN13" s="456"/>
    </row>
    <row r="14" spans="1:66" s="364" customFormat="1" ht="17.25" customHeight="1" x14ac:dyDescent="0.25">
      <c r="A14" s="1223"/>
      <c r="B14" s="431"/>
      <c r="C14" s="432">
        <v>0</v>
      </c>
      <c r="D14" s="428" t="s">
        <v>73</v>
      </c>
      <c r="E14" s="433">
        <v>0</v>
      </c>
      <c r="F14" s="428" t="s">
        <v>71</v>
      </c>
      <c r="G14" s="433">
        <v>0</v>
      </c>
      <c r="H14" s="428" t="s">
        <v>71</v>
      </c>
      <c r="I14" s="433">
        <f t="shared" si="0"/>
        <v>0</v>
      </c>
      <c r="J14" s="428" t="s">
        <v>71</v>
      </c>
      <c r="K14" s="434">
        <f t="shared" si="1"/>
        <v>0</v>
      </c>
      <c r="L14" s="435" t="s">
        <v>74</v>
      </c>
      <c r="N14" s="431"/>
      <c r="O14" s="432">
        <v>0</v>
      </c>
      <c r="P14" s="428" t="s">
        <v>73</v>
      </c>
      <c r="Q14" s="433">
        <v>0</v>
      </c>
      <c r="R14" s="428" t="s">
        <v>71</v>
      </c>
      <c r="S14" s="433">
        <v>0</v>
      </c>
      <c r="T14" s="428" t="s">
        <v>71</v>
      </c>
      <c r="U14" s="434">
        <f t="shared" si="2"/>
        <v>0</v>
      </c>
      <c r="V14" s="435" t="s">
        <v>74</v>
      </c>
      <c r="W14" s="434">
        <f t="shared" si="3"/>
        <v>0</v>
      </c>
      <c r="X14" s="428" t="s">
        <v>71</v>
      </c>
      <c r="Y14" s="434">
        <f t="shared" si="4"/>
        <v>0</v>
      </c>
      <c r="Z14" s="428" t="s">
        <v>71</v>
      </c>
      <c r="AA14" s="425"/>
      <c r="AB14" s="425"/>
      <c r="AD14" s="450"/>
      <c r="AE14" s="451"/>
      <c r="AF14" s="452"/>
      <c r="AG14" s="453"/>
      <c r="AH14" s="453">
        <f t="shared" si="5"/>
        <v>0</v>
      </c>
      <c r="AI14" s="454">
        <f t="shared" si="6"/>
        <v>0</v>
      </c>
      <c r="AJ14" s="455"/>
      <c r="AK14" s="456"/>
      <c r="AL14" s="453"/>
      <c r="AM14" s="457"/>
      <c r="AN14" s="453"/>
      <c r="AO14" s="458"/>
      <c r="AP14" s="453"/>
      <c r="AQ14" s="459"/>
      <c r="AR14" s="416"/>
      <c r="AS14" s="460"/>
      <c r="AT14" s="461">
        <f t="shared" si="7"/>
        <v>0</v>
      </c>
      <c r="AU14" s="452"/>
      <c r="AV14" s="456"/>
      <c r="AW14" s="453"/>
      <c r="AX14" s="457"/>
      <c r="AY14" s="453"/>
      <c r="AZ14" s="462"/>
      <c r="BA14" s="416"/>
      <c r="BB14" s="460">
        <f t="shared" si="8"/>
        <v>0</v>
      </c>
      <c r="BC14" s="459"/>
      <c r="BD14" s="463"/>
      <c r="BE14" s="455"/>
      <c r="BF14" s="456"/>
      <c r="BG14" s="453"/>
      <c r="BH14" s="457"/>
      <c r="BI14" s="453"/>
      <c r="BJ14" s="458"/>
      <c r="BK14" s="453"/>
      <c r="BL14" s="459"/>
      <c r="BM14" s="455"/>
      <c r="BN14" s="456"/>
    </row>
    <row r="15" spans="1:66" s="364" customFormat="1" ht="17.25" customHeight="1" x14ac:dyDescent="0.25">
      <c r="A15" s="1223"/>
      <c r="B15" s="431"/>
      <c r="C15" s="432">
        <v>0</v>
      </c>
      <c r="D15" s="428" t="s">
        <v>73</v>
      </c>
      <c r="E15" s="433">
        <v>0</v>
      </c>
      <c r="F15" s="428" t="s">
        <v>71</v>
      </c>
      <c r="G15" s="433">
        <v>0</v>
      </c>
      <c r="H15" s="428" t="s">
        <v>71</v>
      </c>
      <c r="I15" s="433">
        <f t="shared" si="0"/>
        <v>0</v>
      </c>
      <c r="J15" s="428" t="s">
        <v>71</v>
      </c>
      <c r="K15" s="434">
        <f t="shared" si="1"/>
        <v>0</v>
      </c>
      <c r="L15" s="435" t="s">
        <v>74</v>
      </c>
      <c r="N15" s="431"/>
      <c r="O15" s="432">
        <v>0</v>
      </c>
      <c r="P15" s="428" t="s">
        <v>73</v>
      </c>
      <c r="Q15" s="433">
        <v>0</v>
      </c>
      <c r="R15" s="428" t="s">
        <v>71</v>
      </c>
      <c r="S15" s="433">
        <v>0</v>
      </c>
      <c r="T15" s="428" t="s">
        <v>71</v>
      </c>
      <c r="U15" s="434">
        <f t="shared" si="2"/>
        <v>0</v>
      </c>
      <c r="V15" s="435" t="s">
        <v>74</v>
      </c>
      <c r="W15" s="434">
        <f t="shared" si="3"/>
        <v>0</v>
      </c>
      <c r="X15" s="428" t="s">
        <v>71</v>
      </c>
      <c r="Y15" s="434">
        <f t="shared" si="4"/>
        <v>0</v>
      </c>
      <c r="Z15" s="428" t="s">
        <v>71</v>
      </c>
      <c r="AA15" s="425"/>
      <c r="AB15" s="425"/>
      <c r="AD15" s="450"/>
      <c r="AE15" s="451"/>
      <c r="AF15" s="452"/>
      <c r="AG15" s="453"/>
      <c r="AH15" s="453">
        <f t="shared" si="5"/>
        <v>0</v>
      </c>
      <c r="AI15" s="454">
        <f t="shared" si="6"/>
        <v>0</v>
      </c>
      <c r="AJ15" s="455"/>
      <c r="AK15" s="456"/>
      <c r="AL15" s="453"/>
      <c r="AM15" s="457"/>
      <c r="AN15" s="453"/>
      <c r="AO15" s="458"/>
      <c r="AP15" s="453"/>
      <c r="AQ15" s="459"/>
      <c r="AR15" s="416"/>
      <c r="AS15" s="460"/>
      <c r="AT15" s="461">
        <f t="shared" si="7"/>
        <v>0</v>
      </c>
      <c r="AU15" s="452"/>
      <c r="AV15" s="456"/>
      <c r="AW15" s="453"/>
      <c r="AX15" s="457"/>
      <c r="AY15" s="453"/>
      <c r="AZ15" s="462"/>
      <c r="BA15" s="416"/>
      <c r="BB15" s="460">
        <f t="shared" si="8"/>
        <v>0</v>
      </c>
      <c r="BC15" s="459"/>
      <c r="BD15" s="463"/>
      <c r="BE15" s="455"/>
      <c r="BF15" s="456"/>
      <c r="BG15" s="453"/>
      <c r="BH15" s="457"/>
      <c r="BI15" s="453"/>
      <c r="BJ15" s="458"/>
      <c r="BK15" s="453"/>
      <c r="BL15" s="459"/>
      <c r="BM15" s="455"/>
      <c r="BN15" s="456"/>
    </row>
    <row r="16" spans="1:66" s="364" customFormat="1" ht="17.25" customHeight="1" x14ac:dyDescent="0.25">
      <c r="A16" s="1223"/>
      <c r="B16" s="431"/>
      <c r="C16" s="432">
        <v>0</v>
      </c>
      <c r="D16" s="428" t="s">
        <v>73</v>
      </c>
      <c r="E16" s="433">
        <v>0</v>
      </c>
      <c r="F16" s="428" t="s">
        <v>71</v>
      </c>
      <c r="G16" s="433">
        <v>0</v>
      </c>
      <c r="H16" s="428" t="s">
        <v>71</v>
      </c>
      <c r="I16" s="433">
        <f t="shared" si="0"/>
        <v>0</v>
      </c>
      <c r="J16" s="428" t="s">
        <v>71</v>
      </c>
      <c r="K16" s="434">
        <f t="shared" si="1"/>
        <v>0</v>
      </c>
      <c r="L16" s="435" t="s">
        <v>74</v>
      </c>
      <c r="N16" s="431"/>
      <c r="O16" s="432">
        <v>0</v>
      </c>
      <c r="P16" s="428" t="s">
        <v>73</v>
      </c>
      <c r="Q16" s="433">
        <v>0</v>
      </c>
      <c r="R16" s="428" t="s">
        <v>71</v>
      </c>
      <c r="S16" s="433">
        <v>0</v>
      </c>
      <c r="T16" s="428" t="s">
        <v>71</v>
      </c>
      <c r="U16" s="434">
        <f t="shared" si="2"/>
        <v>0</v>
      </c>
      <c r="V16" s="435" t="s">
        <v>74</v>
      </c>
      <c r="W16" s="434">
        <f t="shared" si="3"/>
        <v>0</v>
      </c>
      <c r="X16" s="428" t="s">
        <v>71</v>
      </c>
      <c r="Y16" s="434">
        <f t="shared" si="4"/>
        <v>0</v>
      </c>
      <c r="Z16" s="428" t="s">
        <v>71</v>
      </c>
      <c r="AA16" s="425"/>
      <c r="AB16" s="425"/>
      <c r="AD16" s="450"/>
      <c r="AE16" s="451"/>
      <c r="AF16" s="452"/>
      <c r="AG16" s="453"/>
      <c r="AH16" s="453">
        <f t="shared" si="5"/>
        <v>0</v>
      </c>
      <c r="AI16" s="454">
        <f t="shared" si="6"/>
        <v>0</v>
      </c>
      <c r="AJ16" s="455"/>
      <c r="AK16" s="456"/>
      <c r="AL16" s="453"/>
      <c r="AM16" s="457"/>
      <c r="AN16" s="453"/>
      <c r="AO16" s="458"/>
      <c r="AP16" s="453"/>
      <c r="AQ16" s="459"/>
      <c r="AR16" s="416"/>
      <c r="AS16" s="460"/>
      <c r="AT16" s="461">
        <f t="shared" si="7"/>
        <v>0</v>
      </c>
      <c r="AU16" s="452"/>
      <c r="AV16" s="456"/>
      <c r="AW16" s="453"/>
      <c r="AX16" s="457"/>
      <c r="AY16" s="453"/>
      <c r="AZ16" s="462"/>
      <c r="BA16" s="416"/>
      <c r="BB16" s="460">
        <f t="shared" si="8"/>
        <v>0</v>
      </c>
      <c r="BC16" s="459"/>
      <c r="BD16" s="463"/>
      <c r="BE16" s="455"/>
      <c r="BF16" s="456"/>
      <c r="BG16" s="453"/>
      <c r="BH16" s="457"/>
      <c r="BI16" s="453"/>
      <c r="BJ16" s="458"/>
      <c r="BK16" s="453"/>
      <c r="BL16" s="459"/>
      <c r="BM16" s="455"/>
      <c r="BN16" s="456"/>
    </row>
    <row r="17" spans="1:66" s="364" customFormat="1" ht="17.25" customHeight="1" x14ac:dyDescent="0.25">
      <c r="A17" s="1223"/>
      <c r="B17" s="431"/>
      <c r="C17" s="432">
        <v>0</v>
      </c>
      <c r="D17" s="428" t="s">
        <v>73</v>
      </c>
      <c r="E17" s="433">
        <v>0</v>
      </c>
      <c r="F17" s="428" t="s">
        <v>71</v>
      </c>
      <c r="G17" s="433">
        <v>0</v>
      </c>
      <c r="H17" s="428" t="s">
        <v>71</v>
      </c>
      <c r="I17" s="433">
        <f t="shared" si="0"/>
        <v>0</v>
      </c>
      <c r="J17" s="428" t="s">
        <v>71</v>
      </c>
      <c r="K17" s="434">
        <f t="shared" si="1"/>
        <v>0</v>
      </c>
      <c r="L17" s="435" t="s">
        <v>74</v>
      </c>
      <c r="N17" s="431"/>
      <c r="O17" s="432">
        <v>0</v>
      </c>
      <c r="P17" s="428" t="s">
        <v>73</v>
      </c>
      <c r="Q17" s="433">
        <v>0</v>
      </c>
      <c r="R17" s="428" t="s">
        <v>71</v>
      </c>
      <c r="S17" s="433">
        <v>0</v>
      </c>
      <c r="T17" s="428" t="s">
        <v>71</v>
      </c>
      <c r="U17" s="434">
        <f t="shared" si="2"/>
        <v>0</v>
      </c>
      <c r="V17" s="435" t="s">
        <v>74</v>
      </c>
      <c r="W17" s="434">
        <f t="shared" si="3"/>
        <v>0</v>
      </c>
      <c r="X17" s="428" t="s">
        <v>71</v>
      </c>
      <c r="Y17" s="434">
        <f t="shared" si="4"/>
        <v>0</v>
      </c>
      <c r="Z17" s="428" t="s">
        <v>71</v>
      </c>
      <c r="AA17" s="425"/>
      <c r="AB17" s="425"/>
      <c r="AD17" s="450"/>
      <c r="AE17" s="451"/>
      <c r="AF17" s="452"/>
      <c r="AG17" s="453"/>
      <c r="AH17" s="453">
        <f t="shared" si="5"/>
        <v>0</v>
      </c>
      <c r="AI17" s="454">
        <f t="shared" si="6"/>
        <v>0</v>
      </c>
      <c r="AJ17" s="455"/>
      <c r="AK17" s="456"/>
      <c r="AL17" s="453"/>
      <c r="AM17" s="457"/>
      <c r="AN17" s="453"/>
      <c r="AO17" s="458"/>
      <c r="AP17" s="453"/>
      <c r="AQ17" s="459"/>
      <c r="AR17" s="416"/>
      <c r="AS17" s="460"/>
      <c r="AT17" s="461">
        <f t="shared" si="7"/>
        <v>0</v>
      </c>
      <c r="AU17" s="452"/>
      <c r="AV17" s="456"/>
      <c r="AW17" s="453"/>
      <c r="AX17" s="457"/>
      <c r="AY17" s="453"/>
      <c r="AZ17" s="462"/>
      <c r="BA17" s="416"/>
      <c r="BB17" s="460">
        <f t="shared" si="8"/>
        <v>0</v>
      </c>
      <c r="BC17" s="459"/>
      <c r="BD17" s="463"/>
      <c r="BE17" s="455"/>
      <c r="BF17" s="456"/>
      <c r="BG17" s="453"/>
      <c r="BH17" s="457"/>
      <c r="BI17" s="453"/>
      <c r="BJ17" s="458"/>
      <c r="BK17" s="453"/>
      <c r="BL17" s="459"/>
      <c r="BM17" s="455"/>
      <c r="BN17" s="456"/>
    </row>
    <row r="18" spans="1:66" s="364" customFormat="1" ht="17.25" customHeight="1" x14ac:dyDescent="0.25">
      <c r="A18" s="1223"/>
      <c r="B18" s="431"/>
      <c r="C18" s="432">
        <v>0</v>
      </c>
      <c r="D18" s="428" t="s">
        <v>73</v>
      </c>
      <c r="E18" s="433">
        <v>0</v>
      </c>
      <c r="F18" s="428" t="s">
        <v>71</v>
      </c>
      <c r="G18" s="433">
        <v>0</v>
      </c>
      <c r="H18" s="428" t="s">
        <v>71</v>
      </c>
      <c r="I18" s="433">
        <f t="shared" si="0"/>
        <v>0</v>
      </c>
      <c r="J18" s="428" t="s">
        <v>71</v>
      </c>
      <c r="K18" s="434">
        <f t="shared" si="1"/>
        <v>0</v>
      </c>
      <c r="L18" s="435" t="s">
        <v>74</v>
      </c>
      <c r="N18" s="431"/>
      <c r="O18" s="432">
        <v>0</v>
      </c>
      <c r="P18" s="428" t="s">
        <v>73</v>
      </c>
      <c r="Q18" s="433">
        <v>0</v>
      </c>
      <c r="R18" s="428" t="s">
        <v>71</v>
      </c>
      <c r="S18" s="433">
        <v>0</v>
      </c>
      <c r="T18" s="428" t="s">
        <v>71</v>
      </c>
      <c r="U18" s="434">
        <f t="shared" si="2"/>
        <v>0</v>
      </c>
      <c r="V18" s="435" t="s">
        <v>74</v>
      </c>
      <c r="W18" s="434">
        <f t="shared" si="3"/>
        <v>0</v>
      </c>
      <c r="X18" s="428" t="s">
        <v>71</v>
      </c>
      <c r="Y18" s="434">
        <f t="shared" si="4"/>
        <v>0</v>
      </c>
      <c r="Z18" s="428" t="s">
        <v>71</v>
      </c>
      <c r="AA18" s="425"/>
      <c r="AB18" s="425"/>
      <c r="AD18" s="450"/>
      <c r="AE18" s="451"/>
      <c r="AF18" s="452"/>
      <c r="AG18" s="453"/>
      <c r="AH18" s="453">
        <f t="shared" si="5"/>
        <v>0</v>
      </c>
      <c r="AI18" s="454">
        <f t="shared" si="6"/>
        <v>0</v>
      </c>
      <c r="AJ18" s="455"/>
      <c r="AK18" s="456"/>
      <c r="AL18" s="453"/>
      <c r="AM18" s="457"/>
      <c r="AN18" s="453"/>
      <c r="AO18" s="458"/>
      <c r="AP18" s="453"/>
      <c r="AQ18" s="459"/>
      <c r="AR18" s="416"/>
      <c r="AS18" s="460"/>
      <c r="AT18" s="461">
        <f t="shared" si="7"/>
        <v>0</v>
      </c>
      <c r="AU18" s="452"/>
      <c r="AV18" s="456"/>
      <c r="AW18" s="453"/>
      <c r="AX18" s="457"/>
      <c r="AY18" s="453"/>
      <c r="AZ18" s="462"/>
      <c r="BA18" s="416"/>
      <c r="BB18" s="460">
        <f t="shared" si="8"/>
        <v>0</v>
      </c>
      <c r="BC18" s="459"/>
      <c r="BD18" s="463"/>
      <c r="BE18" s="455"/>
      <c r="BF18" s="456"/>
      <c r="BG18" s="453"/>
      <c r="BH18" s="457"/>
      <c r="BI18" s="453"/>
      <c r="BJ18" s="458"/>
      <c r="BK18" s="453"/>
      <c r="BL18" s="459"/>
      <c r="BM18" s="455"/>
      <c r="BN18" s="456"/>
    </row>
    <row r="19" spans="1:66" s="364" customFormat="1" ht="17.25" customHeight="1" x14ac:dyDescent="0.25">
      <c r="A19" s="1223"/>
      <c r="B19" s="431"/>
      <c r="C19" s="432">
        <v>0</v>
      </c>
      <c r="D19" s="428" t="s">
        <v>73</v>
      </c>
      <c r="E19" s="433">
        <v>0</v>
      </c>
      <c r="F19" s="428" t="s">
        <v>71</v>
      </c>
      <c r="G19" s="433">
        <v>0</v>
      </c>
      <c r="H19" s="428" t="s">
        <v>71</v>
      </c>
      <c r="I19" s="433">
        <f t="shared" si="0"/>
        <v>0</v>
      </c>
      <c r="J19" s="428" t="s">
        <v>71</v>
      </c>
      <c r="K19" s="434">
        <f t="shared" si="1"/>
        <v>0</v>
      </c>
      <c r="L19" s="435" t="s">
        <v>74</v>
      </c>
      <c r="N19" s="431"/>
      <c r="O19" s="432">
        <v>0</v>
      </c>
      <c r="P19" s="428" t="s">
        <v>73</v>
      </c>
      <c r="Q19" s="433">
        <v>0</v>
      </c>
      <c r="R19" s="428" t="s">
        <v>71</v>
      </c>
      <c r="S19" s="433">
        <v>0</v>
      </c>
      <c r="T19" s="428" t="s">
        <v>71</v>
      </c>
      <c r="U19" s="434">
        <f t="shared" si="2"/>
        <v>0</v>
      </c>
      <c r="V19" s="435" t="s">
        <v>74</v>
      </c>
      <c r="W19" s="434">
        <f t="shared" si="3"/>
        <v>0</v>
      </c>
      <c r="X19" s="428" t="s">
        <v>71</v>
      </c>
      <c r="Y19" s="434">
        <f t="shared" si="4"/>
        <v>0</v>
      </c>
      <c r="Z19" s="428" t="s">
        <v>71</v>
      </c>
      <c r="AA19" s="425"/>
      <c r="AB19" s="425"/>
      <c r="AD19" s="450"/>
      <c r="AE19" s="451"/>
      <c r="AF19" s="452"/>
      <c r="AG19" s="453"/>
      <c r="AH19" s="453">
        <f t="shared" si="5"/>
        <v>0</v>
      </c>
      <c r="AI19" s="454">
        <f t="shared" si="6"/>
        <v>0</v>
      </c>
      <c r="AJ19" s="455"/>
      <c r="AK19" s="456"/>
      <c r="AL19" s="453"/>
      <c r="AM19" s="457"/>
      <c r="AN19" s="453"/>
      <c r="AO19" s="458"/>
      <c r="AP19" s="453"/>
      <c r="AQ19" s="459"/>
      <c r="AR19" s="416"/>
      <c r="AS19" s="460"/>
      <c r="AT19" s="461">
        <f t="shared" si="7"/>
        <v>0</v>
      </c>
      <c r="AU19" s="452"/>
      <c r="AV19" s="456"/>
      <c r="AW19" s="453"/>
      <c r="AX19" s="457"/>
      <c r="AY19" s="453"/>
      <c r="AZ19" s="462"/>
      <c r="BA19" s="416"/>
      <c r="BB19" s="460">
        <f t="shared" si="8"/>
        <v>0</v>
      </c>
      <c r="BC19" s="459"/>
      <c r="BD19" s="463"/>
      <c r="BE19" s="455"/>
      <c r="BF19" s="456"/>
      <c r="BG19" s="453"/>
      <c r="BH19" s="457"/>
      <c r="BI19" s="453"/>
      <c r="BJ19" s="458"/>
      <c r="BK19" s="453"/>
      <c r="BL19" s="459"/>
      <c r="BM19" s="455"/>
      <c r="BN19" s="456"/>
    </row>
    <row r="20" spans="1:66" s="364" customFormat="1" ht="17.25" customHeight="1" x14ac:dyDescent="0.25">
      <c r="A20" s="1223"/>
      <c r="B20" s="431"/>
      <c r="C20" s="432">
        <v>0</v>
      </c>
      <c r="D20" s="428" t="s">
        <v>73</v>
      </c>
      <c r="E20" s="433">
        <v>0</v>
      </c>
      <c r="F20" s="428" t="s">
        <v>71</v>
      </c>
      <c r="G20" s="433">
        <v>0</v>
      </c>
      <c r="H20" s="428" t="s">
        <v>71</v>
      </c>
      <c r="I20" s="433">
        <f t="shared" si="0"/>
        <v>0</v>
      </c>
      <c r="J20" s="428" t="s">
        <v>71</v>
      </c>
      <c r="K20" s="434">
        <f t="shared" si="1"/>
        <v>0</v>
      </c>
      <c r="L20" s="435" t="s">
        <v>74</v>
      </c>
      <c r="N20" s="431"/>
      <c r="O20" s="432">
        <v>0</v>
      </c>
      <c r="P20" s="428" t="s">
        <v>73</v>
      </c>
      <c r="Q20" s="433">
        <v>0</v>
      </c>
      <c r="R20" s="428" t="s">
        <v>71</v>
      </c>
      <c r="S20" s="433">
        <v>0</v>
      </c>
      <c r="T20" s="428" t="s">
        <v>71</v>
      </c>
      <c r="U20" s="434">
        <f t="shared" si="2"/>
        <v>0</v>
      </c>
      <c r="V20" s="435" t="s">
        <v>74</v>
      </c>
      <c r="W20" s="434">
        <f t="shared" si="3"/>
        <v>0</v>
      </c>
      <c r="X20" s="428" t="s">
        <v>71</v>
      </c>
      <c r="Y20" s="434">
        <f t="shared" si="4"/>
        <v>0</v>
      </c>
      <c r="Z20" s="428" t="s">
        <v>71</v>
      </c>
      <c r="AA20" s="425"/>
      <c r="AB20" s="425"/>
      <c r="AD20" s="450"/>
      <c r="AE20" s="451"/>
      <c r="AF20" s="452"/>
      <c r="AG20" s="453"/>
      <c r="AH20" s="453">
        <f t="shared" si="5"/>
        <v>0</v>
      </c>
      <c r="AI20" s="454">
        <f t="shared" si="6"/>
        <v>0</v>
      </c>
      <c r="AJ20" s="455"/>
      <c r="AK20" s="456"/>
      <c r="AL20" s="453"/>
      <c r="AM20" s="457"/>
      <c r="AN20" s="453"/>
      <c r="AO20" s="458"/>
      <c r="AP20" s="453"/>
      <c r="AQ20" s="459"/>
      <c r="AR20" s="416"/>
      <c r="AS20" s="460"/>
      <c r="AT20" s="461">
        <f t="shared" si="7"/>
        <v>0</v>
      </c>
      <c r="AU20" s="452"/>
      <c r="AV20" s="456"/>
      <c r="AW20" s="453"/>
      <c r="AX20" s="457"/>
      <c r="AY20" s="453"/>
      <c r="AZ20" s="462"/>
      <c r="BA20" s="416"/>
      <c r="BB20" s="460">
        <f t="shared" si="8"/>
        <v>0</v>
      </c>
      <c r="BC20" s="459"/>
      <c r="BD20" s="463"/>
      <c r="BE20" s="455"/>
      <c r="BF20" s="456"/>
      <c r="BG20" s="453"/>
      <c r="BH20" s="457"/>
      <c r="BI20" s="453"/>
      <c r="BJ20" s="458"/>
      <c r="BK20" s="453"/>
      <c r="BL20" s="459"/>
      <c r="BM20" s="455"/>
      <c r="BN20" s="456"/>
    </row>
    <row r="21" spans="1:66" s="364" customFormat="1" ht="17.25" customHeight="1" x14ac:dyDescent="0.25">
      <c r="A21" s="1223"/>
      <c r="B21" s="431"/>
      <c r="C21" s="432">
        <v>0</v>
      </c>
      <c r="D21" s="428" t="s">
        <v>73</v>
      </c>
      <c r="E21" s="433">
        <v>0</v>
      </c>
      <c r="F21" s="428" t="s">
        <v>71</v>
      </c>
      <c r="G21" s="433">
        <v>0</v>
      </c>
      <c r="H21" s="428" t="s">
        <v>71</v>
      </c>
      <c r="I21" s="433">
        <f t="shared" si="0"/>
        <v>0</v>
      </c>
      <c r="J21" s="428" t="s">
        <v>71</v>
      </c>
      <c r="K21" s="434">
        <f t="shared" si="1"/>
        <v>0</v>
      </c>
      <c r="L21" s="435" t="s">
        <v>74</v>
      </c>
      <c r="N21" s="431"/>
      <c r="O21" s="432">
        <v>0</v>
      </c>
      <c r="P21" s="428" t="s">
        <v>73</v>
      </c>
      <c r="Q21" s="433">
        <v>0</v>
      </c>
      <c r="R21" s="428" t="s">
        <v>71</v>
      </c>
      <c r="S21" s="433">
        <v>0</v>
      </c>
      <c r="T21" s="428" t="s">
        <v>71</v>
      </c>
      <c r="U21" s="434">
        <f t="shared" si="2"/>
        <v>0</v>
      </c>
      <c r="V21" s="435" t="s">
        <v>74</v>
      </c>
      <c r="W21" s="434">
        <f t="shared" si="3"/>
        <v>0</v>
      </c>
      <c r="X21" s="428" t="s">
        <v>71</v>
      </c>
      <c r="Y21" s="434">
        <f t="shared" si="4"/>
        <v>0</v>
      </c>
      <c r="Z21" s="428" t="s">
        <v>71</v>
      </c>
      <c r="AA21" s="425"/>
      <c r="AB21" s="425"/>
      <c r="AD21" s="450"/>
      <c r="AE21" s="451"/>
      <c r="AF21" s="452"/>
      <c r="AG21" s="453"/>
      <c r="AH21" s="453">
        <f t="shared" si="5"/>
        <v>0</v>
      </c>
      <c r="AI21" s="454">
        <f t="shared" si="6"/>
        <v>0</v>
      </c>
      <c r="AJ21" s="455"/>
      <c r="AK21" s="456"/>
      <c r="AL21" s="453"/>
      <c r="AM21" s="457"/>
      <c r="AN21" s="453"/>
      <c r="AO21" s="458"/>
      <c r="AP21" s="453"/>
      <c r="AQ21" s="459"/>
      <c r="AR21" s="416"/>
      <c r="AS21" s="460"/>
      <c r="AT21" s="461">
        <f t="shared" si="7"/>
        <v>0</v>
      </c>
      <c r="AU21" s="452"/>
      <c r="AV21" s="456"/>
      <c r="AW21" s="453"/>
      <c r="AX21" s="457"/>
      <c r="AY21" s="453"/>
      <c r="AZ21" s="462"/>
      <c r="BA21" s="416"/>
      <c r="BB21" s="460">
        <f t="shared" si="8"/>
        <v>0</v>
      </c>
      <c r="BC21" s="459"/>
      <c r="BD21" s="463"/>
      <c r="BE21" s="455"/>
      <c r="BF21" s="456"/>
      <c r="BG21" s="453"/>
      <c r="BH21" s="457"/>
      <c r="BI21" s="453"/>
      <c r="BJ21" s="458"/>
      <c r="BK21" s="453"/>
      <c r="BL21" s="459"/>
      <c r="BM21" s="455"/>
      <c r="BN21" s="456"/>
    </row>
    <row r="22" spans="1:66" s="364" customFormat="1" ht="17.25" customHeight="1" x14ac:dyDescent="0.25">
      <c r="A22" s="1223"/>
      <c r="B22" s="431"/>
      <c r="C22" s="432">
        <v>0</v>
      </c>
      <c r="D22" s="428" t="s">
        <v>73</v>
      </c>
      <c r="E22" s="433">
        <v>0</v>
      </c>
      <c r="F22" s="428" t="s">
        <v>71</v>
      </c>
      <c r="G22" s="433">
        <v>0</v>
      </c>
      <c r="H22" s="428" t="s">
        <v>71</v>
      </c>
      <c r="I22" s="433">
        <f t="shared" si="0"/>
        <v>0</v>
      </c>
      <c r="J22" s="428" t="s">
        <v>71</v>
      </c>
      <c r="K22" s="434">
        <f t="shared" si="1"/>
        <v>0</v>
      </c>
      <c r="L22" s="435" t="s">
        <v>74</v>
      </c>
      <c r="N22" s="431"/>
      <c r="O22" s="432">
        <v>0</v>
      </c>
      <c r="P22" s="428" t="s">
        <v>73</v>
      </c>
      <c r="Q22" s="433">
        <v>0</v>
      </c>
      <c r="R22" s="428" t="s">
        <v>71</v>
      </c>
      <c r="S22" s="433">
        <v>0</v>
      </c>
      <c r="T22" s="428" t="s">
        <v>71</v>
      </c>
      <c r="U22" s="434">
        <f t="shared" si="2"/>
        <v>0</v>
      </c>
      <c r="V22" s="435" t="s">
        <v>74</v>
      </c>
      <c r="W22" s="434">
        <f t="shared" si="3"/>
        <v>0</v>
      </c>
      <c r="X22" s="428" t="s">
        <v>71</v>
      </c>
      <c r="Y22" s="434">
        <f t="shared" si="4"/>
        <v>0</v>
      </c>
      <c r="Z22" s="428" t="s">
        <v>71</v>
      </c>
      <c r="AA22" s="425"/>
      <c r="AB22" s="425"/>
      <c r="AD22" s="450"/>
      <c r="AE22" s="451"/>
      <c r="AF22" s="452"/>
      <c r="AG22" s="453"/>
      <c r="AH22" s="453">
        <f t="shared" si="5"/>
        <v>0</v>
      </c>
      <c r="AI22" s="454">
        <f t="shared" si="6"/>
        <v>0</v>
      </c>
      <c r="AJ22" s="455"/>
      <c r="AK22" s="456"/>
      <c r="AL22" s="453"/>
      <c r="AM22" s="457"/>
      <c r="AN22" s="453"/>
      <c r="AO22" s="458"/>
      <c r="AP22" s="453"/>
      <c r="AQ22" s="459"/>
      <c r="AR22" s="416"/>
      <c r="AS22" s="460"/>
      <c r="AT22" s="461">
        <f t="shared" si="7"/>
        <v>0</v>
      </c>
      <c r="AU22" s="452"/>
      <c r="AV22" s="456"/>
      <c r="AW22" s="453"/>
      <c r="AX22" s="457"/>
      <c r="AY22" s="453"/>
      <c r="AZ22" s="462"/>
      <c r="BA22" s="416"/>
      <c r="BB22" s="460">
        <f t="shared" si="8"/>
        <v>0</v>
      </c>
      <c r="BC22" s="459"/>
      <c r="BD22" s="463"/>
      <c r="BE22" s="455"/>
      <c r="BF22" s="456"/>
      <c r="BG22" s="453"/>
      <c r="BH22" s="457"/>
      <c r="BI22" s="453"/>
      <c r="BJ22" s="458"/>
      <c r="BK22" s="453"/>
      <c r="BL22" s="459"/>
      <c r="BM22" s="455"/>
      <c r="BN22" s="456"/>
    </row>
    <row r="23" spans="1:66" s="364" customFormat="1" ht="17.25" customHeight="1" x14ac:dyDescent="0.25">
      <c r="A23" s="1223"/>
      <c r="B23" s="431"/>
      <c r="C23" s="432">
        <v>0</v>
      </c>
      <c r="D23" s="428" t="s">
        <v>73</v>
      </c>
      <c r="E23" s="433">
        <v>0</v>
      </c>
      <c r="F23" s="428" t="s">
        <v>71</v>
      </c>
      <c r="G23" s="433">
        <v>0</v>
      </c>
      <c r="H23" s="428" t="s">
        <v>71</v>
      </c>
      <c r="I23" s="433">
        <f t="shared" si="0"/>
        <v>0</v>
      </c>
      <c r="J23" s="428" t="s">
        <v>71</v>
      </c>
      <c r="K23" s="434">
        <f t="shared" si="1"/>
        <v>0</v>
      </c>
      <c r="L23" s="435" t="s">
        <v>74</v>
      </c>
      <c r="N23" s="431"/>
      <c r="O23" s="432">
        <v>0</v>
      </c>
      <c r="P23" s="428" t="s">
        <v>73</v>
      </c>
      <c r="Q23" s="433">
        <v>0</v>
      </c>
      <c r="R23" s="428" t="s">
        <v>71</v>
      </c>
      <c r="S23" s="433">
        <v>0</v>
      </c>
      <c r="T23" s="428" t="s">
        <v>71</v>
      </c>
      <c r="U23" s="434">
        <f t="shared" si="2"/>
        <v>0</v>
      </c>
      <c r="V23" s="435" t="s">
        <v>74</v>
      </c>
      <c r="W23" s="434">
        <f t="shared" si="3"/>
        <v>0</v>
      </c>
      <c r="X23" s="428" t="s">
        <v>71</v>
      </c>
      <c r="Y23" s="434">
        <f t="shared" si="4"/>
        <v>0</v>
      </c>
      <c r="Z23" s="428" t="s">
        <v>71</v>
      </c>
      <c r="AA23" s="425"/>
      <c r="AB23" s="425"/>
      <c r="AD23" s="450"/>
      <c r="AE23" s="451"/>
      <c r="AF23" s="452"/>
      <c r="AG23" s="453"/>
      <c r="AH23" s="453">
        <f t="shared" si="5"/>
        <v>0</v>
      </c>
      <c r="AI23" s="454">
        <f t="shared" si="6"/>
        <v>0</v>
      </c>
      <c r="AJ23" s="455"/>
      <c r="AK23" s="456"/>
      <c r="AL23" s="453"/>
      <c r="AM23" s="457"/>
      <c r="AN23" s="453"/>
      <c r="AO23" s="458"/>
      <c r="AP23" s="453"/>
      <c r="AQ23" s="459"/>
      <c r="AR23" s="416"/>
      <c r="AS23" s="460"/>
      <c r="AT23" s="461">
        <f t="shared" si="7"/>
        <v>0</v>
      </c>
      <c r="AU23" s="452"/>
      <c r="AV23" s="456"/>
      <c r="AW23" s="453"/>
      <c r="AX23" s="457"/>
      <c r="AY23" s="453"/>
      <c r="AZ23" s="462"/>
      <c r="BA23" s="416"/>
      <c r="BB23" s="460">
        <f t="shared" si="8"/>
        <v>0</v>
      </c>
      <c r="BC23" s="459"/>
      <c r="BD23" s="463"/>
      <c r="BE23" s="455"/>
      <c r="BF23" s="456"/>
      <c r="BG23" s="453"/>
      <c r="BH23" s="457"/>
      <c r="BI23" s="453"/>
      <c r="BJ23" s="458"/>
      <c r="BK23" s="453"/>
      <c r="BL23" s="459"/>
      <c r="BM23" s="455"/>
      <c r="BN23" s="456"/>
    </row>
    <row r="24" spans="1:66" s="364" customFormat="1" ht="17.25" customHeight="1" x14ac:dyDescent="0.25">
      <c r="A24" s="1223"/>
      <c r="B24" s="431"/>
      <c r="C24" s="432">
        <v>0</v>
      </c>
      <c r="D24" s="428" t="s">
        <v>73</v>
      </c>
      <c r="E24" s="433">
        <v>0</v>
      </c>
      <c r="F24" s="428" t="s">
        <v>71</v>
      </c>
      <c r="G24" s="433">
        <v>0</v>
      </c>
      <c r="H24" s="428" t="s">
        <v>71</v>
      </c>
      <c r="I24" s="433">
        <f t="shared" si="0"/>
        <v>0</v>
      </c>
      <c r="J24" s="428" t="s">
        <v>71</v>
      </c>
      <c r="K24" s="434">
        <f t="shared" si="1"/>
        <v>0</v>
      </c>
      <c r="L24" s="435" t="s">
        <v>74</v>
      </c>
      <c r="N24" s="431"/>
      <c r="O24" s="432">
        <v>0</v>
      </c>
      <c r="P24" s="428" t="s">
        <v>73</v>
      </c>
      <c r="Q24" s="433">
        <v>0</v>
      </c>
      <c r="R24" s="428" t="s">
        <v>71</v>
      </c>
      <c r="S24" s="433">
        <v>0</v>
      </c>
      <c r="T24" s="428" t="s">
        <v>71</v>
      </c>
      <c r="U24" s="434">
        <f t="shared" si="2"/>
        <v>0</v>
      </c>
      <c r="V24" s="435" t="s">
        <v>74</v>
      </c>
      <c r="W24" s="434">
        <f t="shared" si="3"/>
        <v>0</v>
      </c>
      <c r="X24" s="428" t="s">
        <v>71</v>
      </c>
      <c r="Y24" s="434">
        <f t="shared" si="4"/>
        <v>0</v>
      </c>
      <c r="Z24" s="428" t="s">
        <v>71</v>
      </c>
      <c r="AA24" s="425"/>
      <c r="AB24" s="425"/>
      <c r="AD24" s="450"/>
      <c r="AE24" s="451"/>
      <c r="AF24" s="452"/>
      <c r="AG24" s="453"/>
      <c r="AH24" s="453">
        <f t="shared" si="5"/>
        <v>0</v>
      </c>
      <c r="AI24" s="454">
        <f t="shared" si="6"/>
        <v>0</v>
      </c>
      <c r="AJ24" s="455"/>
      <c r="AK24" s="456"/>
      <c r="AL24" s="453"/>
      <c r="AM24" s="457"/>
      <c r="AN24" s="453"/>
      <c r="AO24" s="458"/>
      <c r="AP24" s="453"/>
      <c r="AQ24" s="459"/>
      <c r="AR24" s="416"/>
      <c r="AS24" s="460"/>
      <c r="AT24" s="461">
        <f t="shared" si="7"/>
        <v>0</v>
      </c>
      <c r="AU24" s="452"/>
      <c r="AV24" s="456"/>
      <c r="AW24" s="453"/>
      <c r="AX24" s="457"/>
      <c r="AY24" s="453"/>
      <c r="AZ24" s="462"/>
      <c r="BA24" s="416"/>
      <c r="BB24" s="460">
        <f t="shared" si="8"/>
        <v>0</v>
      </c>
      <c r="BC24" s="459"/>
      <c r="BD24" s="463"/>
      <c r="BE24" s="455"/>
      <c r="BF24" s="456"/>
      <c r="BG24" s="453"/>
      <c r="BH24" s="457"/>
      <c r="BI24" s="453"/>
      <c r="BJ24" s="458"/>
      <c r="BK24" s="453"/>
      <c r="BL24" s="459"/>
      <c r="BM24" s="455"/>
      <c r="BN24" s="456"/>
    </row>
    <row r="25" spans="1:66" s="364" customFormat="1" ht="17.25" customHeight="1" x14ac:dyDescent="0.25">
      <c r="A25" s="1223"/>
      <c r="B25" s="431"/>
      <c r="C25" s="432">
        <v>0</v>
      </c>
      <c r="D25" s="428" t="s">
        <v>73</v>
      </c>
      <c r="E25" s="433">
        <v>0</v>
      </c>
      <c r="F25" s="428" t="s">
        <v>71</v>
      </c>
      <c r="G25" s="433">
        <v>0</v>
      </c>
      <c r="H25" s="428" t="s">
        <v>71</v>
      </c>
      <c r="I25" s="433">
        <f t="shared" si="0"/>
        <v>0</v>
      </c>
      <c r="J25" s="428" t="s">
        <v>71</v>
      </c>
      <c r="K25" s="434">
        <f t="shared" si="1"/>
        <v>0</v>
      </c>
      <c r="L25" s="435" t="s">
        <v>74</v>
      </c>
      <c r="N25" s="431"/>
      <c r="O25" s="432">
        <v>0</v>
      </c>
      <c r="P25" s="428" t="s">
        <v>73</v>
      </c>
      <c r="Q25" s="433">
        <v>0</v>
      </c>
      <c r="R25" s="428" t="s">
        <v>71</v>
      </c>
      <c r="S25" s="433">
        <v>0</v>
      </c>
      <c r="T25" s="428" t="s">
        <v>71</v>
      </c>
      <c r="U25" s="434">
        <f t="shared" si="2"/>
        <v>0</v>
      </c>
      <c r="V25" s="435" t="s">
        <v>74</v>
      </c>
      <c r="W25" s="434">
        <f t="shared" si="3"/>
        <v>0</v>
      </c>
      <c r="X25" s="428" t="s">
        <v>71</v>
      </c>
      <c r="Y25" s="434">
        <f t="shared" si="4"/>
        <v>0</v>
      </c>
      <c r="Z25" s="428" t="s">
        <v>71</v>
      </c>
      <c r="AA25" s="425"/>
      <c r="AB25" s="425"/>
      <c r="AD25" s="450"/>
      <c r="AE25" s="451"/>
      <c r="AF25" s="452"/>
      <c r="AG25" s="453"/>
      <c r="AH25" s="453">
        <f t="shared" si="5"/>
        <v>0</v>
      </c>
      <c r="AI25" s="454">
        <f t="shared" si="6"/>
        <v>0</v>
      </c>
      <c r="AJ25" s="455"/>
      <c r="AK25" s="456"/>
      <c r="AL25" s="453"/>
      <c r="AM25" s="457"/>
      <c r="AN25" s="453"/>
      <c r="AO25" s="458"/>
      <c r="AP25" s="453"/>
      <c r="AQ25" s="459"/>
      <c r="AR25" s="416"/>
      <c r="AS25" s="460"/>
      <c r="AT25" s="461">
        <f t="shared" si="7"/>
        <v>0</v>
      </c>
      <c r="AU25" s="452"/>
      <c r="AV25" s="456"/>
      <c r="AW25" s="453"/>
      <c r="AX25" s="457"/>
      <c r="AY25" s="453"/>
      <c r="AZ25" s="462"/>
      <c r="BA25" s="416"/>
      <c r="BB25" s="460">
        <f t="shared" si="8"/>
        <v>0</v>
      </c>
      <c r="BC25" s="459"/>
      <c r="BD25" s="463"/>
      <c r="BE25" s="455"/>
      <c r="BF25" s="456"/>
      <c r="BG25" s="453"/>
      <c r="BH25" s="457"/>
      <c r="BI25" s="453"/>
      <c r="BJ25" s="458"/>
      <c r="BK25" s="453"/>
      <c r="BL25" s="459"/>
      <c r="BM25" s="455"/>
      <c r="BN25" s="456"/>
    </row>
    <row r="26" spans="1:66" s="364" customFormat="1" ht="17.25" customHeight="1" x14ac:dyDescent="0.25">
      <c r="A26" s="1223"/>
      <c r="B26" s="431"/>
      <c r="C26" s="432">
        <v>0</v>
      </c>
      <c r="D26" s="428" t="s">
        <v>73</v>
      </c>
      <c r="E26" s="433">
        <v>0</v>
      </c>
      <c r="F26" s="428" t="s">
        <v>71</v>
      </c>
      <c r="G26" s="433">
        <v>0</v>
      </c>
      <c r="H26" s="428" t="s">
        <v>71</v>
      </c>
      <c r="I26" s="433">
        <f t="shared" si="0"/>
        <v>0</v>
      </c>
      <c r="J26" s="428" t="s">
        <v>71</v>
      </c>
      <c r="K26" s="434">
        <f t="shared" si="1"/>
        <v>0</v>
      </c>
      <c r="L26" s="435" t="s">
        <v>74</v>
      </c>
      <c r="N26" s="431"/>
      <c r="O26" s="432">
        <v>0</v>
      </c>
      <c r="P26" s="428" t="s">
        <v>73</v>
      </c>
      <c r="Q26" s="433">
        <v>0</v>
      </c>
      <c r="R26" s="428" t="s">
        <v>71</v>
      </c>
      <c r="S26" s="433">
        <v>0</v>
      </c>
      <c r="T26" s="428" t="s">
        <v>71</v>
      </c>
      <c r="U26" s="434">
        <f t="shared" si="2"/>
        <v>0</v>
      </c>
      <c r="V26" s="435" t="s">
        <v>74</v>
      </c>
      <c r="W26" s="434">
        <f t="shared" si="3"/>
        <v>0</v>
      </c>
      <c r="X26" s="428" t="s">
        <v>71</v>
      </c>
      <c r="Y26" s="434">
        <f t="shared" si="4"/>
        <v>0</v>
      </c>
      <c r="Z26" s="428" t="s">
        <v>71</v>
      </c>
      <c r="AA26" s="425"/>
      <c r="AB26" s="425"/>
      <c r="AD26" s="450"/>
      <c r="AE26" s="451"/>
      <c r="AF26" s="452"/>
      <c r="AG26" s="453"/>
      <c r="AH26" s="453">
        <f t="shared" si="5"/>
        <v>0</v>
      </c>
      <c r="AI26" s="454">
        <f t="shared" si="6"/>
        <v>0</v>
      </c>
      <c r="AJ26" s="455"/>
      <c r="AK26" s="456"/>
      <c r="AL26" s="453"/>
      <c r="AM26" s="457"/>
      <c r="AN26" s="453"/>
      <c r="AO26" s="458"/>
      <c r="AP26" s="453"/>
      <c r="AQ26" s="459"/>
      <c r="AR26" s="416"/>
      <c r="AS26" s="460"/>
      <c r="AT26" s="461">
        <f t="shared" si="7"/>
        <v>0</v>
      </c>
      <c r="AU26" s="452"/>
      <c r="AV26" s="456"/>
      <c r="AW26" s="453"/>
      <c r="AX26" s="457"/>
      <c r="AY26" s="453"/>
      <c r="AZ26" s="462"/>
      <c r="BA26" s="416"/>
      <c r="BB26" s="460">
        <f t="shared" si="8"/>
        <v>0</v>
      </c>
      <c r="BC26" s="459"/>
      <c r="BD26" s="463"/>
      <c r="BE26" s="455"/>
      <c r="BF26" s="456"/>
      <c r="BG26" s="453"/>
      <c r="BH26" s="457"/>
      <c r="BI26" s="453"/>
      <c r="BJ26" s="458"/>
      <c r="BK26" s="453"/>
      <c r="BL26" s="459"/>
      <c r="BM26" s="455"/>
      <c r="BN26" s="456"/>
    </row>
    <row r="27" spans="1:66" s="364" customFormat="1" ht="17.25" customHeight="1" x14ac:dyDescent="0.25">
      <c r="A27" s="1223"/>
      <c r="B27" s="431"/>
      <c r="C27" s="432">
        <v>0</v>
      </c>
      <c r="D27" s="428" t="s">
        <v>73</v>
      </c>
      <c r="E27" s="433">
        <v>0</v>
      </c>
      <c r="F27" s="428" t="s">
        <v>71</v>
      </c>
      <c r="G27" s="433">
        <v>0</v>
      </c>
      <c r="H27" s="428" t="s">
        <v>71</v>
      </c>
      <c r="I27" s="433">
        <f t="shared" si="0"/>
        <v>0</v>
      </c>
      <c r="J27" s="428" t="s">
        <v>71</v>
      </c>
      <c r="K27" s="434">
        <f t="shared" si="1"/>
        <v>0</v>
      </c>
      <c r="L27" s="435" t="s">
        <v>74</v>
      </c>
      <c r="N27" s="431"/>
      <c r="O27" s="432">
        <v>0</v>
      </c>
      <c r="P27" s="428" t="s">
        <v>73</v>
      </c>
      <c r="Q27" s="433">
        <v>0</v>
      </c>
      <c r="R27" s="428" t="s">
        <v>71</v>
      </c>
      <c r="S27" s="433">
        <v>0</v>
      </c>
      <c r="T27" s="428" t="s">
        <v>71</v>
      </c>
      <c r="U27" s="434">
        <f t="shared" si="2"/>
        <v>0</v>
      </c>
      <c r="V27" s="435" t="s">
        <v>74</v>
      </c>
      <c r="W27" s="434">
        <f t="shared" si="3"/>
        <v>0</v>
      </c>
      <c r="X27" s="428" t="s">
        <v>71</v>
      </c>
      <c r="Y27" s="434">
        <f t="shared" si="4"/>
        <v>0</v>
      </c>
      <c r="Z27" s="428" t="s">
        <v>71</v>
      </c>
      <c r="AA27" s="425"/>
      <c r="AB27" s="425"/>
      <c r="AD27" s="450"/>
      <c r="AE27" s="451"/>
      <c r="AF27" s="452"/>
      <c r="AG27" s="453"/>
      <c r="AH27" s="453">
        <f t="shared" si="5"/>
        <v>0</v>
      </c>
      <c r="AI27" s="454">
        <f t="shared" si="6"/>
        <v>0</v>
      </c>
      <c r="AJ27" s="455"/>
      <c r="AK27" s="456"/>
      <c r="AL27" s="453"/>
      <c r="AM27" s="457"/>
      <c r="AN27" s="453"/>
      <c r="AO27" s="458"/>
      <c r="AP27" s="453"/>
      <c r="AQ27" s="459"/>
      <c r="AR27" s="416"/>
      <c r="AS27" s="460"/>
      <c r="AT27" s="461">
        <f t="shared" si="7"/>
        <v>0</v>
      </c>
      <c r="AU27" s="452"/>
      <c r="AV27" s="456"/>
      <c r="AW27" s="453"/>
      <c r="AX27" s="457"/>
      <c r="AY27" s="453"/>
      <c r="AZ27" s="462"/>
      <c r="BA27" s="416"/>
      <c r="BB27" s="460">
        <f t="shared" si="8"/>
        <v>0</v>
      </c>
      <c r="BC27" s="459"/>
      <c r="BD27" s="463"/>
      <c r="BE27" s="455"/>
      <c r="BF27" s="456"/>
      <c r="BG27" s="453"/>
      <c r="BH27" s="457"/>
      <c r="BI27" s="453"/>
      <c r="BJ27" s="458"/>
      <c r="BK27" s="453"/>
      <c r="BL27" s="459"/>
      <c r="BM27" s="455"/>
      <c r="BN27" s="456"/>
    </row>
    <row r="28" spans="1:66" s="364" customFormat="1" ht="17.25" customHeight="1" x14ac:dyDescent="0.25">
      <c r="A28" s="1223"/>
      <c r="B28" s="431"/>
      <c r="C28" s="432">
        <v>0</v>
      </c>
      <c r="D28" s="428" t="s">
        <v>73</v>
      </c>
      <c r="E28" s="433">
        <v>0</v>
      </c>
      <c r="F28" s="428" t="s">
        <v>71</v>
      </c>
      <c r="G28" s="433">
        <v>0</v>
      </c>
      <c r="H28" s="428" t="s">
        <v>71</v>
      </c>
      <c r="I28" s="433">
        <f t="shared" si="0"/>
        <v>0</v>
      </c>
      <c r="J28" s="428" t="s">
        <v>71</v>
      </c>
      <c r="K28" s="434">
        <f t="shared" si="1"/>
        <v>0</v>
      </c>
      <c r="L28" s="435" t="s">
        <v>74</v>
      </c>
      <c r="N28" s="431"/>
      <c r="O28" s="432">
        <v>0</v>
      </c>
      <c r="P28" s="428" t="s">
        <v>73</v>
      </c>
      <c r="Q28" s="433">
        <v>0</v>
      </c>
      <c r="R28" s="428" t="s">
        <v>71</v>
      </c>
      <c r="S28" s="433">
        <v>0</v>
      </c>
      <c r="T28" s="428" t="s">
        <v>71</v>
      </c>
      <c r="U28" s="434">
        <f t="shared" si="2"/>
        <v>0</v>
      </c>
      <c r="V28" s="435" t="s">
        <v>74</v>
      </c>
      <c r="W28" s="434">
        <f t="shared" si="3"/>
        <v>0</v>
      </c>
      <c r="X28" s="428" t="s">
        <v>71</v>
      </c>
      <c r="Y28" s="434">
        <f t="shared" si="4"/>
        <v>0</v>
      </c>
      <c r="Z28" s="428" t="s">
        <v>71</v>
      </c>
      <c r="AA28" s="425"/>
      <c r="AB28" s="425"/>
      <c r="AD28" s="450"/>
      <c r="AE28" s="451"/>
      <c r="AF28" s="452"/>
      <c r="AG28" s="453"/>
      <c r="AH28" s="453">
        <f t="shared" si="5"/>
        <v>0</v>
      </c>
      <c r="AI28" s="454">
        <f t="shared" si="6"/>
        <v>0</v>
      </c>
      <c r="AJ28" s="455"/>
      <c r="AK28" s="456"/>
      <c r="AL28" s="453"/>
      <c r="AM28" s="457"/>
      <c r="AN28" s="453"/>
      <c r="AO28" s="458"/>
      <c r="AP28" s="453"/>
      <c r="AQ28" s="459"/>
      <c r="AR28" s="416"/>
      <c r="AS28" s="460"/>
      <c r="AT28" s="461">
        <f t="shared" si="7"/>
        <v>0</v>
      </c>
      <c r="AU28" s="452"/>
      <c r="AV28" s="456"/>
      <c r="AW28" s="453"/>
      <c r="AX28" s="457"/>
      <c r="AY28" s="453"/>
      <c r="AZ28" s="462"/>
      <c r="BA28" s="416"/>
      <c r="BB28" s="460">
        <f t="shared" si="8"/>
        <v>0</v>
      </c>
      <c r="BC28" s="459"/>
      <c r="BD28" s="463"/>
      <c r="BE28" s="455"/>
      <c r="BF28" s="456"/>
      <c r="BG28" s="453"/>
      <c r="BH28" s="457"/>
      <c r="BI28" s="453"/>
      <c r="BJ28" s="458"/>
      <c r="BK28" s="453"/>
      <c r="BL28" s="459"/>
      <c r="BM28" s="455"/>
      <c r="BN28" s="456"/>
    </row>
    <row r="29" spans="1:66" s="364" customFormat="1" ht="17.25" customHeight="1" x14ac:dyDescent="0.25">
      <c r="A29" s="1223"/>
      <c r="B29" s="431"/>
      <c r="C29" s="432">
        <v>0</v>
      </c>
      <c r="D29" s="428" t="s">
        <v>73</v>
      </c>
      <c r="E29" s="433">
        <v>0</v>
      </c>
      <c r="F29" s="428" t="s">
        <v>71</v>
      </c>
      <c r="G29" s="433">
        <v>0</v>
      </c>
      <c r="H29" s="428" t="s">
        <v>71</v>
      </c>
      <c r="I29" s="433">
        <f t="shared" si="0"/>
        <v>0</v>
      </c>
      <c r="J29" s="428" t="s">
        <v>71</v>
      </c>
      <c r="K29" s="434">
        <f t="shared" si="1"/>
        <v>0</v>
      </c>
      <c r="L29" s="435" t="s">
        <v>74</v>
      </c>
      <c r="N29" s="431"/>
      <c r="O29" s="432">
        <v>0</v>
      </c>
      <c r="P29" s="428" t="s">
        <v>73</v>
      </c>
      <c r="Q29" s="433">
        <v>0</v>
      </c>
      <c r="R29" s="428" t="s">
        <v>71</v>
      </c>
      <c r="S29" s="433">
        <v>0</v>
      </c>
      <c r="T29" s="428" t="s">
        <v>71</v>
      </c>
      <c r="U29" s="434">
        <f t="shared" si="2"/>
        <v>0</v>
      </c>
      <c r="V29" s="435" t="s">
        <v>74</v>
      </c>
      <c r="W29" s="434">
        <f t="shared" si="3"/>
        <v>0</v>
      </c>
      <c r="X29" s="428" t="s">
        <v>71</v>
      </c>
      <c r="Y29" s="434">
        <f t="shared" si="4"/>
        <v>0</v>
      </c>
      <c r="Z29" s="428" t="s">
        <v>71</v>
      </c>
      <c r="AA29" s="425"/>
      <c r="AB29" s="425"/>
      <c r="AD29" s="450"/>
      <c r="AE29" s="451"/>
      <c r="AF29" s="452"/>
      <c r="AG29" s="453"/>
      <c r="AH29" s="453">
        <f t="shared" si="5"/>
        <v>0</v>
      </c>
      <c r="AI29" s="454">
        <f t="shared" si="6"/>
        <v>0</v>
      </c>
      <c r="AJ29" s="455"/>
      <c r="AK29" s="456"/>
      <c r="AL29" s="453"/>
      <c r="AM29" s="457"/>
      <c r="AN29" s="453"/>
      <c r="AO29" s="458"/>
      <c r="AP29" s="453"/>
      <c r="AQ29" s="459"/>
      <c r="AR29" s="416"/>
      <c r="AS29" s="460"/>
      <c r="AT29" s="461">
        <f t="shared" si="7"/>
        <v>0</v>
      </c>
      <c r="AU29" s="452"/>
      <c r="AV29" s="456"/>
      <c r="AW29" s="453"/>
      <c r="AX29" s="457"/>
      <c r="AY29" s="453"/>
      <c r="AZ29" s="462"/>
      <c r="BA29" s="416"/>
      <c r="BB29" s="460">
        <f t="shared" si="8"/>
        <v>0</v>
      </c>
      <c r="BC29" s="459"/>
      <c r="BD29" s="463"/>
      <c r="BE29" s="455"/>
      <c r="BF29" s="456"/>
      <c r="BG29" s="453"/>
      <c r="BH29" s="457"/>
      <c r="BI29" s="453"/>
      <c r="BJ29" s="458"/>
      <c r="BK29" s="453"/>
      <c r="BL29" s="459"/>
      <c r="BM29" s="455"/>
      <c r="BN29" s="456"/>
    </row>
    <row r="30" spans="1:66" s="364" customFormat="1" ht="17.25" customHeight="1" x14ac:dyDescent="0.25">
      <c r="A30" s="1223"/>
      <c r="B30" s="431"/>
      <c r="C30" s="432">
        <v>0</v>
      </c>
      <c r="D30" s="428" t="s">
        <v>73</v>
      </c>
      <c r="E30" s="433">
        <v>0</v>
      </c>
      <c r="F30" s="428" t="s">
        <v>71</v>
      </c>
      <c r="G30" s="433">
        <v>0</v>
      </c>
      <c r="H30" s="428" t="s">
        <v>71</v>
      </c>
      <c r="I30" s="433">
        <f t="shared" si="0"/>
        <v>0</v>
      </c>
      <c r="J30" s="428" t="s">
        <v>71</v>
      </c>
      <c r="K30" s="434">
        <f t="shared" si="1"/>
        <v>0</v>
      </c>
      <c r="L30" s="435" t="s">
        <v>74</v>
      </c>
      <c r="N30" s="431"/>
      <c r="O30" s="432">
        <v>0</v>
      </c>
      <c r="P30" s="428" t="s">
        <v>73</v>
      </c>
      <c r="Q30" s="433">
        <v>0</v>
      </c>
      <c r="R30" s="428" t="s">
        <v>71</v>
      </c>
      <c r="S30" s="433">
        <v>0</v>
      </c>
      <c r="T30" s="428" t="s">
        <v>71</v>
      </c>
      <c r="U30" s="434">
        <f t="shared" si="2"/>
        <v>0</v>
      </c>
      <c r="V30" s="435" t="s">
        <v>74</v>
      </c>
      <c r="W30" s="434">
        <f t="shared" si="3"/>
        <v>0</v>
      </c>
      <c r="X30" s="428" t="s">
        <v>71</v>
      </c>
      <c r="Y30" s="434">
        <f t="shared" si="4"/>
        <v>0</v>
      </c>
      <c r="Z30" s="428" t="s">
        <v>71</v>
      </c>
      <c r="AA30" s="425"/>
      <c r="AB30" s="425"/>
      <c r="AD30" s="389" t="s">
        <v>101</v>
      </c>
      <c r="AE30" s="390"/>
      <c r="AF30" s="390"/>
      <c r="AG30" s="390"/>
      <c r="AH30" s="390"/>
      <c r="AI30" s="464"/>
      <c r="AJ30" s="465">
        <f t="shared" ref="AJ30" si="9">SUM(AJ7:AJ29)</f>
        <v>0</v>
      </c>
      <c r="AK30" s="466">
        <f>SUM(AK7:AK29)</f>
        <v>0</v>
      </c>
      <c r="AL30" s="467">
        <f>SUM(AL7:AL29)</f>
        <v>0</v>
      </c>
      <c r="AM30" s="468">
        <f>SUM(AM7:AM29)</f>
        <v>0</v>
      </c>
      <c r="AN30" s="467">
        <f>SUM(AN7:AN29)</f>
        <v>0</v>
      </c>
      <c r="AO30" s="469">
        <f>SUM(AO7:AO29)</f>
        <v>0</v>
      </c>
      <c r="AP30" s="467">
        <f t="shared" ref="AP30" si="10">SUM(AP7:AP29)</f>
        <v>0</v>
      </c>
      <c r="AQ30" s="470">
        <f>SUM(AQ7:AQ29)</f>
        <v>0</v>
      </c>
      <c r="AR30" s="416"/>
      <c r="AS30" s="471"/>
      <c r="AT30" s="464"/>
      <c r="AU30" s="467">
        <f t="shared" ref="AU30:BE30" si="11">SUM(AU7:AU29)</f>
        <v>0</v>
      </c>
      <c r="AV30" s="466">
        <f t="shared" si="11"/>
        <v>0</v>
      </c>
      <c r="AW30" s="467">
        <f t="shared" si="11"/>
        <v>0</v>
      </c>
      <c r="AX30" s="468">
        <f t="shared" si="11"/>
        <v>0</v>
      </c>
      <c r="AY30" s="467">
        <f t="shared" si="11"/>
        <v>0</v>
      </c>
      <c r="AZ30" s="472"/>
      <c r="BA30" s="416"/>
      <c r="BB30" s="465">
        <f>SUM(BB7:BB29)</f>
        <v>0</v>
      </c>
      <c r="BC30" s="470">
        <f t="shared" ref="BC30" si="12">SUM(BC7:BC29)</f>
        <v>0</v>
      </c>
      <c r="BD30" s="463"/>
      <c r="BE30" s="465">
        <f t="shared" si="11"/>
        <v>0</v>
      </c>
      <c r="BF30" s="466">
        <f>SUM(BF7:BF29)</f>
        <v>0</v>
      </c>
      <c r="BG30" s="467">
        <f>SUM(BG7:BG29)</f>
        <v>0</v>
      </c>
      <c r="BH30" s="468">
        <f>SUM(BH7:BH29)</f>
        <v>0</v>
      </c>
      <c r="BI30" s="467">
        <f>SUM(BI7:BI29)</f>
        <v>0</v>
      </c>
      <c r="BJ30" s="469">
        <f>SUM(BJ7:BJ29)</f>
        <v>0</v>
      </c>
      <c r="BK30" s="467">
        <f t="shared" ref="BK30" si="13">SUM(BK7:BK29)</f>
        <v>0</v>
      </c>
      <c r="BL30" s="470">
        <f>SUM(BL7:BL29)</f>
        <v>0</v>
      </c>
      <c r="BM30" s="465">
        <f t="shared" ref="BM30" si="14">SUM(BM7:BM29)</f>
        <v>0</v>
      </c>
      <c r="BN30" s="466">
        <f>SUM(BN7:BN29)</f>
        <v>0</v>
      </c>
    </row>
    <row r="31" spans="1:66" s="364" customFormat="1" ht="121.5" x14ac:dyDescent="0.25">
      <c r="A31" s="1223"/>
      <c r="B31" s="357"/>
      <c r="C31" s="358"/>
      <c r="D31" s="358"/>
      <c r="E31" s="359"/>
      <c r="F31" s="359"/>
      <c r="G31" s="359"/>
      <c r="H31" s="359"/>
      <c r="I31" s="359"/>
      <c r="J31" s="359"/>
      <c r="K31" s="359"/>
      <c r="L31" s="359"/>
      <c r="M31" s="360"/>
      <c r="N31" s="360"/>
      <c r="O31" s="359"/>
      <c r="P31" s="359"/>
      <c r="Q31" s="359"/>
      <c r="R31" s="361"/>
      <c r="S31" s="361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85"/>
      <c r="AE31" s="386"/>
      <c r="AF31" s="386"/>
      <c r="AG31" s="386"/>
      <c r="AH31" s="386"/>
      <c r="AI31" s="386"/>
      <c r="AJ31" s="392" t="str">
        <f t="shared" ref="AJ31:AQ31" si="15">AJ4</f>
        <v>systeemplafond</v>
      </c>
      <c r="AK31" s="393" t="str">
        <f t="shared" si="15"/>
        <v>gips</v>
      </c>
      <c r="AL31" s="392" t="str">
        <f t="shared" si="15"/>
        <v>toeslag tussen balk</v>
      </c>
      <c r="AM31" s="394" t="str">
        <f t="shared" si="15"/>
        <v>toeslag schuurwerk</v>
      </c>
      <c r="AN31" s="392" t="str">
        <f t="shared" si="15"/>
        <v>beton spack</v>
      </c>
      <c r="AO31" s="395" t="str">
        <f t="shared" si="15"/>
        <v>schrootjes</v>
      </c>
      <c r="AP31" s="392" t="str">
        <f t="shared" si="15"/>
        <v>geen</v>
      </c>
      <c r="AQ31" s="396" t="str">
        <f t="shared" si="15"/>
        <v>anders</v>
      </c>
      <c r="AR31" s="387"/>
      <c r="AS31" s="392" t="str">
        <f t="shared" ref="AS31:AZ31" si="16">AS4</f>
        <v>hoogte</v>
      </c>
      <c r="AT31" s="392" t="str">
        <f t="shared" si="16"/>
        <v>m2</v>
      </c>
      <c r="AU31" s="392" t="str">
        <f t="shared" si="16"/>
        <v>behang</v>
      </c>
      <c r="AV31" s="393" t="str">
        <f t="shared" si="16"/>
        <v>sauswerk</v>
      </c>
      <c r="AW31" s="392" t="str">
        <f t="shared" si="16"/>
        <v>tegel</v>
      </c>
      <c r="AX31" s="394" t="str">
        <f t="shared" si="16"/>
        <v>behang</v>
      </c>
      <c r="AY31" s="392" t="str">
        <f t="shared" si="16"/>
        <v>betimmering (lambrisering)</v>
      </c>
      <c r="AZ31" s="395" t="str">
        <f t="shared" si="16"/>
        <v>anders</v>
      </c>
      <c r="BA31" s="387"/>
      <c r="BB31" s="392" t="str">
        <f>BB4</f>
        <v>plint</v>
      </c>
      <c r="BC31" s="396" t="str">
        <f>BC4</f>
        <v>knieschotten</v>
      </c>
      <c r="BD31" s="391"/>
      <c r="BE31" s="392" t="str">
        <f t="shared" ref="BE31:BL31" si="17">BE4</f>
        <v>Vinyl</v>
      </c>
      <c r="BF31" s="393" t="str">
        <f t="shared" si="17"/>
        <v>Marmoleum</v>
      </c>
      <c r="BG31" s="392" t="str">
        <f t="shared" si="17"/>
        <v>vloerbedekking</v>
      </c>
      <c r="BH31" s="394" t="str">
        <f t="shared" si="17"/>
        <v>laminaat</v>
      </c>
      <c r="BI31" s="392" t="str">
        <f t="shared" si="17"/>
        <v>Parket</v>
      </c>
      <c r="BJ31" s="395" t="str">
        <f t="shared" si="17"/>
        <v>Tegels</v>
      </c>
      <c r="BK31" s="392" t="str">
        <f t="shared" si="17"/>
        <v>Cement dekvloer</v>
      </c>
      <c r="BL31" s="396" t="str">
        <f t="shared" si="17"/>
        <v>anders</v>
      </c>
      <c r="BM31" s="392" t="str">
        <f t="shared" ref="BM31:BN31" si="18">BM4</f>
        <v xml:space="preserve">Toeslag tegen fundering 300mm hoogte Lengte buiten gevel </v>
      </c>
      <c r="BN31" s="393" t="str">
        <f t="shared" si="18"/>
        <v>toeslag balken/ribcassetevloeren 10%</v>
      </c>
    </row>
    <row r="32" spans="1:66" s="364" customFormat="1" ht="17.25" customHeight="1" x14ac:dyDescent="0.25">
      <c r="A32" s="1223"/>
      <c r="B32" s="362" t="s">
        <v>267</v>
      </c>
      <c r="C32" s="363"/>
      <c r="D32" s="362"/>
      <c r="E32" s="362"/>
      <c r="F32" s="362"/>
      <c r="G32" s="362"/>
      <c r="H32" s="362"/>
      <c r="I32" s="362"/>
      <c r="J32" s="362"/>
      <c r="K32" s="362"/>
      <c r="L32" s="362"/>
      <c r="N32" s="362" t="s">
        <v>268</v>
      </c>
      <c r="O32" s="363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3"/>
      <c r="AB32" s="1216" t="s">
        <v>269</v>
      </c>
      <c r="AC32" s="1216"/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  <c r="AQ32" s="473"/>
      <c r="AR32" s="416"/>
      <c r="AS32" s="473"/>
      <c r="AT32" s="473"/>
      <c r="AU32" s="473"/>
      <c r="AV32" s="474">
        <v>0.8</v>
      </c>
      <c r="AW32" s="473"/>
      <c r="AX32" s="473"/>
      <c r="AY32" s="473"/>
      <c r="AZ32" s="473"/>
      <c r="BA32" s="473"/>
      <c r="BB32" s="473"/>
      <c r="BC32" s="473"/>
      <c r="BD32" s="475"/>
      <c r="BE32" s="473"/>
      <c r="BF32" s="473"/>
      <c r="BG32" s="473"/>
      <c r="BH32" s="473"/>
      <c r="BI32" s="473"/>
      <c r="BJ32" s="473"/>
      <c r="BM32" s="473"/>
      <c r="BN32" s="473"/>
    </row>
    <row r="33" spans="1:66" s="364" customFormat="1" ht="17.25" customHeight="1" x14ac:dyDescent="0.25">
      <c r="A33" s="1223"/>
      <c r="B33" s="365"/>
      <c r="C33" s="366" t="s">
        <v>213</v>
      </c>
      <c r="D33" s="367"/>
      <c r="E33" s="366" t="s">
        <v>215</v>
      </c>
      <c r="F33" s="367"/>
      <c r="G33" s="366" t="s">
        <v>216</v>
      </c>
      <c r="H33" s="367"/>
      <c r="I33" s="366" t="s">
        <v>270</v>
      </c>
      <c r="J33" s="367"/>
      <c r="K33" s="366" t="s">
        <v>271</v>
      </c>
      <c r="L33" s="367"/>
      <c r="O33" s="366" t="s">
        <v>213</v>
      </c>
      <c r="P33" s="367"/>
      <c r="Q33" s="366" t="s">
        <v>214</v>
      </c>
      <c r="R33" s="367"/>
      <c r="S33" s="366" t="s">
        <v>216</v>
      </c>
      <c r="T33" s="367"/>
      <c r="U33" s="366" t="s">
        <v>271</v>
      </c>
      <c r="V33" s="367"/>
      <c r="W33" s="366" t="s">
        <v>225</v>
      </c>
      <c r="X33" s="367"/>
      <c r="Y33" s="366" t="s">
        <v>272</v>
      </c>
      <c r="Z33" s="367"/>
      <c r="AA33" s="368"/>
      <c r="AB33" s="1217" t="s">
        <v>271</v>
      </c>
      <c r="AC33" s="1218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16"/>
      <c r="AS33" s="473"/>
      <c r="AT33" s="473"/>
      <c r="AU33" s="473"/>
      <c r="AV33" s="476">
        <f>AV30*AV32</f>
        <v>0</v>
      </c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M33" s="473"/>
      <c r="BN33" s="473"/>
    </row>
    <row r="34" spans="1:66" s="364" customFormat="1" ht="15.75" customHeight="1" x14ac:dyDescent="0.25">
      <c r="A34" s="1223"/>
      <c r="B34" s="369" t="s">
        <v>101</v>
      </c>
      <c r="C34" s="370">
        <f>SUM(C5:C30)</f>
        <v>0</v>
      </c>
      <c r="D34" s="371" t="s">
        <v>73</v>
      </c>
      <c r="E34" s="372">
        <f>SUM(E5:E30)</f>
        <v>0</v>
      </c>
      <c r="F34" s="373" t="s">
        <v>71</v>
      </c>
      <c r="G34" s="372">
        <f>SUM(G5:G30)</f>
        <v>0</v>
      </c>
      <c r="H34" s="373" t="s">
        <v>71</v>
      </c>
      <c r="I34" s="372">
        <f>SUM(I5:I30)</f>
        <v>0</v>
      </c>
      <c r="J34" s="371" t="s">
        <v>71</v>
      </c>
      <c r="K34" s="374">
        <f>SUM(K5:K30)</f>
        <v>0</v>
      </c>
      <c r="L34" s="375" t="s">
        <v>74</v>
      </c>
      <c r="O34" s="370">
        <f>SUM(O5:O30)</f>
        <v>0</v>
      </c>
      <c r="P34" s="371" t="s">
        <v>73</v>
      </c>
      <c r="Q34" s="372">
        <f>SUM(Q5:Q30)</f>
        <v>0</v>
      </c>
      <c r="R34" s="373" t="s">
        <v>71</v>
      </c>
      <c r="S34" s="372">
        <f>SUM(S5:S30)</f>
        <v>0</v>
      </c>
      <c r="T34" s="373" t="s">
        <v>71</v>
      </c>
      <c r="U34" s="376">
        <f>SUM(U5:U30)</f>
        <v>0</v>
      </c>
      <c r="V34" s="377" t="s">
        <v>74</v>
      </c>
      <c r="W34" s="372">
        <f>SUM(W5:W30)</f>
        <v>0</v>
      </c>
      <c r="X34" s="371" t="s">
        <v>71</v>
      </c>
      <c r="Y34" s="372">
        <f>SUM(Y5:Y30)</f>
        <v>0</v>
      </c>
      <c r="Z34" s="378" t="s">
        <v>71</v>
      </c>
      <c r="AA34" s="379"/>
      <c r="AB34" s="380">
        <f>+K34-U34</f>
        <v>0</v>
      </c>
      <c r="AC34" s="375" t="s">
        <v>74</v>
      </c>
      <c r="AR34" s="416"/>
    </row>
    <row r="35" spans="1:66" s="364" customFormat="1" ht="15.75" customHeight="1" x14ac:dyDescent="0.25">
      <c r="A35" s="1223"/>
      <c r="B35" s="477"/>
      <c r="C35" s="477"/>
      <c r="D35" s="477"/>
      <c r="E35" s="478"/>
      <c r="F35" s="478"/>
      <c r="G35" s="478"/>
      <c r="H35" s="478"/>
      <c r="I35" s="478"/>
      <c r="J35" s="478"/>
      <c r="K35" s="478"/>
      <c r="L35" s="478"/>
      <c r="O35" s="478"/>
      <c r="P35" s="478"/>
      <c r="Q35" s="478"/>
      <c r="R35" s="479"/>
      <c r="S35" s="479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R35" s="416"/>
    </row>
    <row r="36" spans="1:66" s="364" customFormat="1" ht="15.75" customHeight="1" x14ac:dyDescent="0.25">
      <c r="A36" s="1223"/>
      <c r="B36" s="477"/>
      <c r="C36" s="477"/>
      <c r="D36" s="477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9"/>
      <c r="T36" s="479"/>
      <c r="U36" s="480"/>
      <c r="V36" s="480"/>
      <c r="W36" s="480"/>
      <c r="X36" s="480"/>
      <c r="Y36" s="480"/>
      <c r="Z36" s="480"/>
      <c r="AA36" s="480"/>
      <c r="AB36" s="480"/>
      <c r="AC36" s="480"/>
    </row>
    <row r="37" spans="1:66" s="364" customFormat="1" ht="32.25" customHeight="1" x14ac:dyDescent="0.25">
      <c r="A37" s="1223"/>
      <c r="B37" s="481"/>
      <c r="C37" s="482"/>
      <c r="D37" s="482"/>
      <c r="E37" s="482"/>
      <c r="F37" s="482"/>
      <c r="G37" s="482"/>
      <c r="H37" s="482"/>
      <c r="I37" s="483"/>
      <c r="J37" s="483"/>
      <c r="K37" s="483"/>
      <c r="L37" s="483"/>
      <c r="M37" s="484"/>
      <c r="N37" s="484"/>
      <c r="O37" s="484"/>
      <c r="P37" s="484"/>
      <c r="Q37" s="483"/>
      <c r="R37" s="483"/>
      <c r="S37" s="483"/>
      <c r="T37" s="483"/>
      <c r="U37" s="425"/>
      <c r="V37" s="425"/>
    </row>
    <row r="38" spans="1:66" s="364" customFormat="1" ht="13.5" x14ac:dyDescent="0.25">
      <c r="A38" s="1223"/>
      <c r="B38" s="411" t="s">
        <v>273</v>
      </c>
      <c r="C38" s="1220" t="s">
        <v>213</v>
      </c>
      <c r="D38" s="1220"/>
      <c r="E38" s="1220" t="s">
        <v>214</v>
      </c>
      <c r="F38" s="1220"/>
      <c r="G38" s="1220" t="s">
        <v>216</v>
      </c>
      <c r="H38" s="1220"/>
      <c r="I38" s="1220" t="s">
        <v>259</v>
      </c>
      <c r="J38" s="1220"/>
      <c r="N38" s="411" t="s">
        <v>274</v>
      </c>
      <c r="O38" s="1214" t="s">
        <v>213</v>
      </c>
      <c r="P38" s="1215"/>
      <c r="Q38" s="1214" t="s">
        <v>214</v>
      </c>
      <c r="R38" s="1215"/>
      <c r="S38" s="1214" t="s">
        <v>216</v>
      </c>
      <c r="T38" s="1215"/>
      <c r="U38" s="1214" t="s">
        <v>259</v>
      </c>
      <c r="V38" s="1215"/>
    </row>
    <row r="39" spans="1:66" s="364" customFormat="1" ht="15.75" customHeight="1" x14ac:dyDescent="0.25">
      <c r="A39" s="1223"/>
      <c r="B39" s="410"/>
      <c r="C39" s="485"/>
      <c r="D39" s="486"/>
      <c r="E39" s="485"/>
      <c r="F39" s="486"/>
      <c r="G39" s="485"/>
      <c r="H39" s="486"/>
      <c r="I39" s="485"/>
      <c r="J39" s="486"/>
      <c r="N39" s="410"/>
      <c r="O39" s="485"/>
      <c r="P39" s="486"/>
      <c r="Q39" s="485"/>
      <c r="R39" s="486"/>
      <c r="S39" s="485"/>
      <c r="T39" s="486"/>
      <c r="U39" s="485"/>
      <c r="V39" s="486"/>
    </row>
    <row r="40" spans="1:66" s="364" customFormat="1" ht="15.75" customHeight="1" x14ac:dyDescent="0.25">
      <c r="A40" s="1223"/>
      <c r="B40" s="431"/>
      <c r="C40" s="487">
        <v>0</v>
      </c>
      <c r="D40" s="428" t="s">
        <v>73</v>
      </c>
      <c r="E40" s="488">
        <v>0</v>
      </c>
      <c r="F40" s="428" t="s">
        <v>71</v>
      </c>
      <c r="G40" s="488">
        <v>0</v>
      </c>
      <c r="H40" s="428" t="s">
        <v>71</v>
      </c>
      <c r="I40" s="488">
        <f>C40*E40*G40</f>
        <v>0</v>
      </c>
      <c r="J40" s="428" t="s">
        <v>74</v>
      </c>
      <c r="N40" s="431"/>
      <c r="O40" s="489">
        <v>0</v>
      </c>
      <c r="P40" s="428" t="s">
        <v>73</v>
      </c>
      <c r="Q40" s="488">
        <v>0</v>
      </c>
      <c r="R40" s="428" t="s">
        <v>71</v>
      </c>
      <c r="S40" s="488">
        <v>0</v>
      </c>
      <c r="T40" s="428" t="s">
        <v>71</v>
      </c>
      <c r="U40" s="488">
        <f>O40*Q40*S40</f>
        <v>0</v>
      </c>
      <c r="V40" s="428" t="s">
        <v>74</v>
      </c>
    </row>
    <row r="41" spans="1:66" s="364" customFormat="1" ht="15.75" customHeight="1" x14ac:dyDescent="0.25">
      <c r="A41" s="1223"/>
      <c r="B41" s="431"/>
      <c r="C41" s="487">
        <v>0</v>
      </c>
      <c r="D41" s="428" t="s">
        <v>73</v>
      </c>
      <c r="E41" s="488">
        <v>0</v>
      </c>
      <c r="F41" s="428" t="s">
        <v>71</v>
      </c>
      <c r="G41" s="488">
        <v>0</v>
      </c>
      <c r="H41" s="428" t="s">
        <v>71</v>
      </c>
      <c r="I41" s="488">
        <f t="shared" ref="I41:I60" si="19">C41*E41*G41</f>
        <v>0</v>
      </c>
      <c r="J41" s="428" t="s">
        <v>74</v>
      </c>
      <c r="N41" s="431"/>
      <c r="O41" s="489">
        <v>0</v>
      </c>
      <c r="P41" s="428" t="s">
        <v>73</v>
      </c>
      <c r="Q41" s="488">
        <v>0</v>
      </c>
      <c r="R41" s="428" t="s">
        <v>71</v>
      </c>
      <c r="S41" s="488">
        <v>0</v>
      </c>
      <c r="T41" s="428" t="s">
        <v>71</v>
      </c>
      <c r="U41" s="488">
        <f t="shared" ref="U41:U60" si="20">O41*Q41*S41</f>
        <v>0</v>
      </c>
      <c r="V41" s="428" t="s">
        <v>74</v>
      </c>
    </row>
    <row r="42" spans="1:66" s="364" customFormat="1" ht="15.75" customHeight="1" x14ac:dyDescent="0.25">
      <c r="A42" s="1223"/>
      <c r="B42" s="431"/>
      <c r="C42" s="487">
        <v>0</v>
      </c>
      <c r="D42" s="428" t="s">
        <v>73</v>
      </c>
      <c r="E42" s="488">
        <v>0</v>
      </c>
      <c r="F42" s="428" t="s">
        <v>71</v>
      </c>
      <c r="G42" s="488">
        <v>0</v>
      </c>
      <c r="H42" s="428" t="s">
        <v>71</v>
      </c>
      <c r="I42" s="488">
        <f t="shared" si="19"/>
        <v>0</v>
      </c>
      <c r="J42" s="428" t="s">
        <v>74</v>
      </c>
      <c r="N42" s="431"/>
      <c r="O42" s="489">
        <v>0</v>
      </c>
      <c r="P42" s="428" t="s">
        <v>73</v>
      </c>
      <c r="Q42" s="488">
        <v>0</v>
      </c>
      <c r="R42" s="428" t="s">
        <v>71</v>
      </c>
      <c r="S42" s="488">
        <v>0</v>
      </c>
      <c r="T42" s="428" t="s">
        <v>71</v>
      </c>
      <c r="U42" s="488">
        <f t="shared" si="20"/>
        <v>0</v>
      </c>
      <c r="V42" s="428" t="s">
        <v>74</v>
      </c>
    </row>
    <row r="43" spans="1:66" s="364" customFormat="1" ht="15.75" customHeight="1" x14ac:dyDescent="0.25">
      <c r="A43" s="1223"/>
      <c r="B43" s="431"/>
      <c r="C43" s="487">
        <v>0</v>
      </c>
      <c r="D43" s="428" t="s">
        <v>73</v>
      </c>
      <c r="E43" s="488">
        <v>0</v>
      </c>
      <c r="F43" s="428" t="s">
        <v>71</v>
      </c>
      <c r="G43" s="488">
        <v>0</v>
      </c>
      <c r="H43" s="428" t="s">
        <v>71</v>
      </c>
      <c r="I43" s="488">
        <f t="shared" si="19"/>
        <v>0</v>
      </c>
      <c r="J43" s="428" t="s">
        <v>74</v>
      </c>
      <c r="N43" s="431"/>
      <c r="O43" s="489">
        <v>0</v>
      </c>
      <c r="P43" s="428" t="s">
        <v>73</v>
      </c>
      <c r="Q43" s="488">
        <v>0</v>
      </c>
      <c r="R43" s="428" t="s">
        <v>71</v>
      </c>
      <c r="S43" s="488">
        <v>0</v>
      </c>
      <c r="T43" s="428" t="s">
        <v>71</v>
      </c>
      <c r="U43" s="488">
        <f t="shared" si="20"/>
        <v>0</v>
      </c>
      <c r="V43" s="428" t="s">
        <v>74</v>
      </c>
    </row>
    <row r="44" spans="1:66" s="364" customFormat="1" ht="15.75" customHeight="1" x14ac:dyDescent="0.25">
      <c r="A44" s="1223"/>
      <c r="B44" s="431"/>
      <c r="C44" s="487">
        <v>0</v>
      </c>
      <c r="D44" s="428" t="s">
        <v>73</v>
      </c>
      <c r="E44" s="488">
        <v>0</v>
      </c>
      <c r="F44" s="428" t="s">
        <v>71</v>
      </c>
      <c r="G44" s="488">
        <v>0</v>
      </c>
      <c r="H44" s="428" t="s">
        <v>71</v>
      </c>
      <c r="I44" s="488">
        <f t="shared" si="19"/>
        <v>0</v>
      </c>
      <c r="J44" s="428" t="s">
        <v>74</v>
      </c>
      <c r="N44" s="431"/>
      <c r="O44" s="489">
        <v>0</v>
      </c>
      <c r="P44" s="428" t="s">
        <v>73</v>
      </c>
      <c r="Q44" s="488">
        <v>0</v>
      </c>
      <c r="R44" s="428" t="s">
        <v>71</v>
      </c>
      <c r="S44" s="488">
        <v>0</v>
      </c>
      <c r="T44" s="428" t="s">
        <v>71</v>
      </c>
      <c r="U44" s="488">
        <f t="shared" si="20"/>
        <v>0</v>
      </c>
      <c r="V44" s="428" t="s">
        <v>74</v>
      </c>
    </row>
    <row r="45" spans="1:66" s="364" customFormat="1" ht="15.75" customHeight="1" x14ac:dyDescent="0.25">
      <c r="A45" s="1223"/>
      <c r="B45" s="431"/>
      <c r="C45" s="487">
        <v>0</v>
      </c>
      <c r="D45" s="428" t="s">
        <v>73</v>
      </c>
      <c r="E45" s="488">
        <v>0</v>
      </c>
      <c r="F45" s="428" t="s">
        <v>71</v>
      </c>
      <c r="G45" s="488">
        <v>0</v>
      </c>
      <c r="H45" s="428" t="s">
        <v>71</v>
      </c>
      <c r="I45" s="488">
        <f t="shared" si="19"/>
        <v>0</v>
      </c>
      <c r="J45" s="428" t="s">
        <v>74</v>
      </c>
      <c r="N45" s="431"/>
      <c r="O45" s="489">
        <v>0</v>
      </c>
      <c r="P45" s="428" t="s">
        <v>73</v>
      </c>
      <c r="Q45" s="488">
        <v>0</v>
      </c>
      <c r="R45" s="428" t="s">
        <v>71</v>
      </c>
      <c r="S45" s="488">
        <v>0</v>
      </c>
      <c r="T45" s="428" t="s">
        <v>71</v>
      </c>
      <c r="U45" s="488">
        <f t="shared" si="20"/>
        <v>0</v>
      </c>
      <c r="V45" s="428" t="s">
        <v>74</v>
      </c>
    </row>
    <row r="46" spans="1:66" s="364" customFormat="1" ht="15.75" customHeight="1" x14ac:dyDescent="0.25">
      <c r="A46" s="1223"/>
      <c r="B46" s="431"/>
      <c r="C46" s="487">
        <v>0</v>
      </c>
      <c r="D46" s="428" t="s">
        <v>73</v>
      </c>
      <c r="E46" s="488">
        <v>0</v>
      </c>
      <c r="F46" s="428" t="s">
        <v>71</v>
      </c>
      <c r="G46" s="488">
        <v>0</v>
      </c>
      <c r="H46" s="428" t="s">
        <v>71</v>
      </c>
      <c r="I46" s="488">
        <f t="shared" si="19"/>
        <v>0</v>
      </c>
      <c r="J46" s="428" t="s">
        <v>74</v>
      </c>
      <c r="N46" s="431"/>
      <c r="O46" s="489">
        <v>0</v>
      </c>
      <c r="P46" s="428" t="s">
        <v>73</v>
      </c>
      <c r="Q46" s="488">
        <v>0</v>
      </c>
      <c r="R46" s="428" t="s">
        <v>71</v>
      </c>
      <c r="S46" s="488">
        <v>0</v>
      </c>
      <c r="T46" s="428" t="s">
        <v>71</v>
      </c>
      <c r="U46" s="488">
        <f t="shared" si="20"/>
        <v>0</v>
      </c>
      <c r="V46" s="428" t="s">
        <v>74</v>
      </c>
    </row>
    <row r="47" spans="1:66" s="364" customFormat="1" ht="15.75" customHeight="1" x14ac:dyDescent="0.25">
      <c r="A47" s="1223"/>
      <c r="B47" s="431"/>
      <c r="C47" s="487">
        <v>0</v>
      </c>
      <c r="D47" s="428" t="s">
        <v>73</v>
      </c>
      <c r="E47" s="488">
        <v>0</v>
      </c>
      <c r="F47" s="428" t="s">
        <v>71</v>
      </c>
      <c r="G47" s="488">
        <v>0</v>
      </c>
      <c r="H47" s="428" t="s">
        <v>71</v>
      </c>
      <c r="I47" s="488">
        <f t="shared" si="19"/>
        <v>0</v>
      </c>
      <c r="J47" s="428" t="s">
        <v>74</v>
      </c>
      <c r="N47" s="431"/>
      <c r="O47" s="489">
        <v>0</v>
      </c>
      <c r="P47" s="428" t="s">
        <v>73</v>
      </c>
      <c r="Q47" s="488">
        <v>0</v>
      </c>
      <c r="R47" s="428" t="s">
        <v>71</v>
      </c>
      <c r="S47" s="488">
        <v>0</v>
      </c>
      <c r="T47" s="428" t="s">
        <v>71</v>
      </c>
      <c r="U47" s="488">
        <f t="shared" si="20"/>
        <v>0</v>
      </c>
      <c r="V47" s="428" t="s">
        <v>74</v>
      </c>
    </row>
    <row r="48" spans="1:66" s="364" customFormat="1" ht="15.75" customHeight="1" x14ac:dyDescent="0.25">
      <c r="A48" s="1223"/>
      <c r="B48" s="431"/>
      <c r="C48" s="487">
        <v>0</v>
      </c>
      <c r="D48" s="428" t="s">
        <v>73</v>
      </c>
      <c r="E48" s="488">
        <v>0</v>
      </c>
      <c r="F48" s="428" t="s">
        <v>71</v>
      </c>
      <c r="G48" s="488">
        <v>0</v>
      </c>
      <c r="H48" s="428" t="s">
        <v>71</v>
      </c>
      <c r="I48" s="488">
        <f t="shared" si="19"/>
        <v>0</v>
      </c>
      <c r="J48" s="428" t="s">
        <v>74</v>
      </c>
      <c r="N48" s="431"/>
      <c r="O48" s="489">
        <v>0</v>
      </c>
      <c r="P48" s="428" t="s">
        <v>73</v>
      </c>
      <c r="Q48" s="488">
        <v>0</v>
      </c>
      <c r="R48" s="428" t="s">
        <v>71</v>
      </c>
      <c r="S48" s="488">
        <v>0</v>
      </c>
      <c r="T48" s="428" t="s">
        <v>71</v>
      </c>
      <c r="U48" s="488">
        <f t="shared" si="20"/>
        <v>0</v>
      </c>
      <c r="V48" s="428" t="s">
        <v>74</v>
      </c>
    </row>
    <row r="49" spans="1:22" s="364" customFormat="1" ht="15.75" customHeight="1" x14ac:dyDescent="0.25">
      <c r="A49" s="1223"/>
      <c r="B49" s="431"/>
      <c r="C49" s="487">
        <v>0</v>
      </c>
      <c r="D49" s="428" t="s">
        <v>73</v>
      </c>
      <c r="E49" s="488">
        <v>0</v>
      </c>
      <c r="F49" s="428" t="s">
        <v>71</v>
      </c>
      <c r="G49" s="488">
        <v>0</v>
      </c>
      <c r="H49" s="428" t="s">
        <v>71</v>
      </c>
      <c r="I49" s="488">
        <f t="shared" si="19"/>
        <v>0</v>
      </c>
      <c r="J49" s="428" t="s">
        <v>74</v>
      </c>
      <c r="N49" s="431"/>
      <c r="O49" s="489">
        <v>0</v>
      </c>
      <c r="P49" s="428" t="s">
        <v>73</v>
      </c>
      <c r="Q49" s="488">
        <v>0</v>
      </c>
      <c r="R49" s="428" t="s">
        <v>71</v>
      </c>
      <c r="S49" s="488">
        <v>0</v>
      </c>
      <c r="T49" s="428" t="s">
        <v>71</v>
      </c>
      <c r="U49" s="488">
        <f t="shared" si="20"/>
        <v>0</v>
      </c>
      <c r="V49" s="428" t="s">
        <v>74</v>
      </c>
    </row>
    <row r="50" spans="1:22" s="364" customFormat="1" ht="15.75" customHeight="1" x14ac:dyDescent="0.25">
      <c r="A50" s="1223"/>
      <c r="B50" s="431"/>
      <c r="C50" s="487">
        <v>0</v>
      </c>
      <c r="D50" s="428" t="s">
        <v>73</v>
      </c>
      <c r="E50" s="488">
        <v>0</v>
      </c>
      <c r="F50" s="428" t="s">
        <v>71</v>
      </c>
      <c r="G50" s="488">
        <v>0</v>
      </c>
      <c r="H50" s="428" t="s">
        <v>71</v>
      </c>
      <c r="I50" s="488">
        <f t="shared" si="19"/>
        <v>0</v>
      </c>
      <c r="J50" s="428" t="s">
        <v>74</v>
      </c>
      <c r="N50" s="431"/>
      <c r="O50" s="489">
        <v>0</v>
      </c>
      <c r="P50" s="428" t="s">
        <v>73</v>
      </c>
      <c r="Q50" s="488">
        <v>0</v>
      </c>
      <c r="R50" s="428" t="s">
        <v>71</v>
      </c>
      <c r="S50" s="488">
        <v>0</v>
      </c>
      <c r="T50" s="428" t="s">
        <v>71</v>
      </c>
      <c r="U50" s="488">
        <f t="shared" si="20"/>
        <v>0</v>
      </c>
      <c r="V50" s="428" t="s">
        <v>74</v>
      </c>
    </row>
    <row r="51" spans="1:22" s="364" customFormat="1" ht="15.75" customHeight="1" x14ac:dyDescent="0.25">
      <c r="A51" s="1223"/>
      <c r="B51" s="431"/>
      <c r="C51" s="487">
        <v>0</v>
      </c>
      <c r="D51" s="428" t="s">
        <v>73</v>
      </c>
      <c r="E51" s="488">
        <v>0</v>
      </c>
      <c r="F51" s="428" t="s">
        <v>71</v>
      </c>
      <c r="G51" s="488">
        <v>0</v>
      </c>
      <c r="H51" s="428" t="s">
        <v>71</v>
      </c>
      <c r="I51" s="488">
        <f t="shared" si="19"/>
        <v>0</v>
      </c>
      <c r="J51" s="428" t="s">
        <v>74</v>
      </c>
      <c r="N51" s="431"/>
      <c r="O51" s="489">
        <v>0</v>
      </c>
      <c r="P51" s="428" t="s">
        <v>73</v>
      </c>
      <c r="Q51" s="488">
        <v>0</v>
      </c>
      <c r="R51" s="428" t="s">
        <v>71</v>
      </c>
      <c r="S51" s="488">
        <v>0</v>
      </c>
      <c r="T51" s="428" t="s">
        <v>71</v>
      </c>
      <c r="U51" s="488">
        <f t="shared" si="20"/>
        <v>0</v>
      </c>
      <c r="V51" s="428" t="s">
        <v>74</v>
      </c>
    </row>
    <row r="52" spans="1:22" s="364" customFormat="1" ht="15.75" customHeight="1" x14ac:dyDescent="0.25">
      <c r="A52" s="1223"/>
      <c r="B52" s="431"/>
      <c r="C52" s="487">
        <v>0</v>
      </c>
      <c r="D52" s="428" t="s">
        <v>73</v>
      </c>
      <c r="E52" s="488">
        <v>0</v>
      </c>
      <c r="F52" s="428" t="s">
        <v>71</v>
      </c>
      <c r="G52" s="488">
        <v>0</v>
      </c>
      <c r="H52" s="428" t="s">
        <v>71</v>
      </c>
      <c r="I52" s="488">
        <f t="shared" si="19"/>
        <v>0</v>
      </c>
      <c r="J52" s="428" t="s">
        <v>74</v>
      </c>
      <c r="N52" s="431"/>
      <c r="O52" s="489">
        <v>0</v>
      </c>
      <c r="P52" s="428" t="s">
        <v>73</v>
      </c>
      <c r="Q52" s="488">
        <v>0</v>
      </c>
      <c r="R52" s="428" t="s">
        <v>71</v>
      </c>
      <c r="S52" s="488">
        <v>0</v>
      </c>
      <c r="T52" s="428" t="s">
        <v>71</v>
      </c>
      <c r="U52" s="488">
        <f t="shared" si="20"/>
        <v>0</v>
      </c>
      <c r="V52" s="428" t="s">
        <v>74</v>
      </c>
    </row>
    <row r="53" spans="1:22" s="364" customFormat="1" ht="15.75" customHeight="1" x14ac:dyDescent="0.25">
      <c r="A53" s="1223"/>
      <c r="B53" s="431"/>
      <c r="C53" s="487">
        <v>0</v>
      </c>
      <c r="D53" s="428" t="s">
        <v>73</v>
      </c>
      <c r="E53" s="488">
        <v>0</v>
      </c>
      <c r="F53" s="428" t="s">
        <v>71</v>
      </c>
      <c r="G53" s="488">
        <v>0</v>
      </c>
      <c r="H53" s="428" t="s">
        <v>71</v>
      </c>
      <c r="I53" s="488">
        <f t="shared" si="19"/>
        <v>0</v>
      </c>
      <c r="J53" s="428" t="s">
        <v>74</v>
      </c>
      <c r="N53" s="431"/>
      <c r="O53" s="489">
        <v>0</v>
      </c>
      <c r="P53" s="428" t="s">
        <v>73</v>
      </c>
      <c r="Q53" s="488">
        <v>0</v>
      </c>
      <c r="R53" s="428" t="s">
        <v>71</v>
      </c>
      <c r="S53" s="488">
        <v>0</v>
      </c>
      <c r="T53" s="428" t="s">
        <v>71</v>
      </c>
      <c r="U53" s="488">
        <f t="shared" si="20"/>
        <v>0</v>
      </c>
      <c r="V53" s="428" t="s">
        <v>74</v>
      </c>
    </row>
    <row r="54" spans="1:22" s="364" customFormat="1" ht="15.75" customHeight="1" x14ac:dyDescent="0.25">
      <c r="A54" s="1223"/>
      <c r="B54" s="431"/>
      <c r="C54" s="487">
        <v>0</v>
      </c>
      <c r="D54" s="428" t="s">
        <v>73</v>
      </c>
      <c r="E54" s="488">
        <v>0</v>
      </c>
      <c r="F54" s="428" t="s">
        <v>71</v>
      </c>
      <c r="G54" s="488">
        <v>0</v>
      </c>
      <c r="H54" s="428" t="s">
        <v>71</v>
      </c>
      <c r="I54" s="488">
        <f t="shared" si="19"/>
        <v>0</v>
      </c>
      <c r="J54" s="428" t="s">
        <v>74</v>
      </c>
      <c r="N54" s="431"/>
      <c r="O54" s="489">
        <v>0</v>
      </c>
      <c r="P54" s="428" t="s">
        <v>73</v>
      </c>
      <c r="Q54" s="488">
        <v>0</v>
      </c>
      <c r="R54" s="428" t="s">
        <v>71</v>
      </c>
      <c r="S54" s="488">
        <v>0</v>
      </c>
      <c r="T54" s="428" t="s">
        <v>71</v>
      </c>
      <c r="U54" s="488">
        <f t="shared" si="20"/>
        <v>0</v>
      </c>
      <c r="V54" s="428" t="s">
        <v>74</v>
      </c>
    </row>
    <row r="55" spans="1:22" s="364" customFormat="1" ht="15.75" customHeight="1" x14ac:dyDescent="0.25">
      <c r="A55" s="1223"/>
      <c r="B55" s="431"/>
      <c r="C55" s="487">
        <v>0</v>
      </c>
      <c r="D55" s="428" t="s">
        <v>73</v>
      </c>
      <c r="E55" s="488">
        <v>0</v>
      </c>
      <c r="F55" s="428" t="s">
        <v>71</v>
      </c>
      <c r="G55" s="488">
        <v>0</v>
      </c>
      <c r="H55" s="428" t="s">
        <v>71</v>
      </c>
      <c r="I55" s="488">
        <f t="shared" si="19"/>
        <v>0</v>
      </c>
      <c r="J55" s="428" t="s">
        <v>74</v>
      </c>
      <c r="N55" s="431"/>
      <c r="O55" s="489">
        <v>0</v>
      </c>
      <c r="P55" s="428" t="s">
        <v>73</v>
      </c>
      <c r="Q55" s="488">
        <v>0</v>
      </c>
      <c r="R55" s="428" t="s">
        <v>71</v>
      </c>
      <c r="S55" s="488">
        <v>0</v>
      </c>
      <c r="T55" s="428" t="s">
        <v>71</v>
      </c>
      <c r="U55" s="488">
        <f t="shared" si="20"/>
        <v>0</v>
      </c>
      <c r="V55" s="428" t="s">
        <v>74</v>
      </c>
    </row>
    <row r="56" spans="1:22" s="364" customFormat="1" ht="15.75" customHeight="1" x14ac:dyDescent="0.25">
      <c r="A56" s="1223"/>
      <c r="B56" s="431"/>
      <c r="C56" s="487">
        <v>0</v>
      </c>
      <c r="D56" s="428" t="s">
        <v>73</v>
      </c>
      <c r="E56" s="488">
        <v>0</v>
      </c>
      <c r="F56" s="428" t="s">
        <v>71</v>
      </c>
      <c r="G56" s="488">
        <v>0</v>
      </c>
      <c r="H56" s="428" t="s">
        <v>71</v>
      </c>
      <c r="I56" s="488">
        <f t="shared" si="19"/>
        <v>0</v>
      </c>
      <c r="J56" s="428" t="s">
        <v>74</v>
      </c>
      <c r="N56" s="431"/>
      <c r="O56" s="489">
        <v>0</v>
      </c>
      <c r="P56" s="428" t="s">
        <v>73</v>
      </c>
      <c r="Q56" s="488">
        <v>0</v>
      </c>
      <c r="R56" s="428" t="s">
        <v>71</v>
      </c>
      <c r="S56" s="488">
        <v>0</v>
      </c>
      <c r="T56" s="428" t="s">
        <v>71</v>
      </c>
      <c r="U56" s="488">
        <f t="shared" si="20"/>
        <v>0</v>
      </c>
      <c r="V56" s="428" t="s">
        <v>74</v>
      </c>
    </row>
    <row r="57" spans="1:22" s="364" customFormat="1" ht="15.75" customHeight="1" x14ac:dyDescent="0.25">
      <c r="A57" s="490"/>
      <c r="B57" s="431"/>
      <c r="C57" s="487">
        <v>0</v>
      </c>
      <c r="D57" s="428" t="s">
        <v>73</v>
      </c>
      <c r="E57" s="488">
        <v>0</v>
      </c>
      <c r="F57" s="428" t="s">
        <v>71</v>
      </c>
      <c r="G57" s="488">
        <v>0</v>
      </c>
      <c r="H57" s="428" t="s">
        <v>71</v>
      </c>
      <c r="I57" s="488">
        <f t="shared" si="19"/>
        <v>0</v>
      </c>
      <c r="J57" s="428" t="s">
        <v>74</v>
      </c>
      <c r="N57" s="431"/>
      <c r="O57" s="489">
        <v>0</v>
      </c>
      <c r="P57" s="428" t="s">
        <v>73</v>
      </c>
      <c r="Q57" s="488">
        <v>0</v>
      </c>
      <c r="R57" s="428" t="s">
        <v>71</v>
      </c>
      <c r="S57" s="488">
        <v>0</v>
      </c>
      <c r="T57" s="428" t="s">
        <v>71</v>
      </c>
      <c r="U57" s="488">
        <f t="shared" si="20"/>
        <v>0</v>
      </c>
      <c r="V57" s="428" t="s">
        <v>74</v>
      </c>
    </row>
    <row r="58" spans="1:22" s="364" customFormat="1" ht="15.75" customHeight="1" x14ac:dyDescent="0.25">
      <c r="A58" s="490"/>
      <c r="B58" s="431"/>
      <c r="C58" s="487">
        <v>0</v>
      </c>
      <c r="D58" s="428" t="s">
        <v>73</v>
      </c>
      <c r="E58" s="488">
        <v>0</v>
      </c>
      <c r="F58" s="428" t="s">
        <v>71</v>
      </c>
      <c r="G58" s="488">
        <v>0</v>
      </c>
      <c r="H58" s="428" t="s">
        <v>71</v>
      </c>
      <c r="I58" s="488">
        <f t="shared" si="19"/>
        <v>0</v>
      </c>
      <c r="J58" s="428" t="s">
        <v>74</v>
      </c>
      <c r="N58" s="431"/>
      <c r="O58" s="489">
        <v>0</v>
      </c>
      <c r="P58" s="428" t="s">
        <v>73</v>
      </c>
      <c r="Q58" s="488">
        <v>0</v>
      </c>
      <c r="R58" s="428" t="s">
        <v>71</v>
      </c>
      <c r="S58" s="488">
        <v>0</v>
      </c>
      <c r="T58" s="428" t="s">
        <v>71</v>
      </c>
      <c r="U58" s="488">
        <f t="shared" si="20"/>
        <v>0</v>
      </c>
      <c r="V58" s="428" t="s">
        <v>74</v>
      </c>
    </row>
    <row r="59" spans="1:22" s="364" customFormat="1" ht="15.75" customHeight="1" x14ac:dyDescent="0.25">
      <c r="A59" s="490"/>
      <c r="B59" s="431"/>
      <c r="C59" s="487">
        <v>0</v>
      </c>
      <c r="D59" s="428" t="s">
        <v>73</v>
      </c>
      <c r="E59" s="488">
        <v>0</v>
      </c>
      <c r="F59" s="428" t="s">
        <v>71</v>
      </c>
      <c r="G59" s="488">
        <v>0</v>
      </c>
      <c r="H59" s="428" t="s">
        <v>71</v>
      </c>
      <c r="I59" s="488">
        <f t="shared" si="19"/>
        <v>0</v>
      </c>
      <c r="J59" s="428" t="s">
        <v>74</v>
      </c>
      <c r="N59" s="431"/>
      <c r="O59" s="489">
        <v>0</v>
      </c>
      <c r="P59" s="428" t="s">
        <v>73</v>
      </c>
      <c r="Q59" s="488">
        <v>0</v>
      </c>
      <c r="R59" s="428" t="s">
        <v>71</v>
      </c>
      <c r="S59" s="488">
        <v>0</v>
      </c>
      <c r="T59" s="428" t="s">
        <v>71</v>
      </c>
      <c r="U59" s="488">
        <f t="shared" si="20"/>
        <v>0</v>
      </c>
      <c r="V59" s="428" t="s">
        <v>74</v>
      </c>
    </row>
    <row r="60" spans="1:22" s="364" customFormat="1" ht="15.75" customHeight="1" x14ac:dyDescent="0.25">
      <c r="A60" s="490"/>
      <c r="B60" s="491"/>
      <c r="C60" s="487">
        <v>0</v>
      </c>
      <c r="D60" s="428" t="s">
        <v>73</v>
      </c>
      <c r="E60" s="488">
        <v>0</v>
      </c>
      <c r="F60" s="428" t="s">
        <v>71</v>
      </c>
      <c r="G60" s="488">
        <v>0</v>
      </c>
      <c r="H60" s="428" t="s">
        <v>71</v>
      </c>
      <c r="I60" s="488">
        <f t="shared" si="19"/>
        <v>0</v>
      </c>
      <c r="J60" s="428" t="s">
        <v>74</v>
      </c>
      <c r="N60" s="491"/>
      <c r="O60" s="489">
        <v>0</v>
      </c>
      <c r="P60" s="428" t="s">
        <v>73</v>
      </c>
      <c r="Q60" s="488">
        <v>0</v>
      </c>
      <c r="R60" s="428" t="s">
        <v>71</v>
      </c>
      <c r="S60" s="488">
        <v>0</v>
      </c>
      <c r="T60" s="428" t="s">
        <v>71</v>
      </c>
      <c r="U60" s="488">
        <f t="shared" si="20"/>
        <v>0</v>
      </c>
      <c r="V60" s="428" t="s">
        <v>74</v>
      </c>
    </row>
    <row r="61" spans="1:22" s="364" customFormat="1" ht="15.75" customHeight="1" x14ac:dyDescent="0.25">
      <c r="A61" s="490"/>
      <c r="B61" s="492"/>
      <c r="C61" s="492"/>
      <c r="D61" s="492"/>
      <c r="E61" s="492"/>
      <c r="F61" s="492"/>
      <c r="G61" s="406" t="s">
        <v>107</v>
      </c>
      <c r="H61" s="492"/>
      <c r="I61" s="493">
        <f>SUM(I40:I60)</f>
        <v>0</v>
      </c>
      <c r="J61" s="494" t="s">
        <v>74</v>
      </c>
      <c r="N61" s="492"/>
      <c r="O61" s="492"/>
      <c r="P61" s="492"/>
      <c r="Q61" s="492"/>
      <c r="R61" s="492"/>
      <c r="S61" s="406" t="s">
        <v>107</v>
      </c>
      <c r="T61" s="492"/>
      <c r="U61" s="493">
        <f>SUM(U40:U60)</f>
        <v>0</v>
      </c>
      <c r="V61" s="494" t="s">
        <v>74</v>
      </c>
    </row>
    <row r="62" spans="1:22" s="364" customFormat="1" ht="15.75" customHeight="1" x14ac:dyDescent="0.25">
      <c r="A62" s="381"/>
    </row>
    <row r="63" spans="1:22" s="364" customFormat="1" ht="15.75" customHeight="1" x14ac:dyDescent="0.25">
      <c r="A63" s="381"/>
      <c r="B63" s="404" t="s">
        <v>275</v>
      </c>
      <c r="C63" s="405" t="s">
        <v>213</v>
      </c>
      <c r="D63" s="405"/>
      <c r="E63" s="405" t="s">
        <v>214</v>
      </c>
      <c r="F63" s="405"/>
      <c r="G63" s="405" t="s">
        <v>216</v>
      </c>
      <c r="H63" s="405"/>
      <c r="I63" s="405" t="s">
        <v>259</v>
      </c>
      <c r="J63" s="405"/>
    </row>
    <row r="64" spans="1:22" s="364" customFormat="1" ht="15.75" customHeight="1" x14ac:dyDescent="0.25">
      <c r="A64" s="381"/>
      <c r="B64" s="410"/>
      <c r="C64" s="486"/>
      <c r="D64" s="486"/>
      <c r="E64" s="486"/>
      <c r="F64" s="486"/>
      <c r="G64" s="486"/>
      <c r="H64" s="486"/>
      <c r="I64" s="486"/>
      <c r="J64" s="486"/>
    </row>
    <row r="65" spans="1:10" s="364" customFormat="1" ht="15.75" customHeight="1" x14ac:dyDescent="0.25">
      <c r="B65" s="431"/>
      <c r="C65" s="432">
        <v>0</v>
      </c>
      <c r="D65" s="428" t="s">
        <v>73</v>
      </c>
      <c r="E65" s="433">
        <v>0</v>
      </c>
      <c r="F65" s="428" t="s">
        <v>71</v>
      </c>
      <c r="G65" s="433">
        <v>0</v>
      </c>
      <c r="H65" s="428" t="s">
        <v>71</v>
      </c>
      <c r="I65" s="433">
        <f>C65*E65*G65</f>
        <v>0</v>
      </c>
      <c r="J65" s="428" t="s">
        <v>74</v>
      </c>
    </row>
    <row r="66" spans="1:10" s="364" customFormat="1" ht="15.75" customHeight="1" x14ac:dyDescent="0.25">
      <c r="B66" s="431"/>
      <c r="C66" s="432">
        <v>0</v>
      </c>
      <c r="D66" s="428" t="s">
        <v>73</v>
      </c>
      <c r="E66" s="433">
        <v>0</v>
      </c>
      <c r="F66" s="428" t="s">
        <v>71</v>
      </c>
      <c r="G66" s="433">
        <v>0</v>
      </c>
      <c r="H66" s="428" t="s">
        <v>71</v>
      </c>
      <c r="I66" s="433">
        <f t="shared" ref="I66:I85" si="21">C66*E66*G66</f>
        <v>0</v>
      </c>
      <c r="J66" s="428" t="s">
        <v>74</v>
      </c>
    </row>
    <row r="67" spans="1:10" s="364" customFormat="1" ht="15.75" customHeight="1" x14ac:dyDescent="0.25">
      <c r="A67" s="1223" t="s">
        <v>260</v>
      </c>
      <c r="B67" s="431"/>
      <c r="C67" s="432">
        <v>0</v>
      </c>
      <c r="D67" s="428" t="s">
        <v>73</v>
      </c>
      <c r="E67" s="433">
        <v>0</v>
      </c>
      <c r="F67" s="428" t="s">
        <v>71</v>
      </c>
      <c r="G67" s="433">
        <v>0</v>
      </c>
      <c r="H67" s="428" t="s">
        <v>71</v>
      </c>
      <c r="I67" s="433">
        <f t="shared" si="21"/>
        <v>0</v>
      </c>
      <c r="J67" s="428" t="s">
        <v>74</v>
      </c>
    </row>
    <row r="68" spans="1:10" s="364" customFormat="1" ht="15.75" customHeight="1" x14ac:dyDescent="0.25">
      <c r="A68" s="1223"/>
      <c r="B68" s="431"/>
      <c r="C68" s="432">
        <v>0</v>
      </c>
      <c r="D68" s="428" t="s">
        <v>73</v>
      </c>
      <c r="E68" s="433">
        <v>0</v>
      </c>
      <c r="F68" s="428" t="s">
        <v>71</v>
      </c>
      <c r="G68" s="433">
        <v>0</v>
      </c>
      <c r="H68" s="428" t="s">
        <v>71</v>
      </c>
      <c r="I68" s="433">
        <f t="shared" si="21"/>
        <v>0</v>
      </c>
      <c r="J68" s="428" t="s">
        <v>74</v>
      </c>
    </row>
    <row r="69" spans="1:10" s="364" customFormat="1" ht="15.75" customHeight="1" x14ac:dyDescent="0.25">
      <c r="A69" s="1223"/>
      <c r="B69" s="431"/>
      <c r="C69" s="432">
        <v>0</v>
      </c>
      <c r="D69" s="428" t="s">
        <v>73</v>
      </c>
      <c r="E69" s="433">
        <v>0</v>
      </c>
      <c r="F69" s="428" t="s">
        <v>71</v>
      </c>
      <c r="G69" s="433">
        <v>0</v>
      </c>
      <c r="H69" s="428" t="s">
        <v>71</v>
      </c>
      <c r="I69" s="433">
        <f t="shared" si="21"/>
        <v>0</v>
      </c>
      <c r="J69" s="428" t="s">
        <v>74</v>
      </c>
    </row>
    <row r="70" spans="1:10" s="364" customFormat="1" ht="15.75" customHeight="1" x14ac:dyDescent="0.25">
      <c r="A70" s="1223"/>
      <c r="B70" s="431"/>
      <c r="C70" s="432">
        <v>0</v>
      </c>
      <c r="D70" s="428" t="s">
        <v>73</v>
      </c>
      <c r="E70" s="433">
        <v>0</v>
      </c>
      <c r="F70" s="428" t="s">
        <v>71</v>
      </c>
      <c r="G70" s="433">
        <v>0</v>
      </c>
      <c r="H70" s="428" t="s">
        <v>71</v>
      </c>
      <c r="I70" s="433">
        <f t="shared" si="21"/>
        <v>0</v>
      </c>
      <c r="J70" s="428" t="s">
        <v>74</v>
      </c>
    </row>
    <row r="71" spans="1:10" s="364" customFormat="1" ht="15.75" customHeight="1" x14ac:dyDescent="0.25">
      <c r="A71" s="1223"/>
      <c r="B71" s="431"/>
      <c r="C71" s="432">
        <v>0</v>
      </c>
      <c r="D71" s="428" t="s">
        <v>73</v>
      </c>
      <c r="E71" s="433">
        <v>0</v>
      </c>
      <c r="F71" s="428" t="s">
        <v>71</v>
      </c>
      <c r="G71" s="433">
        <v>0</v>
      </c>
      <c r="H71" s="428" t="s">
        <v>71</v>
      </c>
      <c r="I71" s="433">
        <f t="shared" si="21"/>
        <v>0</v>
      </c>
      <c r="J71" s="428" t="s">
        <v>74</v>
      </c>
    </row>
    <row r="72" spans="1:10" s="364" customFormat="1" ht="15.75" customHeight="1" x14ac:dyDescent="0.25">
      <c r="A72" s="1223"/>
      <c r="B72" s="431"/>
      <c r="C72" s="432">
        <v>0</v>
      </c>
      <c r="D72" s="428" t="s">
        <v>73</v>
      </c>
      <c r="E72" s="433">
        <v>0</v>
      </c>
      <c r="F72" s="428" t="s">
        <v>71</v>
      </c>
      <c r="G72" s="433">
        <v>0</v>
      </c>
      <c r="H72" s="428" t="s">
        <v>71</v>
      </c>
      <c r="I72" s="433">
        <f t="shared" si="21"/>
        <v>0</v>
      </c>
      <c r="J72" s="428" t="s">
        <v>74</v>
      </c>
    </row>
    <row r="73" spans="1:10" s="364" customFormat="1" ht="15.75" customHeight="1" x14ac:dyDescent="0.25">
      <c r="A73" s="1223"/>
      <c r="B73" s="431"/>
      <c r="C73" s="432">
        <v>0</v>
      </c>
      <c r="D73" s="428" t="s">
        <v>73</v>
      </c>
      <c r="E73" s="433">
        <v>0</v>
      </c>
      <c r="F73" s="428" t="s">
        <v>71</v>
      </c>
      <c r="G73" s="433">
        <v>0</v>
      </c>
      <c r="H73" s="428" t="s">
        <v>71</v>
      </c>
      <c r="I73" s="433">
        <f t="shared" si="21"/>
        <v>0</v>
      </c>
      <c r="J73" s="428" t="s">
        <v>74</v>
      </c>
    </row>
    <row r="74" spans="1:10" s="364" customFormat="1" ht="15.75" customHeight="1" x14ac:dyDescent="0.25">
      <c r="A74" s="1223"/>
      <c r="B74" s="431"/>
      <c r="C74" s="432">
        <v>0</v>
      </c>
      <c r="D74" s="428" t="s">
        <v>73</v>
      </c>
      <c r="E74" s="433">
        <v>0</v>
      </c>
      <c r="F74" s="428" t="s">
        <v>71</v>
      </c>
      <c r="G74" s="433">
        <v>0</v>
      </c>
      <c r="H74" s="428" t="s">
        <v>71</v>
      </c>
      <c r="I74" s="433">
        <f t="shared" si="21"/>
        <v>0</v>
      </c>
      <c r="J74" s="428" t="s">
        <v>74</v>
      </c>
    </row>
    <row r="75" spans="1:10" s="364" customFormat="1" ht="15.75" customHeight="1" x14ac:dyDescent="0.25">
      <c r="A75" s="1223"/>
      <c r="B75" s="431"/>
      <c r="C75" s="432">
        <v>0</v>
      </c>
      <c r="D75" s="428" t="s">
        <v>73</v>
      </c>
      <c r="E75" s="433">
        <v>0</v>
      </c>
      <c r="F75" s="428" t="s">
        <v>71</v>
      </c>
      <c r="G75" s="433">
        <v>0</v>
      </c>
      <c r="H75" s="428" t="s">
        <v>71</v>
      </c>
      <c r="I75" s="433">
        <f t="shared" si="21"/>
        <v>0</v>
      </c>
      <c r="J75" s="428" t="s">
        <v>74</v>
      </c>
    </row>
    <row r="76" spans="1:10" s="364" customFormat="1" ht="15.75" customHeight="1" x14ac:dyDescent="0.25">
      <c r="A76" s="1223"/>
      <c r="B76" s="431"/>
      <c r="C76" s="432">
        <v>0</v>
      </c>
      <c r="D76" s="428" t="s">
        <v>73</v>
      </c>
      <c r="E76" s="433">
        <v>0</v>
      </c>
      <c r="F76" s="428" t="s">
        <v>71</v>
      </c>
      <c r="G76" s="433">
        <v>0</v>
      </c>
      <c r="H76" s="428" t="s">
        <v>71</v>
      </c>
      <c r="I76" s="433">
        <f t="shared" si="21"/>
        <v>0</v>
      </c>
      <c r="J76" s="428" t="s">
        <v>74</v>
      </c>
    </row>
    <row r="77" spans="1:10" s="364" customFormat="1" ht="15.75" customHeight="1" x14ac:dyDescent="0.25">
      <c r="A77" s="1223"/>
      <c r="B77" s="431"/>
      <c r="C77" s="432">
        <v>0</v>
      </c>
      <c r="D77" s="428" t="s">
        <v>73</v>
      </c>
      <c r="E77" s="433">
        <v>0</v>
      </c>
      <c r="F77" s="428" t="s">
        <v>71</v>
      </c>
      <c r="G77" s="433">
        <v>0</v>
      </c>
      <c r="H77" s="428" t="s">
        <v>71</v>
      </c>
      <c r="I77" s="433">
        <f t="shared" si="21"/>
        <v>0</v>
      </c>
      <c r="J77" s="428" t="s">
        <v>74</v>
      </c>
    </row>
    <row r="78" spans="1:10" s="364" customFormat="1" ht="15.75" customHeight="1" x14ac:dyDescent="0.25">
      <c r="A78" s="1223"/>
      <c r="B78" s="431"/>
      <c r="C78" s="432">
        <v>0</v>
      </c>
      <c r="D78" s="428" t="s">
        <v>73</v>
      </c>
      <c r="E78" s="433">
        <v>0</v>
      </c>
      <c r="F78" s="428" t="s">
        <v>71</v>
      </c>
      <c r="G78" s="433">
        <v>0</v>
      </c>
      <c r="H78" s="428" t="s">
        <v>71</v>
      </c>
      <c r="I78" s="433">
        <f t="shared" si="21"/>
        <v>0</v>
      </c>
      <c r="J78" s="428" t="s">
        <v>74</v>
      </c>
    </row>
    <row r="79" spans="1:10" s="364" customFormat="1" ht="15.75" customHeight="1" x14ac:dyDescent="0.25">
      <c r="A79" s="1223"/>
      <c r="B79" s="431"/>
      <c r="C79" s="432">
        <v>0</v>
      </c>
      <c r="D79" s="428" t="s">
        <v>73</v>
      </c>
      <c r="E79" s="433">
        <v>0</v>
      </c>
      <c r="F79" s="428" t="s">
        <v>71</v>
      </c>
      <c r="G79" s="433">
        <v>0</v>
      </c>
      <c r="H79" s="428" t="s">
        <v>71</v>
      </c>
      <c r="I79" s="433">
        <f t="shared" si="21"/>
        <v>0</v>
      </c>
      <c r="J79" s="428" t="s">
        <v>74</v>
      </c>
    </row>
    <row r="80" spans="1:10" s="364" customFormat="1" ht="15.75" customHeight="1" x14ac:dyDescent="0.25">
      <c r="A80" s="1223"/>
      <c r="B80" s="431"/>
      <c r="C80" s="432">
        <v>0</v>
      </c>
      <c r="D80" s="428" t="s">
        <v>73</v>
      </c>
      <c r="E80" s="433">
        <v>0</v>
      </c>
      <c r="F80" s="428" t="s">
        <v>71</v>
      </c>
      <c r="G80" s="433">
        <v>0</v>
      </c>
      <c r="H80" s="428" t="s">
        <v>71</v>
      </c>
      <c r="I80" s="433">
        <f t="shared" si="21"/>
        <v>0</v>
      </c>
      <c r="J80" s="428" t="s">
        <v>74</v>
      </c>
    </row>
    <row r="81" spans="1:29" s="364" customFormat="1" ht="15.75" customHeight="1" x14ac:dyDescent="0.25">
      <c r="A81" s="1223"/>
      <c r="B81" s="431"/>
      <c r="C81" s="432">
        <v>0</v>
      </c>
      <c r="D81" s="428" t="s">
        <v>73</v>
      </c>
      <c r="E81" s="433">
        <v>0</v>
      </c>
      <c r="F81" s="428" t="s">
        <v>71</v>
      </c>
      <c r="G81" s="433">
        <v>0</v>
      </c>
      <c r="H81" s="428" t="s">
        <v>71</v>
      </c>
      <c r="I81" s="433">
        <f t="shared" si="21"/>
        <v>0</v>
      </c>
      <c r="J81" s="428" t="s">
        <v>74</v>
      </c>
    </row>
    <row r="82" spans="1:29" s="364" customFormat="1" ht="15.75" customHeight="1" x14ac:dyDescent="0.25">
      <c r="A82" s="1223"/>
      <c r="B82" s="431"/>
      <c r="C82" s="432">
        <v>0</v>
      </c>
      <c r="D82" s="428" t="s">
        <v>73</v>
      </c>
      <c r="E82" s="433">
        <v>0</v>
      </c>
      <c r="F82" s="428" t="s">
        <v>71</v>
      </c>
      <c r="G82" s="433">
        <v>0</v>
      </c>
      <c r="H82" s="428" t="s">
        <v>71</v>
      </c>
      <c r="I82" s="433">
        <f t="shared" si="21"/>
        <v>0</v>
      </c>
      <c r="J82" s="428" t="s">
        <v>74</v>
      </c>
    </row>
    <row r="83" spans="1:29" s="364" customFormat="1" ht="15.75" customHeight="1" x14ac:dyDescent="0.25">
      <c r="A83" s="1223"/>
      <c r="B83" s="431"/>
      <c r="C83" s="432">
        <v>0</v>
      </c>
      <c r="D83" s="428" t="s">
        <v>73</v>
      </c>
      <c r="E83" s="433">
        <v>0</v>
      </c>
      <c r="F83" s="428" t="s">
        <v>71</v>
      </c>
      <c r="G83" s="433">
        <v>0</v>
      </c>
      <c r="H83" s="428" t="s">
        <v>71</v>
      </c>
      <c r="I83" s="433">
        <f t="shared" si="21"/>
        <v>0</v>
      </c>
      <c r="J83" s="428" t="s">
        <v>74</v>
      </c>
    </row>
    <row r="84" spans="1:29" s="364" customFormat="1" ht="15.75" customHeight="1" x14ac:dyDescent="0.25">
      <c r="A84" s="1223"/>
      <c r="B84" s="431"/>
      <c r="C84" s="432">
        <v>0</v>
      </c>
      <c r="D84" s="428" t="s">
        <v>73</v>
      </c>
      <c r="E84" s="433">
        <v>0</v>
      </c>
      <c r="F84" s="428" t="s">
        <v>71</v>
      </c>
      <c r="G84" s="433">
        <v>0</v>
      </c>
      <c r="H84" s="428" t="s">
        <v>71</v>
      </c>
      <c r="I84" s="433">
        <f t="shared" si="21"/>
        <v>0</v>
      </c>
      <c r="J84" s="428" t="s">
        <v>74</v>
      </c>
    </row>
    <row r="85" spans="1:29" s="364" customFormat="1" ht="15.75" customHeight="1" x14ac:dyDescent="0.25">
      <c r="A85" s="1223"/>
      <c r="B85" s="491"/>
      <c r="C85" s="495">
        <v>0</v>
      </c>
      <c r="D85" s="428" t="s">
        <v>73</v>
      </c>
      <c r="E85" s="496">
        <v>0</v>
      </c>
      <c r="F85" s="428" t="s">
        <v>71</v>
      </c>
      <c r="G85" s="496">
        <v>0</v>
      </c>
      <c r="H85" s="428" t="s">
        <v>71</v>
      </c>
      <c r="I85" s="496">
        <f t="shared" si="21"/>
        <v>0</v>
      </c>
      <c r="J85" s="428" t="s">
        <v>74</v>
      </c>
    </row>
    <row r="86" spans="1:29" s="364" customFormat="1" ht="15.75" customHeight="1" x14ac:dyDescent="0.25">
      <c r="A86" s="1223"/>
      <c r="B86" s="492"/>
      <c r="C86" s="492"/>
      <c r="D86" s="492"/>
      <c r="E86" s="492"/>
      <c r="F86" s="492"/>
      <c r="G86" s="406" t="s">
        <v>107</v>
      </c>
      <c r="H86" s="492"/>
      <c r="I86" s="497">
        <f>SUM(I65:I85)</f>
        <v>0</v>
      </c>
      <c r="J86" s="494" t="s">
        <v>74</v>
      </c>
    </row>
    <row r="87" spans="1:29" s="364" customFormat="1" ht="15.75" customHeight="1" x14ac:dyDescent="0.25">
      <c r="A87" s="1223"/>
      <c r="B87" s="416"/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</row>
    <row r="88" spans="1:29" s="364" customFormat="1" ht="15.75" customHeight="1" x14ac:dyDescent="0.25">
      <c r="A88" s="1223"/>
      <c r="B88" s="355" t="s">
        <v>276</v>
      </c>
      <c r="C88" s="498"/>
      <c r="D88" s="498"/>
      <c r="E88" s="498"/>
      <c r="F88" s="498"/>
      <c r="G88" s="415"/>
      <c r="H88" s="415"/>
      <c r="I88" s="499"/>
      <c r="J88" s="416"/>
      <c r="K88" s="416"/>
      <c r="L88" s="416"/>
      <c r="M88" s="416"/>
      <c r="N88" s="1228" t="s">
        <v>211</v>
      </c>
      <c r="O88" s="1228"/>
      <c r="P88" s="1228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</row>
    <row r="89" spans="1:29" s="364" customFormat="1" ht="15.75" customHeight="1" x14ac:dyDescent="0.25">
      <c r="A89" s="1223"/>
      <c r="B89" s="419"/>
      <c r="C89" s="414"/>
      <c r="D89" s="414"/>
      <c r="E89" s="414"/>
      <c r="F89" s="414"/>
      <c r="G89" s="415"/>
      <c r="H89" s="415"/>
      <c r="I89" s="416"/>
      <c r="J89" s="500"/>
      <c r="K89" s="416"/>
      <c r="L89" s="499"/>
      <c r="M89" s="416"/>
      <c r="N89" s="1229"/>
      <c r="O89" s="1229"/>
      <c r="P89" s="1229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</row>
    <row r="90" spans="1:29" s="364" customFormat="1" ht="15.75" customHeight="1" x14ac:dyDescent="0.25">
      <c r="A90" s="1223"/>
      <c r="B90" s="419"/>
      <c r="C90" s="414"/>
      <c r="D90" s="414"/>
      <c r="E90" s="414"/>
      <c r="F90" s="414"/>
      <c r="G90" s="415"/>
      <c r="H90" s="415"/>
      <c r="I90" s="416"/>
      <c r="J90" s="500"/>
      <c r="K90" s="416"/>
      <c r="L90" s="499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</row>
    <row r="91" spans="1:29" s="364" customFormat="1" ht="15.75" customHeight="1" x14ac:dyDescent="0.25">
      <c r="A91" s="1223"/>
      <c r="B91" s="419"/>
      <c r="C91" s="414"/>
      <c r="D91" s="414"/>
      <c r="E91" s="414"/>
      <c r="F91" s="414"/>
      <c r="G91" s="415"/>
      <c r="H91" s="415"/>
      <c r="I91" s="416"/>
      <c r="J91" s="500"/>
      <c r="K91" s="416"/>
      <c r="L91" s="499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</row>
    <row r="92" spans="1:29" s="364" customFormat="1" ht="15.75" customHeight="1" x14ac:dyDescent="0.25">
      <c r="A92" s="1223"/>
      <c r="B92" s="403" t="s">
        <v>212</v>
      </c>
      <c r="C92" s="1214" t="s">
        <v>213</v>
      </c>
      <c r="D92" s="1215"/>
      <c r="E92" s="1214" t="s">
        <v>214</v>
      </c>
      <c r="F92" s="1215"/>
      <c r="G92" s="1214" t="s">
        <v>215</v>
      </c>
      <c r="H92" s="1215"/>
      <c r="I92" s="1214" t="s">
        <v>216</v>
      </c>
      <c r="J92" s="1215"/>
      <c r="K92" s="1227"/>
      <c r="L92" s="1227"/>
      <c r="M92" s="1227"/>
      <c r="N92" s="1227"/>
      <c r="O92" s="1214" t="s">
        <v>217</v>
      </c>
      <c r="P92" s="1215"/>
      <c r="Q92" s="1214" t="s">
        <v>218</v>
      </c>
      <c r="R92" s="1215"/>
      <c r="S92" s="501"/>
      <c r="T92" s="424"/>
      <c r="U92" s="424"/>
      <c r="V92" s="424"/>
      <c r="W92" s="424"/>
      <c r="X92" s="424"/>
      <c r="Y92" s="424"/>
      <c r="Z92" s="424"/>
      <c r="AA92" s="424"/>
      <c r="AB92" s="424"/>
      <c r="AC92" s="424"/>
    </row>
    <row r="93" spans="1:29" s="364" customFormat="1" ht="15.75" customHeight="1" x14ac:dyDescent="0.25">
      <c r="A93" s="1223"/>
      <c r="B93" s="410" t="s">
        <v>222</v>
      </c>
      <c r="C93" s="486"/>
      <c r="D93" s="486"/>
      <c r="E93" s="486"/>
      <c r="F93" s="486"/>
      <c r="G93" s="486"/>
      <c r="H93" s="486"/>
      <c r="I93" s="486"/>
      <c r="J93" s="486"/>
      <c r="K93" s="485"/>
      <c r="L93" s="485"/>
      <c r="M93" s="485"/>
      <c r="N93" s="485"/>
      <c r="O93" s="502"/>
      <c r="P93" s="503"/>
      <c r="Q93" s="502"/>
      <c r="R93" s="504"/>
      <c r="S93" s="505"/>
    </row>
    <row r="94" spans="1:29" s="364" customFormat="1" ht="15.75" customHeight="1" x14ac:dyDescent="0.25">
      <c r="A94" s="1223"/>
      <c r="B94" s="410"/>
      <c r="C94" s="486"/>
      <c r="D94" s="485"/>
      <c r="E94" s="486"/>
      <c r="F94" s="485"/>
      <c r="G94" s="486"/>
      <c r="H94" s="485"/>
      <c r="I94" s="486"/>
      <c r="J94" s="485"/>
      <c r="K94" s="485"/>
      <c r="L94" s="485"/>
      <c r="M94" s="485"/>
      <c r="N94" s="485"/>
      <c r="O94" s="502"/>
      <c r="P94" s="503"/>
      <c r="Q94" s="502"/>
      <c r="R94" s="504"/>
      <c r="S94" s="505"/>
    </row>
    <row r="95" spans="1:29" s="364" customFormat="1" ht="15.75" customHeight="1" x14ac:dyDescent="0.25">
      <c r="A95" s="1223"/>
      <c r="B95" s="431"/>
      <c r="C95" s="432">
        <v>0</v>
      </c>
      <c r="D95" s="428" t="s">
        <v>73</v>
      </c>
      <c r="E95" s="433">
        <v>0</v>
      </c>
      <c r="F95" s="428" t="s">
        <v>71</v>
      </c>
      <c r="G95" s="433">
        <v>0</v>
      </c>
      <c r="H95" s="428" t="s">
        <v>71</v>
      </c>
      <c r="I95" s="433">
        <v>0</v>
      </c>
      <c r="J95" s="428" t="s">
        <v>71</v>
      </c>
      <c r="K95" s="506"/>
      <c r="L95" s="507"/>
      <c r="M95" s="507"/>
      <c r="N95" s="508"/>
      <c r="O95" s="434">
        <f t="shared" ref="O95:O101" si="22">C95*E95*G95</f>
        <v>0</v>
      </c>
      <c r="P95" s="509" t="s">
        <v>74</v>
      </c>
      <c r="Q95" s="434">
        <f t="shared" ref="Q95:Q101" si="23">C95*E95*G95*I95</f>
        <v>0</v>
      </c>
      <c r="R95" s="509" t="s">
        <v>209</v>
      </c>
      <c r="S95" s="505"/>
      <c r="T95" s="510"/>
    </row>
    <row r="96" spans="1:29" s="364" customFormat="1" ht="15.75" customHeight="1" x14ac:dyDescent="0.25">
      <c r="A96" s="1223"/>
      <c r="B96" s="431"/>
      <c r="C96" s="432">
        <v>0</v>
      </c>
      <c r="D96" s="428" t="s">
        <v>73</v>
      </c>
      <c r="E96" s="433">
        <v>0</v>
      </c>
      <c r="F96" s="428" t="s">
        <v>71</v>
      </c>
      <c r="G96" s="433">
        <v>0</v>
      </c>
      <c r="H96" s="428" t="s">
        <v>71</v>
      </c>
      <c r="I96" s="433">
        <v>0</v>
      </c>
      <c r="J96" s="428" t="s">
        <v>71</v>
      </c>
      <c r="K96" s="506"/>
      <c r="L96" s="507"/>
      <c r="M96" s="507"/>
      <c r="N96" s="508"/>
      <c r="O96" s="434">
        <f t="shared" si="22"/>
        <v>0</v>
      </c>
      <c r="P96" s="509" t="s">
        <v>74</v>
      </c>
      <c r="Q96" s="434">
        <f t="shared" si="23"/>
        <v>0</v>
      </c>
      <c r="R96" s="509" t="s">
        <v>209</v>
      </c>
      <c r="S96" s="505"/>
    </row>
    <row r="97" spans="1:36" s="364" customFormat="1" ht="15.75" customHeight="1" x14ac:dyDescent="0.25">
      <c r="A97" s="1223"/>
      <c r="B97" s="431"/>
      <c r="C97" s="432">
        <v>0</v>
      </c>
      <c r="D97" s="428" t="s">
        <v>73</v>
      </c>
      <c r="E97" s="433">
        <v>0</v>
      </c>
      <c r="F97" s="428" t="s">
        <v>71</v>
      </c>
      <c r="G97" s="433">
        <v>0</v>
      </c>
      <c r="H97" s="428" t="s">
        <v>71</v>
      </c>
      <c r="I97" s="433">
        <v>0</v>
      </c>
      <c r="J97" s="428" t="s">
        <v>71</v>
      </c>
      <c r="K97" s="506"/>
      <c r="L97" s="507"/>
      <c r="M97" s="507"/>
      <c r="N97" s="508"/>
      <c r="O97" s="434">
        <f t="shared" si="22"/>
        <v>0</v>
      </c>
      <c r="P97" s="509" t="s">
        <v>74</v>
      </c>
      <c r="Q97" s="434">
        <f t="shared" si="23"/>
        <v>0</v>
      </c>
      <c r="R97" s="509" t="s">
        <v>209</v>
      </c>
      <c r="S97" s="505"/>
    </row>
    <row r="98" spans="1:36" s="364" customFormat="1" ht="15.75" customHeight="1" x14ac:dyDescent="0.25">
      <c r="A98" s="1223"/>
      <c r="B98" s="431"/>
      <c r="C98" s="432">
        <v>0</v>
      </c>
      <c r="D98" s="428" t="s">
        <v>73</v>
      </c>
      <c r="E98" s="433">
        <v>0</v>
      </c>
      <c r="F98" s="428" t="s">
        <v>71</v>
      </c>
      <c r="G98" s="433">
        <v>0</v>
      </c>
      <c r="H98" s="428" t="s">
        <v>71</v>
      </c>
      <c r="I98" s="433">
        <v>0</v>
      </c>
      <c r="J98" s="428" t="s">
        <v>71</v>
      </c>
      <c r="K98" s="506"/>
      <c r="L98" s="507"/>
      <c r="M98" s="507"/>
      <c r="N98" s="508"/>
      <c r="O98" s="434">
        <f t="shared" si="22"/>
        <v>0</v>
      </c>
      <c r="P98" s="509" t="s">
        <v>74</v>
      </c>
      <c r="Q98" s="434">
        <f t="shared" si="23"/>
        <v>0</v>
      </c>
      <c r="R98" s="509" t="s">
        <v>209</v>
      </c>
      <c r="S98" s="505"/>
    </row>
    <row r="99" spans="1:36" s="364" customFormat="1" ht="15.75" customHeight="1" x14ac:dyDescent="0.25">
      <c r="A99" s="1223"/>
      <c r="B99" s="431"/>
      <c r="C99" s="432">
        <v>0</v>
      </c>
      <c r="D99" s="428" t="s">
        <v>73</v>
      </c>
      <c r="E99" s="433">
        <v>0</v>
      </c>
      <c r="F99" s="428" t="s">
        <v>71</v>
      </c>
      <c r="G99" s="433">
        <v>0</v>
      </c>
      <c r="H99" s="428" t="s">
        <v>71</v>
      </c>
      <c r="I99" s="433">
        <v>0</v>
      </c>
      <c r="J99" s="428" t="s">
        <v>71</v>
      </c>
      <c r="K99" s="506"/>
      <c r="L99" s="507"/>
      <c r="M99" s="507"/>
      <c r="N99" s="508"/>
      <c r="O99" s="434">
        <f t="shared" si="22"/>
        <v>0</v>
      </c>
      <c r="P99" s="509" t="s">
        <v>74</v>
      </c>
      <c r="Q99" s="434">
        <f t="shared" si="23"/>
        <v>0</v>
      </c>
      <c r="R99" s="509" t="s">
        <v>209</v>
      </c>
      <c r="S99" s="505"/>
    </row>
    <row r="100" spans="1:36" s="364" customFormat="1" ht="15.75" customHeight="1" x14ac:dyDescent="0.25">
      <c r="B100" s="431"/>
      <c r="C100" s="432">
        <v>0</v>
      </c>
      <c r="D100" s="428" t="s">
        <v>73</v>
      </c>
      <c r="E100" s="433">
        <v>0</v>
      </c>
      <c r="F100" s="428" t="s">
        <v>71</v>
      </c>
      <c r="G100" s="433">
        <v>0</v>
      </c>
      <c r="H100" s="428" t="s">
        <v>71</v>
      </c>
      <c r="I100" s="433">
        <v>0</v>
      </c>
      <c r="J100" s="428" t="s">
        <v>71</v>
      </c>
      <c r="K100" s="506"/>
      <c r="L100" s="507"/>
      <c r="M100" s="507"/>
      <c r="N100" s="508"/>
      <c r="O100" s="434">
        <f t="shared" si="22"/>
        <v>0</v>
      </c>
      <c r="P100" s="509" t="s">
        <v>74</v>
      </c>
      <c r="Q100" s="434">
        <f t="shared" si="23"/>
        <v>0</v>
      </c>
      <c r="R100" s="509" t="s">
        <v>209</v>
      </c>
      <c r="S100" s="505"/>
    </row>
    <row r="101" spans="1:36" s="364" customFormat="1" ht="15.75" customHeight="1" x14ac:dyDescent="0.25">
      <c r="A101" s="379"/>
      <c r="B101" s="431"/>
      <c r="C101" s="432">
        <v>0</v>
      </c>
      <c r="D101" s="428" t="s">
        <v>73</v>
      </c>
      <c r="E101" s="433">
        <v>0</v>
      </c>
      <c r="F101" s="428" t="s">
        <v>71</v>
      </c>
      <c r="G101" s="433">
        <v>0</v>
      </c>
      <c r="H101" s="428" t="s">
        <v>71</v>
      </c>
      <c r="I101" s="433">
        <v>0</v>
      </c>
      <c r="J101" s="428" t="s">
        <v>71</v>
      </c>
      <c r="K101" s="506"/>
      <c r="L101" s="507"/>
      <c r="M101" s="507"/>
      <c r="N101" s="508"/>
      <c r="O101" s="434">
        <f t="shared" si="22"/>
        <v>0</v>
      </c>
      <c r="P101" s="509" t="s">
        <v>74</v>
      </c>
      <c r="Q101" s="434">
        <f t="shared" si="23"/>
        <v>0</v>
      </c>
      <c r="R101" s="509" t="s">
        <v>209</v>
      </c>
      <c r="S101" s="505"/>
      <c r="AJ101" s="480"/>
    </row>
    <row r="102" spans="1:36" s="364" customFormat="1" ht="15.75" customHeight="1" x14ac:dyDescent="0.25">
      <c r="A102" s="379"/>
      <c r="B102" s="407" t="s">
        <v>248</v>
      </c>
      <c r="C102" s="408"/>
      <c r="D102" s="511"/>
      <c r="E102" s="511"/>
      <c r="F102" s="511"/>
      <c r="G102" s="511"/>
      <c r="H102" s="511"/>
      <c r="I102" s="511"/>
      <c r="J102" s="511"/>
      <c r="K102" s="485"/>
      <c r="L102" s="485"/>
      <c r="M102" s="485"/>
      <c r="N102" s="485"/>
      <c r="O102" s="512"/>
      <c r="P102" s="513"/>
      <c r="Q102" s="512"/>
      <c r="R102" s="513"/>
      <c r="S102" s="505"/>
      <c r="T102" s="510"/>
      <c r="AJ102" s="363"/>
    </row>
    <row r="103" spans="1:36" s="364" customFormat="1" ht="15.75" customHeight="1" x14ac:dyDescent="0.25">
      <c r="A103" s="379"/>
      <c r="B103" s="431"/>
      <c r="C103" s="432">
        <v>0</v>
      </c>
      <c r="D103" s="428" t="s">
        <v>73</v>
      </c>
      <c r="E103" s="433">
        <v>0</v>
      </c>
      <c r="F103" s="428" t="s">
        <v>71</v>
      </c>
      <c r="G103" s="433">
        <v>0</v>
      </c>
      <c r="H103" s="428" t="s">
        <v>71</v>
      </c>
      <c r="I103" s="433">
        <v>0</v>
      </c>
      <c r="J103" s="428" t="s">
        <v>71</v>
      </c>
      <c r="K103" s="514"/>
      <c r="L103" s="507"/>
      <c r="M103" s="507"/>
      <c r="N103" s="515"/>
      <c r="O103" s="434">
        <f t="shared" ref="O103:O110" si="24">C103*E103*G103</f>
        <v>0</v>
      </c>
      <c r="P103" s="509" t="s">
        <v>74</v>
      </c>
      <c r="Q103" s="434">
        <f t="shared" ref="Q103:Q110" si="25">O103*I103</f>
        <v>0</v>
      </c>
      <c r="R103" s="509" t="s">
        <v>209</v>
      </c>
      <c r="S103" s="505"/>
      <c r="AJ103" s="368"/>
    </row>
    <row r="104" spans="1:36" s="364" customFormat="1" ht="15.75" customHeight="1" x14ac:dyDescent="0.25">
      <c r="A104" s="477"/>
      <c r="B104" s="431"/>
      <c r="C104" s="432">
        <v>0</v>
      </c>
      <c r="D104" s="428" t="s">
        <v>73</v>
      </c>
      <c r="E104" s="433">
        <v>0</v>
      </c>
      <c r="F104" s="428" t="s">
        <v>71</v>
      </c>
      <c r="G104" s="433">
        <v>0</v>
      </c>
      <c r="H104" s="428" t="s">
        <v>71</v>
      </c>
      <c r="I104" s="433">
        <v>0</v>
      </c>
      <c r="J104" s="428" t="s">
        <v>71</v>
      </c>
      <c r="K104" s="514"/>
      <c r="L104" s="507"/>
      <c r="M104" s="507"/>
      <c r="N104" s="515"/>
      <c r="O104" s="434">
        <f t="shared" si="24"/>
        <v>0</v>
      </c>
      <c r="P104" s="509" t="s">
        <v>74</v>
      </c>
      <c r="Q104" s="434">
        <f t="shared" si="25"/>
        <v>0</v>
      </c>
      <c r="R104" s="509" t="s">
        <v>209</v>
      </c>
      <c r="S104" s="505"/>
      <c r="T104" s="516"/>
      <c r="AJ104" s="379"/>
    </row>
    <row r="105" spans="1:36" s="364" customFormat="1" ht="15.75" customHeight="1" x14ac:dyDescent="0.25">
      <c r="A105" s="477"/>
      <c r="B105" s="431"/>
      <c r="C105" s="432">
        <v>0</v>
      </c>
      <c r="D105" s="428" t="s">
        <v>73</v>
      </c>
      <c r="E105" s="433">
        <v>0</v>
      </c>
      <c r="F105" s="428" t="s">
        <v>71</v>
      </c>
      <c r="G105" s="433">
        <v>0</v>
      </c>
      <c r="H105" s="428" t="s">
        <v>71</v>
      </c>
      <c r="I105" s="433">
        <v>0</v>
      </c>
      <c r="J105" s="428" t="s">
        <v>71</v>
      </c>
      <c r="K105" s="506"/>
      <c r="L105" s="507"/>
      <c r="M105" s="507"/>
      <c r="N105" s="508"/>
      <c r="O105" s="434">
        <f t="shared" si="24"/>
        <v>0</v>
      </c>
      <c r="P105" s="509" t="s">
        <v>74</v>
      </c>
      <c r="Q105" s="434">
        <f t="shared" si="25"/>
        <v>0</v>
      </c>
      <c r="R105" s="509" t="s">
        <v>209</v>
      </c>
      <c r="S105" s="485"/>
      <c r="AJ105" s="480"/>
    </row>
    <row r="106" spans="1:36" s="364" customFormat="1" ht="15.75" customHeight="1" x14ac:dyDescent="0.25">
      <c r="A106" s="492"/>
      <c r="B106" s="431"/>
      <c r="C106" s="432">
        <v>0</v>
      </c>
      <c r="D106" s="428" t="s">
        <v>73</v>
      </c>
      <c r="E106" s="433">
        <v>0</v>
      </c>
      <c r="F106" s="428" t="s">
        <v>71</v>
      </c>
      <c r="G106" s="433">
        <v>0</v>
      </c>
      <c r="H106" s="428" t="s">
        <v>71</v>
      </c>
      <c r="I106" s="433">
        <v>0</v>
      </c>
      <c r="J106" s="428" t="s">
        <v>71</v>
      </c>
      <c r="K106" s="506"/>
      <c r="L106" s="507"/>
      <c r="M106" s="507"/>
      <c r="N106" s="508"/>
      <c r="O106" s="434">
        <f t="shared" si="24"/>
        <v>0</v>
      </c>
      <c r="P106" s="509" t="s">
        <v>74</v>
      </c>
      <c r="Q106" s="434">
        <f t="shared" si="25"/>
        <v>0</v>
      </c>
      <c r="R106" s="509" t="s">
        <v>209</v>
      </c>
      <c r="S106" s="485"/>
      <c r="AJ106" s="480"/>
    </row>
    <row r="107" spans="1:36" s="364" customFormat="1" ht="15.75" customHeight="1" x14ac:dyDescent="0.25">
      <c r="A107" s="492"/>
      <c r="B107" s="431"/>
      <c r="C107" s="432">
        <v>0</v>
      </c>
      <c r="D107" s="428" t="s">
        <v>73</v>
      </c>
      <c r="E107" s="433">
        <v>0</v>
      </c>
      <c r="F107" s="428" t="s">
        <v>71</v>
      </c>
      <c r="G107" s="433">
        <v>0</v>
      </c>
      <c r="H107" s="428" t="s">
        <v>71</v>
      </c>
      <c r="I107" s="433">
        <v>0</v>
      </c>
      <c r="J107" s="428" t="s">
        <v>71</v>
      </c>
      <c r="K107" s="506"/>
      <c r="L107" s="507"/>
      <c r="M107" s="507"/>
      <c r="N107" s="508"/>
      <c r="O107" s="434">
        <f t="shared" si="24"/>
        <v>0</v>
      </c>
      <c r="P107" s="509" t="s">
        <v>74</v>
      </c>
      <c r="Q107" s="434">
        <f t="shared" si="25"/>
        <v>0</v>
      </c>
      <c r="R107" s="509" t="s">
        <v>209</v>
      </c>
      <c r="S107" s="485"/>
    </row>
    <row r="108" spans="1:36" s="364" customFormat="1" ht="15.75" customHeight="1" x14ac:dyDescent="0.25">
      <c r="A108" s="492"/>
      <c r="B108" s="431"/>
      <c r="C108" s="432">
        <v>0</v>
      </c>
      <c r="D108" s="428" t="s">
        <v>73</v>
      </c>
      <c r="E108" s="433">
        <v>0</v>
      </c>
      <c r="F108" s="428" t="s">
        <v>71</v>
      </c>
      <c r="G108" s="433">
        <v>0</v>
      </c>
      <c r="H108" s="428" t="s">
        <v>71</v>
      </c>
      <c r="I108" s="433">
        <v>0</v>
      </c>
      <c r="J108" s="428" t="s">
        <v>71</v>
      </c>
      <c r="K108" s="506"/>
      <c r="L108" s="507"/>
      <c r="M108" s="507"/>
      <c r="N108" s="508"/>
      <c r="O108" s="434">
        <f t="shared" si="24"/>
        <v>0</v>
      </c>
      <c r="P108" s="509" t="s">
        <v>74</v>
      </c>
      <c r="Q108" s="434">
        <f t="shared" si="25"/>
        <v>0</v>
      </c>
      <c r="R108" s="509" t="s">
        <v>209</v>
      </c>
      <c r="S108" s="485"/>
      <c r="U108" s="517"/>
    </row>
    <row r="109" spans="1:36" s="364" customFormat="1" ht="15.75" customHeight="1" x14ac:dyDescent="0.25">
      <c r="A109" s="492"/>
      <c r="B109" s="431"/>
      <c r="C109" s="432">
        <v>0</v>
      </c>
      <c r="D109" s="428" t="s">
        <v>73</v>
      </c>
      <c r="E109" s="433">
        <v>0</v>
      </c>
      <c r="F109" s="428" t="s">
        <v>71</v>
      </c>
      <c r="G109" s="433">
        <v>0</v>
      </c>
      <c r="H109" s="428" t="s">
        <v>71</v>
      </c>
      <c r="I109" s="433">
        <v>0</v>
      </c>
      <c r="J109" s="428" t="s">
        <v>71</v>
      </c>
      <c r="K109" s="514"/>
      <c r="L109" s="507"/>
      <c r="M109" s="507"/>
      <c r="N109" s="515"/>
      <c r="O109" s="434">
        <f t="shared" si="24"/>
        <v>0</v>
      </c>
      <c r="P109" s="509" t="s">
        <v>74</v>
      </c>
      <c r="Q109" s="434">
        <f t="shared" si="25"/>
        <v>0</v>
      </c>
      <c r="R109" s="509" t="s">
        <v>209</v>
      </c>
      <c r="S109" s="505"/>
      <c r="T109" s="516"/>
    </row>
    <row r="110" spans="1:36" s="364" customFormat="1" ht="15.75" customHeight="1" x14ac:dyDescent="0.25">
      <c r="A110" s="492"/>
      <c r="B110" s="431"/>
      <c r="C110" s="432">
        <v>0</v>
      </c>
      <c r="D110" s="428" t="s">
        <v>73</v>
      </c>
      <c r="E110" s="433">
        <v>0</v>
      </c>
      <c r="F110" s="428" t="s">
        <v>71</v>
      </c>
      <c r="G110" s="433">
        <v>0</v>
      </c>
      <c r="H110" s="428" t="s">
        <v>71</v>
      </c>
      <c r="I110" s="433">
        <v>0</v>
      </c>
      <c r="J110" s="428" t="s">
        <v>71</v>
      </c>
      <c r="K110" s="514"/>
      <c r="L110" s="507"/>
      <c r="M110" s="507"/>
      <c r="N110" s="515"/>
      <c r="O110" s="434">
        <f t="shared" si="24"/>
        <v>0</v>
      </c>
      <c r="P110" s="509" t="s">
        <v>74</v>
      </c>
      <c r="Q110" s="434">
        <f t="shared" si="25"/>
        <v>0</v>
      </c>
      <c r="R110" s="509" t="s">
        <v>209</v>
      </c>
      <c r="S110" s="505"/>
      <c r="T110" s="516"/>
    </row>
    <row r="111" spans="1:36" s="364" customFormat="1" ht="15.75" customHeight="1" x14ac:dyDescent="0.25">
      <c r="A111" s="492"/>
      <c r="B111" s="407" t="s">
        <v>249</v>
      </c>
      <c r="C111" s="408"/>
      <c r="D111" s="511"/>
      <c r="E111" s="511"/>
      <c r="F111" s="511"/>
      <c r="G111" s="511"/>
      <c r="H111" s="511"/>
      <c r="I111" s="511"/>
      <c r="J111" s="511"/>
      <c r="K111" s="409" t="s">
        <v>250</v>
      </c>
      <c r="L111" s="518"/>
      <c r="M111" s="519"/>
      <c r="N111" s="520">
        <f>SUM(O103:O110)</f>
        <v>0</v>
      </c>
      <c r="O111" s="512"/>
      <c r="P111" s="513"/>
      <c r="Q111" s="512"/>
      <c r="R111" s="513"/>
      <c r="S111" s="505"/>
    </row>
    <row r="112" spans="1:36" s="364" customFormat="1" ht="15.75" customHeight="1" x14ac:dyDescent="0.25">
      <c r="A112" s="492"/>
      <c r="B112" s="431"/>
      <c r="C112" s="432">
        <v>0</v>
      </c>
      <c r="D112" s="428" t="s">
        <v>73</v>
      </c>
      <c r="E112" s="433">
        <v>0</v>
      </c>
      <c r="F112" s="428" t="s">
        <v>71</v>
      </c>
      <c r="G112" s="433">
        <v>0</v>
      </c>
      <c r="H112" s="428" t="s">
        <v>71</v>
      </c>
      <c r="I112" s="433">
        <v>0</v>
      </c>
      <c r="J112" s="428" t="s">
        <v>71</v>
      </c>
      <c r="K112" s="521"/>
      <c r="L112" s="521"/>
      <c r="M112" s="521"/>
      <c r="N112" s="521"/>
      <c r="O112" s="522">
        <f t="shared" ref="O112:O119" si="26">C112*E112*G112</f>
        <v>0</v>
      </c>
      <c r="P112" s="509" t="s">
        <v>74</v>
      </c>
      <c r="Q112" s="434">
        <f t="shared" ref="Q112:Q119" si="27">O112*I112</f>
        <v>0</v>
      </c>
      <c r="R112" s="509" t="s">
        <v>209</v>
      </c>
      <c r="S112" s="485" t="s">
        <v>251</v>
      </c>
    </row>
    <row r="113" spans="1:21" s="364" customFormat="1" ht="15.75" customHeight="1" x14ac:dyDescent="0.25">
      <c r="A113" s="492"/>
      <c r="B113" s="431"/>
      <c r="C113" s="432">
        <v>0</v>
      </c>
      <c r="D113" s="428" t="s">
        <v>73</v>
      </c>
      <c r="E113" s="433">
        <v>0</v>
      </c>
      <c r="F113" s="428" t="s">
        <v>71</v>
      </c>
      <c r="G113" s="433">
        <v>0</v>
      </c>
      <c r="H113" s="428" t="s">
        <v>71</v>
      </c>
      <c r="I113" s="433">
        <v>0</v>
      </c>
      <c r="J113" s="428" t="s">
        <v>71</v>
      </c>
      <c r="K113" s="506"/>
      <c r="L113" s="507"/>
      <c r="M113" s="507"/>
      <c r="N113" s="508"/>
      <c r="O113" s="434">
        <f t="shared" si="26"/>
        <v>0</v>
      </c>
      <c r="P113" s="509" t="s">
        <v>74</v>
      </c>
      <c r="Q113" s="434">
        <f t="shared" si="27"/>
        <v>0</v>
      </c>
      <c r="R113" s="509" t="s">
        <v>209</v>
      </c>
      <c r="S113" s="485" t="s">
        <v>251</v>
      </c>
    </row>
    <row r="114" spans="1:21" s="364" customFormat="1" ht="15.75" customHeight="1" x14ac:dyDescent="0.25">
      <c r="A114" s="492"/>
      <c r="B114" s="431"/>
      <c r="C114" s="432">
        <v>0</v>
      </c>
      <c r="D114" s="428" t="s">
        <v>73</v>
      </c>
      <c r="E114" s="433">
        <v>0</v>
      </c>
      <c r="F114" s="428" t="s">
        <v>71</v>
      </c>
      <c r="G114" s="433">
        <v>0</v>
      </c>
      <c r="H114" s="428" t="s">
        <v>71</v>
      </c>
      <c r="I114" s="433">
        <v>0</v>
      </c>
      <c r="J114" s="428" t="s">
        <v>71</v>
      </c>
      <c r="K114" s="506"/>
      <c r="L114" s="507"/>
      <c r="M114" s="507"/>
      <c r="N114" s="508"/>
      <c r="O114" s="434">
        <f t="shared" si="26"/>
        <v>0</v>
      </c>
      <c r="P114" s="509" t="s">
        <v>74</v>
      </c>
      <c r="Q114" s="434">
        <f t="shared" si="27"/>
        <v>0</v>
      </c>
      <c r="R114" s="509" t="s">
        <v>209</v>
      </c>
      <c r="S114" s="485" t="s">
        <v>251</v>
      </c>
    </row>
    <row r="115" spans="1:21" s="364" customFormat="1" ht="15.75" customHeight="1" x14ac:dyDescent="0.25">
      <c r="A115" s="492"/>
      <c r="B115" s="431"/>
      <c r="C115" s="432">
        <v>0</v>
      </c>
      <c r="D115" s="428" t="s">
        <v>73</v>
      </c>
      <c r="E115" s="433">
        <v>0</v>
      </c>
      <c r="F115" s="428" t="s">
        <v>71</v>
      </c>
      <c r="G115" s="433">
        <v>0</v>
      </c>
      <c r="H115" s="428" t="s">
        <v>71</v>
      </c>
      <c r="I115" s="433">
        <v>0</v>
      </c>
      <c r="J115" s="428" t="s">
        <v>71</v>
      </c>
      <c r="K115" s="506"/>
      <c r="L115" s="507"/>
      <c r="M115" s="507"/>
      <c r="N115" s="508"/>
      <c r="O115" s="434">
        <f t="shared" si="26"/>
        <v>0</v>
      </c>
      <c r="P115" s="509" t="s">
        <v>74</v>
      </c>
      <c r="Q115" s="434">
        <f t="shared" si="27"/>
        <v>0</v>
      </c>
      <c r="R115" s="509" t="s">
        <v>209</v>
      </c>
      <c r="S115" s="485" t="s">
        <v>251</v>
      </c>
    </row>
    <row r="116" spans="1:21" s="364" customFormat="1" ht="15.75" customHeight="1" x14ac:dyDescent="0.25">
      <c r="A116" s="492"/>
      <c r="B116" s="431"/>
      <c r="C116" s="432">
        <v>0</v>
      </c>
      <c r="D116" s="428" t="s">
        <v>73</v>
      </c>
      <c r="E116" s="433">
        <v>0</v>
      </c>
      <c r="F116" s="428" t="s">
        <v>71</v>
      </c>
      <c r="G116" s="433">
        <v>0</v>
      </c>
      <c r="H116" s="428" t="s">
        <v>71</v>
      </c>
      <c r="I116" s="433">
        <v>0</v>
      </c>
      <c r="J116" s="428" t="s">
        <v>71</v>
      </c>
      <c r="K116" s="506"/>
      <c r="L116" s="507"/>
      <c r="M116" s="507"/>
      <c r="N116" s="508"/>
      <c r="O116" s="434">
        <f t="shared" si="26"/>
        <v>0</v>
      </c>
      <c r="P116" s="509" t="s">
        <v>74</v>
      </c>
      <c r="Q116" s="434">
        <f t="shared" si="27"/>
        <v>0</v>
      </c>
      <c r="R116" s="509" t="s">
        <v>209</v>
      </c>
      <c r="S116" s="485" t="s">
        <v>251</v>
      </c>
      <c r="U116" s="517"/>
    </row>
    <row r="117" spans="1:21" s="364" customFormat="1" ht="15.75" customHeight="1" x14ac:dyDescent="0.25">
      <c r="A117" s="492"/>
      <c r="B117" s="431"/>
      <c r="C117" s="432">
        <v>0</v>
      </c>
      <c r="D117" s="428" t="s">
        <v>73</v>
      </c>
      <c r="E117" s="433">
        <v>0</v>
      </c>
      <c r="F117" s="428" t="s">
        <v>71</v>
      </c>
      <c r="G117" s="433">
        <v>0</v>
      </c>
      <c r="H117" s="428" t="s">
        <v>71</v>
      </c>
      <c r="I117" s="433">
        <v>0</v>
      </c>
      <c r="J117" s="428" t="s">
        <v>71</v>
      </c>
      <c r="K117" s="506"/>
      <c r="L117" s="507"/>
      <c r="M117" s="507"/>
      <c r="N117" s="508"/>
      <c r="O117" s="434">
        <f t="shared" si="26"/>
        <v>0</v>
      </c>
      <c r="P117" s="509" t="s">
        <v>74</v>
      </c>
      <c r="Q117" s="434">
        <f t="shared" si="27"/>
        <v>0</v>
      </c>
      <c r="R117" s="509" t="s">
        <v>209</v>
      </c>
      <c r="S117" s="485" t="s">
        <v>251</v>
      </c>
      <c r="U117" s="517"/>
    </row>
    <row r="118" spans="1:21" s="364" customFormat="1" ht="15.75" customHeight="1" x14ac:dyDescent="0.25">
      <c r="A118" s="492"/>
      <c r="B118" s="431"/>
      <c r="C118" s="432">
        <v>0</v>
      </c>
      <c r="D118" s="428" t="s">
        <v>73</v>
      </c>
      <c r="E118" s="433">
        <v>0</v>
      </c>
      <c r="F118" s="428" t="s">
        <v>71</v>
      </c>
      <c r="G118" s="433">
        <v>0</v>
      </c>
      <c r="H118" s="428" t="s">
        <v>71</v>
      </c>
      <c r="I118" s="433">
        <v>0</v>
      </c>
      <c r="J118" s="428" t="s">
        <v>71</v>
      </c>
      <c r="K118" s="506"/>
      <c r="L118" s="507"/>
      <c r="M118" s="507"/>
      <c r="N118" s="508"/>
      <c r="O118" s="434">
        <f t="shared" si="26"/>
        <v>0</v>
      </c>
      <c r="P118" s="509" t="s">
        <v>74</v>
      </c>
      <c r="Q118" s="434">
        <f t="shared" si="27"/>
        <v>0</v>
      </c>
      <c r="R118" s="509" t="s">
        <v>209</v>
      </c>
      <c r="S118" s="485" t="s">
        <v>251</v>
      </c>
      <c r="U118" s="517"/>
    </row>
    <row r="119" spans="1:21" s="364" customFormat="1" ht="15.75" customHeight="1" x14ac:dyDescent="0.25">
      <c r="A119" s="492"/>
      <c r="B119" s="431"/>
      <c r="C119" s="432">
        <v>0</v>
      </c>
      <c r="D119" s="428" t="s">
        <v>73</v>
      </c>
      <c r="E119" s="433">
        <v>0</v>
      </c>
      <c r="F119" s="428" t="s">
        <v>71</v>
      </c>
      <c r="G119" s="433">
        <v>0</v>
      </c>
      <c r="H119" s="428" t="s">
        <v>71</v>
      </c>
      <c r="I119" s="433">
        <v>0</v>
      </c>
      <c r="J119" s="428" t="s">
        <v>71</v>
      </c>
      <c r="K119" s="506"/>
      <c r="L119" s="507"/>
      <c r="M119" s="507"/>
      <c r="N119" s="508"/>
      <c r="O119" s="434">
        <f t="shared" si="26"/>
        <v>0</v>
      </c>
      <c r="P119" s="509" t="s">
        <v>74</v>
      </c>
      <c r="Q119" s="434">
        <f t="shared" si="27"/>
        <v>0</v>
      </c>
      <c r="R119" s="509" t="s">
        <v>209</v>
      </c>
      <c r="S119" s="485" t="s">
        <v>251</v>
      </c>
      <c r="U119" s="517"/>
    </row>
    <row r="120" spans="1:21" s="364" customFormat="1" ht="15.75" customHeight="1" x14ac:dyDescent="0.25">
      <c r="A120" s="492"/>
      <c r="B120" s="407" t="s">
        <v>252</v>
      </c>
      <c r="C120" s="408"/>
      <c r="D120" s="511"/>
      <c r="E120" s="511"/>
      <c r="F120" s="511"/>
      <c r="G120" s="511"/>
      <c r="H120" s="511"/>
      <c r="I120" s="511"/>
      <c r="J120" s="511"/>
      <c r="K120" s="485"/>
      <c r="L120" s="485"/>
      <c r="M120" s="485"/>
      <c r="N120" s="485"/>
      <c r="O120" s="512"/>
      <c r="P120" s="513"/>
      <c r="Q120" s="512"/>
      <c r="R120" s="513"/>
      <c r="S120" s="485"/>
    </row>
    <row r="121" spans="1:21" s="364" customFormat="1" ht="15.75" customHeight="1" x14ac:dyDescent="0.25">
      <c r="A121" s="492"/>
      <c r="B121" s="431"/>
      <c r="C121" s="432">
        <v>0</v>
      </c>
      <c r="D121" s="364" t="s">
        <v>73</v>
      </c>
      <c r="E121" s="433">
        <v>0</v>
      </c>
      <c r="F121" s="364" t="s">
        <v>71</v>
      </c>
      <c r="G121" s="433">
        <v>0</v>
      </c>
      <c r="H121" s="364" t="s">
        <v>71</v>
      </c>
      <c r="I121" s="433">
        <v>0</v>
      </c>
      <c r="J121" s="364" t="s">
        <v>71</v>
      </c>
      <c r="K121" s="523"/>
      <c r="L121" s="524"/>
      <c r="M121" s="524"/>
      <c r="N121" s="525"/>
      <c r="O121" s="526">
        <f t="shared" ref="O121:O126" si="28">C121*E121*G121</f>
        <v>0</v>
      </c>
      <c r="P121" s="527" t="s">
        <v>74</v>
      </c>
      <c r="Q121" s="526">
        <f t="shared" ref="Q121:Q126" si="29">O121*I121</f>
        <v>0</v>
      </c>
      <c r="R121" s="527" t="s">
        <v>209</v>
      </c>
      <c r="S121" s="485" t="s">
        <v>251</v>
      </c>
    </row>
    <row r="122" spans="1:21" s="364" customFormat="1" ht="15.75" customHeight="1" x14ac:dyDescent="0.25">
      <c r="A122" s="492"/>
      <c r="B122" s="431"/>
      <c r="C122" s="432">
        <v>0</v>
      </c>
      <c r="D122" s="428" t="s">
        <v>73</v>
      </c>
      <c r="E122" s="433">
        <v>0</v>
      </c>
      <c r="F122" s="428" t="s">
        <v>71</v>
      </c>
      <c r="G122" s="433">
        <v>0</v>
      </c>
      <c r="H122" s="428" t="s">
        <v>71</v>
      </c>
      <c r="I122" s="433">
        <v>0</v>
      </c>
      <c r="J122" s="428" t="s">
        <v>71</v>
      </c>
      <c r="K122" s="506"/>
      <c r="L122" s="507"/>
      <c r="M122" s="507"/>
      <c r="N122" s="508"/>
      <c r="O122" s="434">
        <f t="shared" si="28"/>
        <v>0</v>
      </c>
      <c r="P122" s="509" t="s">
        <v>74</v>
      </c>
      <c r="Q122" s="434">
        <f t="shared" si="29"/>
        <v>0</v>
      </c>
      <c r="R122" s="509" t="s">
        <v>209</v>
      </c>
      <c r="S122" s="485" t="s">
        <v>251</v>
      </c>
    </row>
    <row r="123" spans="1:21" s="364" customFormat="1" ht="15.75" customHeight="1" x14ac:dyDescent="0.25">
      <c r="A123" s="492"/>
      <c r="B123" s="490"/>
      <c r="C123" s="432">
        <v>0</v>
      </c>
      <c r="D123" s="428" t="s">
        <v>73</v>
      </c>
      <c r="E123" s="433">
        <v>0</v>
      </c>
      <c r="F123" s="428" t="s">
        <v>71</v>
      </c>
      <c r="G123" s="433">
        <v>0</v>
      </c>
      <c r="H123" s="428" t="s">
        <v>71</v>
      </c>
      <c r="I123" s="433">
        <v>0</v>
      </c>
      <c r="J123" s="428" t="s">
        <v>71</v>
      </c>
      <c r="K123" s="506"/>
      <c r="L123" s="507"/>
      <c r="M123" s="507"/>
      <c r="N123" s="508"/>
      <c r="O123" s="434">
        <f t="shared" si="28"/>
        <v>0</v>
      </c>
      <c r="P123" s="509" t="s">
        <v>74</v>
      </c>
      <c r="Q123" s="434">
        <f t="shared" si="29"/>
        <v>0</v>
      </c>
      <c r="R123" s="509" t="s">
        <v>209</v>
      </c>
      <c r="S123" s="485" t="s">
        <v>251</v>
      </c>
    </row>
    <row r="124" spans="1:21" s="364" customFormat="1" ht="15.75" customHeight="1" x14ac:dyDescent="0.25">
      <c r="A124" s="492"/>
      <c r="B124" s="490"/>
      <c r="C124" s="432">
        <v>0</v>
      </c>
      <c r="D124" s="428" t="s">
        <v>73</v>
      </c>
      <c r="E124" s="433">
        <v>0</v>
      </c>
      <c r="F124" s="428" t="s">
        <v>71</v>
      </c>
      <c r="G124" s="433">
        <v>0</v>
      </c>
      <c r="H124" s="428" t="s">
        <v>71</v>
      </c>
      <c r="I124" s="433">
        <v>0</v>
      </c>
      <c r="J124" s="428" t="s">
        <v>71</v>
      </c>
      <c r="K124" s="506"/>
      <c r="L124" s="507"/>
      <c r="M124" s="507"/>
      <c r="N124" s="508"/>
      <c r="O124" s="434">
        <f t="shared" si="28"/>
        <v>0</v>
      </c>
      <c r="P124" s="509" t="s">
        <v>74</v>
      </c>
      <c r="Q124" s="434">
        <f t="shared" si="29"/>
        <v>0</v>
      </c>
      <c r="R124" s="509" t="s">
        <v>209</v>
      </c>
      <c r="S124" s="485" t="s">
        <v>251</v>
      </c>
    </row>
    <row r="125" spans="1:21" s="364" customFormat="1" ht="15.75" customHeight="1" x14ac:dyDescent="0.25">
      <c r="A125" s="492"/>
      <c r="B125" s="490"/>
      <c r="C125" s="432">
        <v>0</v>
      </c>
      <c r="D125" s="428" t="s">
        <v>73</v>
      </c>
      <c r="E125" s="433">
        <v>0</v>
      </c>
      <c r="F125" s="428" t="s">
        <v>71</v>
      </c>
      <c r="G125" s="433">
        <v>0</v>
      </c>
      <c r="H125" s="428" t="s">
        <v>71</v>
      </c>
      <c r="I125" s="433">
        <v>0</v>
      </c>
      <c r="J125" s="428" t="s">
        <v>71</v>
      </c>
      <c r="K125" s="506"/>
      <c r="L125" s="507"/>
      <c r="M125" s="507"/>
      <c r="N125" s="508"/>
      <c r="O125" s="434">
        <f t="shared" si="28"/>
        <v>0</v>
      </c>
      <c r="P125" s="509" t="s">
        <v>74</v>
      </c>
      <c r="Q125" s="434">
        <f t="shared" si="29"/>
        <v>0</v>
      </c>
      <c r="R125" s="509" t="s">
        <v>209</v>
      </c>
      <c r="S125" s="485" t="s">
        <v>251</v>
      </c>
      <c r="U125" s="517"/>
    </row>
    <row r="126" spans="1:21" s="364" customFormat="1" ht="15.75" customHeight="1" x14ac:dyDescent="0.25">
      <c r="A126" s="492"/>
      <c r="B126" s="490"/>
      <c r="C126" s="432">
        <v>0</v>
      </c>
      <c r="D126" s="428" t="s">
        <v>73</v>
      </c>
      <c r="E126" s="433">
        <v>0</v>
      </c>
      <c r="F126" s="428" t="s">
        <v>71</v>
      </c>
      <c r="G126" s="433">
        <v>0</v>
      </c>
      <c r="H126" s="428" t="s">
        <v>71</v>
      </c>
      <c r="I126" s="433">
        <v>0</v>
      </c>
      <c r="J126" s="428" t="s">
        <v>71</v>
      </c>
      <c r="K126" s="506"/>
      <c r="L126" s="507"/>
      <c r="M126" s="507"/>
      <c r="N126" s="508"/>
      <c r="O126" s="434">
        <f t="shared" si="28"/>
        <v>0</v>
      </c>
      <c r="P126" s="509" t="s">
        <v>74</v>
      </c>
      <c r="Q126" s="434">
        <f t="shared" si="29"/>
        <v>0</v>
      </c>
      <c r="R126" s="509" t="s">
        <v>209</v>
      </c>
      <c r="S126" s="485" t="s">
        <v>251</v>
      </c>
      <c r="U126" s="517"/>
    </row>
    <row r="127" spans="1:21" s="364" customFormat="1" ht="15.75" customHeight="1" x14ac:dyDescent="0.25">
      <c r="A127" s="492"/>
      <c r="B127" s="407" t="s">
        <v>253</v>
      </c>
      <c r="D127" s="511"/>
      <c r="E127" s="511"/>
      <c r="F127" s="511"/>
      <c r="G127" s="511"/>
      <c r="H127" s="511"/>
      <c r="I127" s="511"/>
      <c r="J127" s="511"/>
      <c r="K127" s="485"/>
      <c r="L127" s="485"/>
      <c r="M127" s="485"/>
      <c r="N127" s="485"/>
      <c r="O127" s="512"/>
      <c r="P127" s="513"/>
      <c r="Q127" s="512"/>
      <c r="R127" s="513"/>
      <c r="S127" s="485"/>
    </row>
    <row r="128" spans="1:21" s="364" customFormat="1" ht="15.75" customHeight="1" x14ac:dyDescent="0.25">
      <c r="A128" s="492"/>
      <c r="B128" s="490"/>
      <c r="C128" s="432">
        <v>0</v>
      </c>
      <c r="D128" s="428" t="s">
        <v>73</v>
      </c>
      <c r="E128" s="433">
        <v>0</v>
      </c>
      <c r="F128" s="428" t="s">
        <v>71</v>
      </c>
      <c r="G128" s="433">
        <v>0</v>
      </c>
      <c r="H128" s="428" t="s">
        <v>71</v>
      </c>
      <c r="I128" s="433">
        <v>0</v>
      </c>
      <c r="J128" s="428" t="s">
        <v>71</v>
      </c>
      <c r="K128" s="506"/>
      <c r="L128" s="507"/>
      <c r="M128" s="507"/>
      <c r="N128" s="508"/>
      <c r="O128" s="434">
        <f t="shared" ref="O128:O135" si="30">C128*E128*G128</f>
        <v>0</v>
      </c>
      <c r="P128" s="509" t="s">
        <v>74</v>
      </c>
      <c r="Q128" s="434">
        <f t="shared" ref="Q128:Q135" si="31">O128*I128</f>
        <v>0</v>
      </c>
      <c r="R128" s="509" t="s">
        <v>209</v>
      </c>
      <c r="S128" s="485" t="s">
        <v>251</v>
      </c>
    </row>
    <row r="129" spans="1:21" s="364" customFormat="1" ht="15.75" customHeight="1" x14ac:dyDescent="0.25">
      <c r="A129" s="492"/>
      <c r="B129" s="490"/>
      <c r="C129" s="432">
        <v>0</v>
      </c>
      <c r="D129" s="428" t="s">
        <v>73</v>
      </c>
      <c r="E129" s="433">
        <v>0</v>
      </c>
      <c r="F129" s="428" t="s">
        <v>71</v>
      </c>
      <c r="G129" s="433">
        <v>0</v>
      </c>
      <c r="H129" s="428" t="s">
        <v>71</v>
      </c>
      <c r="I129" s="433">
        <v>0</v>
      </c>
      <c r="J129" s="428" t="s">
        <v>71</v>
      </c>
      <c r="K129" s="506"/>
      <c r="L129" s="507"/>
      <c r="M129" s="507"/>
      <c r="N129" s="508"/>
      <c r="O129" s="434">
        <f t="shared" si="30"/>
        <v>0</v>
      </c>
      <c r="P129" s="509" t="s">
        <v>74</v>
      </c>
      <c r="Q129" s="434">
        <f t="shared" si="31"/>
        <v>0</v>
      </c>
      <c r="R129" s="509" t="s">
        <v>209</v>
      </c>
      <c r="S129" s="485" t="s">
        <v>251</v>
      </c>
    </row>
    <row r="130" spans="1:21" s="364" customFormat="1" ht="15.75" customHeight="1" x14ac:dyDescent="0.25">
      <c r="A130" s="492"/>
      <c r="B130" s="490"/>
      <c r="C130" s="432">
        <v>0</v>
      </c>
      <c r="D130" s="428" t="s">
        <v>73</v>
      </c>
      <c r="E130" s="433">
        <v>0</v>
      </c>
      <c r="F130" s="428" t="s">
        <v>71</v>
      </c>
      <c r="G130" s="433">
        <v>0</v>
      </c>
      <c r="H130" s="428" t="s">
        <v>71</v>
      </c>
      <c r="I130" s="433">
        <v>0</v>
      </c>
      <c r="J130" s="428" t="s">
        <v>71</v>
      </c>
      <c r="K130" s="506"/>
      <c r="L130" s="507"/>
      <c r="M130" s="507"/>
      <c r="N130" s="508"/>
      <c r="O130" s="434">
        <f t="shared" si="30"/>
        <v>0</v>
      </c>
      <c r="P130" s="509" t="s">
        <v>74</v>
      </c>
      <c r="Q130" s="434">
        <f t="shared" si="31"/>
        <v>0</v>
      </c>
      <c r="R130" s="509" t="s">
        <v>209</v>
      </c>
      <c r="S130" s="485" t="s">
        <v>251</v>
      </c>
    </row>
    <row r="131" spans="1:21" s="364" customFormat="1" ht="15.75" customHeight="1" x14ac:dyDescent="0.25">
      <c r="B131" s="490"/>
      <c r="C131" s="432">
        <v>0</v>
      </c>
      <c r="D131" s="428" t="s">
        <v>73</v>
      </c>
      <c r="E131" s="433">
        <v>0</v>
      </c>
      <c r="F131" s="428" t="s">
        <v>71</v>
      </c>
      <c r="G131" s="433">
        <v>0</v>
      </c>
      <c r="H131" s="428" t="s">
        <v>71</v>
      </c>
      <c r="I131" s="433">
        <v>0</v>
      </c>
      <c r="J131" s="428" t="s">
        <v>71</v>
      </c>
      <c r="K131" s="506"/>
      <c r="L131" s="507"/>
      <c r="M131" s="507"/>
      <c r="N131" s="508"/>
      <c r="O131" s="434">
        <f t="shared" si="30"/>
        <v>0</v>
      </c>
      <c r="P131" s="509" t="s">
        <v>74</v>
      </c>
      <c r="Q131" s="434">
        <f t="shared" si="31"/>
        <v>0</v>
      </c>
      <c r="R131" s="509" t="s">
        <v>209</v>
      </c>
      <c r="S131" s="485" t="s">
        <v>251</v>
      </c>
    </row>
    <row r="132" spans="1:21" s="364" customFormat="1" ht="15.75" customHeight="1" x14ac:dyDescent="0.25">
      <c r="A132" s="492"/>
      <c r="B132" s="490"/>
      <c r="C132" s="432">
        <v>0</v>
      </c>
      <c r="D132" s="428" t="s">
        <v>73</v>
      </c>
      <c r="E132" s="433">
        <v>0</v>
      </c>
      <c r="F132" s="428" t="s">
        <v>71</v>
      </c>
      <c r="G132" s="433">
        <v>0</v>
      </c>
      <c r="H132" s="428" t="s">
        <v>71</v>
      </c>
      <c r="I132" s="433">
        <v>0</v>
      </c>
      <c r="J132" s="428" t="s">
        <v>71</v>
      </c>
      <c r="K132" s="506"/>
      <c r="L132" s="507"/>
      <c r="M132" s="507"/>
      <c r="N132" s="508"/>
      <c r="O132" s="434">
        <f t="shared" si="30"/>
        <v>0</v>
      </c>
      <c r="P132" s="509" t="s">
        <v>74</v>
      </c>
      <c r="Q132" s="434">
        <f t="shared" si="31"/>
        <v>0</v>
      </c>
      <c r="R132" s="509" t="s">
        <v>209</v>
      </c>
      <c r="S132" s="485" t="s">
        <v>251</v>
      </c>
      <c r="U132" s="517"/>
    </row>
    <row r="133" spans="1:21" s="364" customFormat="1" ht="15.75" customHeight="1" x14ac:dyDescent="0.25">
      <c r="A133" s="492"/>
      <c r="B133" s="490"/>
      <c r="C133" s="432">
        <v>0</v>
      </c>
      <c r="D133" s="428" t="s">
        <v>73</v>
      </c>
      <c r="E133" s="433">
        <v>0</v>
      </c>
      <c r="F133" s="428" t="s">
        <v>71</v>
      </c>
      <c r="G133" s="433">
        <v>0</v>
      </c>
      <c r="H133" s="428" t="s">
        <v>71</v>
      </c>
      <c r="I133" s="433">
        <v>0</v>
      </c>
      <c r="J133" s="428" t="s">
        <v>71</v>
      </c>
      <c r="K133" s="506"/>
      <c r="L133" s="507"/>
      <c r="M133" s="507"/>
      <c r="N133" s="508"/>
      <c r="O133" s="434">
        <f t="shared" si="30"/>
        <v>0</v>
      </c>
      <c r="P133" s="509" t="s">
        <v>74</v>
      </c>
      <c r="Q133" s="434">
        <f t="shared" si="31"/>
        <v>0</v>
      </c>
      <c r="R133" s="509" t="s">
        <v>209</v>
      </c>
      <c r="S133" s="485" t="s">
        <v>251</v>
      </c>
      <c r="U133" s="517"/>
    </row>
    <row r="134" spans="1:21" s="364" customFormat="1" ht="15.75" customHeight="1" x14ac:dyDescent="0.25">
      <c r="A134" s="492"/>
      <c r="B134" s="490"/>
      <c r="C134" s="432">
        <v>0</v>
      </c>
      <c r="D134" s="428" t="s">
        <v>73</v>
      </c>
      <c r="E134" s="433">
        <v>0</v>
      </c>
      <c r="F134" s="428" t="s">
        <v>71</v>
      </c>
      <c r="G134" s="433">
        <v>0</v>
      </c>
      <c r="H134" s="428" t="s">
        <v>71</v>
      </c>
      <c r="I134" s="433">
        <v>0</v>
      </c>
      <c r="J134" s="428" t="s">
        <v>71</v>
      </c>
      <c r="K134" s="506"/>
      <c r="L134" s="507"/>
      <c r="M134" s="507"/>
      <c r="N134" s="508"/>
      <c r="O134" s="434">
        <f t="shared" si="30"/>
        <v>0</v>
      </c>
      <c r="P134" s="509" t="s">
        <v>74</v>
      </c>
      <c r="Q134" s="434">
        <f t="shared" si="31"/>
        <v>0</v>
      </c>
      <c r="R134" s="509" t="s">
        <v>209</v>
      </c>
      <c r="S134" s="485" t="s">
        <v>251</v>
      </c>
      <c r="U134" s="517"/>
    </row>
    <row r="135" spans="1:21" s="364" customFormat="1" ht="15.75" customHeight="1" x14ac:dyDescent="0.25">
      <c r="A135" s="492"/>
      <c r="C135" s="432">
        <v>0</v>
      </c>
      <c r="D135" s="428" t="s">
        <v>73</v>
      </c>
      <c r="E135" s="433">
        <v>0</v>
      </c>
      <c r="F135" s="428" t="s">
        <v>71</v>
      </c>
      <c r="G135" s="433">
        <v>0</v>
      </c>
      <c r="H135" s="428" t="s">
        <v>71</v>
      </c>
      <c r="I135" s="433">
        <v>0</v>
      </c>
      <c r="J135" s="428" t="s">
        <v>71</v>
      </c>
      <c r="K135" s="506"/>
      <c r="L135" s="507"/>
      <c r="M135" s="507"/>
      <c r="N135" s="508"/>
      <c r="O135" s="434">
        <f t="shared" si="30"/>
        <v>0</v>
      </c>
      <c r="P135" s="509" t="s">
        <v>74</v>
      </c>
      <c r="Q135" s="434">
        <f t="shared" si="31"/>
        <v>0</v>
      </c>
      <c r="R135" s="509" t="s">
        <v>209</v>
      </c>
      <c r="S135" s="485" t="s">
        <v>251</v>
      </c>
      <c r="U135" s="517"/>
    </row>
    <row r="136" spans="1:21" s="364" customFormat="1" ht="15.75" customHeight="1" x14ac:dyDescent="0.25">
      <c r="A136" s="492"/>
      <c r="B136" s="408" t="s">
        <v>254</v>
      </c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528"/>
      <c r="P136" s="528"/>
      <c r="Q136" s="528"/>
      <c r="R136" s="528"/>
      <c r="S136" s="355"/>
      <c r="T136" s="355"/>
      <c r="U136" s="355"/>
    </row>
    <row r="137" spans="1:21" s="364" customFormat="1" ht="15.75" customHeight="1" x14ac:dyDescent="0.25">
      <c r="A137" s="492"/>
      <c r="B137" s="407" t="s">
        <v>255</v>
      </c>
      <c r="C137" s="408"/>
      <c r="D137" s="511"/>
      <c r="E137" s="511"/>
      <c r="F137" s="511"/>
      <c r="G137" s="511"/>
      <c r="H137" s="511"/>
      <c r="I137" s="511"/>
      <c r="J137" s="511"/>
      <c r="K137" s="485"/>
      <c r="L137" s="485"/>
      <c r="M137" s="485"/>
      <c r="N137" s="485"/>
      <c r="O137" s="512"/>
      <c r="P137" s="513"/>
      <c r="Q137" s="512"/>
      <c r="R137" s="513"/>
      <c r="S137" s="485"/>
    </row>
    <row r="138" spans="1:21" s="364" customFormat="1" ht="15.75" customHeight="1" x14ac:dyDescent="0.25">
      <c r="A138" s="492"/>
      <c r="B138" s="490"/>
      <c r="C138" s="432">
        <v>0</v>
      </c>
      <c r="D138" s="428" t="s">
        <v>73</v>
      </c>
      <c r="E138" s="433">
        <v>0</v>
      </c>
      <c r="F138" s="428" t="s">
        <v>71</v>
      </c>
      <c r="G138" s="433">
        <v>0</v>
      </c>
      <c r="H138" s="428" t="s">
        <v>71</v>
      </c>
      <c r="I138" s="433">
        <v>0</v>
      </c>
      <c r="J138" s="428" t="s">
        <v>71</v>
      </c>
      <c r="K138" s="529"/>
      <c r="L138" s="530"/>
      <c r="M138" s="507"/>
      <c r="N138" s="508"/>
      <c r="O138" s="434">
        <f t="shared" ref="O138:O144" si="32">C138*E138*G138</f>
        <v>0</v>
      </c>
      <c r="P138" s="509" t="s">
        <v>74</v>
      </c>
      <c r="Q138" s="434">
        <f t="shared" ref="Q138:Q144" si="33">O138*I138</f>
        <v>0</v>
      </c>
      <c r="R138" s="509" t="s">
        <v>209</v>
      </c>
      <c r="S138" s="485" t="s">
        <v>251</v>
      </c>
    </row>
    <row r="139" spans="1:21" s="364" customFormat="1" ht="15.75" customHeight="1" x14ac:dyDescent="0.25">
      <c r="A139" s="492"/>
      <c r="B139" s="490"/>
      <c r="C139" s="432">
        <v>0</v>
      </c>
      <c r="D139" s="428" t="s">
        <v>73</v>
      </c>
      <c r="E139" s="433">
        <v>0</v>
      </c>
      <c r="F139" s="428" t="s">
        <v>71</v>
      </c>
      <c r="G139" s="433">
        <v>0</v>
      </c>
      <c r="H139" s="428" t="s">
        <v>71</v>
      </c>
      <c r="I139" s="433">
        <v>0</v>
      </c>
      <c r="J139" s="428" t="s">
        <v>71</v>
      </c>
      <c r="K139" s="529"/>
      <c r="L139" s="530"/>
      <c r="M139" s="507"/>
      <c r="N139" s="508"/>
      <c r="O139" s="434">
        <f t="shared" si="32"/>
        <v>0</v>
      </c>
      <c r="P139" s="509" t="s">
        <v>74</v>
      </c>
      <c r="Q139" s="434">
        <f t="shared" si="33"/>
        <v>0</v>
      </c>
      <c r="R139" s="509" t="s">
        <v>209</v>
      </c>
      <c r="S139" s="485" t="s">
        <v>251</v>
      </c>
    </row>
    <row r="140" spans="1:21" s="364" customFormat="1" ht="15.75" customHeight="1" x14ac:dyDescent="0.25">
      <c r="A140" s="492"/>
      <c r="B140" s="490"/>
      <c r="C140" s="432">
        <v>0</v>
      </c>
      <c r="D140" s="428" t="s">
        <v>73</v>
      </c>
      <c r="E140" s="433">
        <v>0</v>
      </c>
      <c r="F140" s="428" t="s">
        <v>71</v>
      </c>
      <c r="G140" s="433">
        <v>0</v>
      </c>
      <c r="H140" s="428" t="s">
        <v>71</v>
      </c>
      <c r="I140" s="433">
        <v>0</v>
      </c>
      <c r="J140" s="428" t="s">
        <v>71</v>
      </c>
      <c r="K140" s="506"/>
      <c r="L140" s="507"/>
      <c r="M140" s="507"/>
      <c r="N140" s="508"/>
      <c r="O140" s="434">
        <f t="shared" si="32"/>
        <v>0</v>
      </c>
      <c r="P140" s="509" t="s">
        <v>74</v>
      </c>
      <c r="Q140" s="434">
        <f t="shared" si="33"/>
        <v>0</v>
      </c>
      <c r="R140" s="509" t="s">
        <v>209</v>
      </c>
      <c r="S140" s="485" t="s">
        <v>251</v>
      </c>
      <c r="U140" s="517"/>
    </row>
    <row r="141" spans="1:21" s="364" customFormat="1" ht="15.75" customHeight="1" x14ac:dyDescent="0.25">
      <c r="A141" s="492"/>
      <c r="B141" s="490"/>
      <c r="C141" s="432">
        <v>0</v>
      </c>
      <c r="D141" s="428" t="s">
        <v>73</v>
      </c>
      <c r="E141" s="433">
        <v>0</v>
      </c>
      <c r="F141" s="428" t="s">
        <v>71</v>
      </c>
      <c r="G141" s="433">
        <v>0</v>
      </c>
      <c r="H141" s="428" t="s">
        <v>71</v>
      </c>
      <c r="I141" s="433">
        <v>0</v>
      </c>
      <c r="J141" s="428" t="s">
        <v>71</v>
      </c>
      <c r="K141" s="506"/>
      <c r="L141" s="507"/>
      <c r="M141" s="507"/>
      <c r="N141" s="508"/>
      <c r="O141" s="434">
        <f t="shared" si="32"/>
        <v>0</v>
      </c>
      <c r="P141" s="509" t="s">
        <v>74</v>
      </c>
      <c r="Q141" s="434">
        <f t="shared" si="33"/>
        <v>0</v>
      </c>
      <c r="R141" s="509" t="s">
        <v>209</v>
      </c>
      <c r="S141" s="485" t="s">
        <v>251</v>
      </c>
      <c r="U141" s="517"/>
    </row>
    <row r="142" spans="1:21" s="364" customFormat="1" ht="15.75" customHeight="1" x14ac:dyDescent="0.25">
      <c r="A142" s="492"/>
      <c r="B142" s="490"/>
      <c r="C142" s="432">
        <v>0</v>
      </c>
      <c r="D142" s="428" t="s">
        <v>73</v>
      </c>
      <c r="E142" s="433">
        <v>0</v>
      </c>
      <c r="F142" s="428" t="s">
        <v>71</v>
      </c>
      <c r="G142" s="433">
        <v>0</v>
      </c>
      <c r="H142" s="428" t="s">
        <v>71</v>
      </c>
      <c r="I142" s="433">
        <v>0</v>
      </c>
      <c r="J142" s="428" t="s">
        <v>71</v>
      </c>
      <c r="K142" s="506"/>
      <c r="L142" s="507"/>
      <c r="M142" s="507"/>
      <c r="N142" s="508"/>
      <c r="O142" s="434">
        <f t="shared" si="32"/>
        <v>0</v>
      </c>
      <c r="P142" s="509" t="s">
        <v>74</v>
      </c>
      <c r="Q142" s="434">
        <f t="shared" si="33"/>
        <v>0</v>
      </c>
      <c r="R142" s="509" t="s">
        <v>209</v>
      </c>
      <c r="S142" s="485" t="s">
        <v>251</v>
      </c>
      <c r="U142" s="517"/>
    </row>
    <row r="143" spans="1:21" s="364" customFormat="1" ht="15.75" customHeight="1" x14ac:dyDescent="0.25">
      <c r="A143" s="492"/>
      <c r="B143" s="490"/>
      <c r="C143" s="432">
        <v>0</v>
      </c>
      <c r="D143" s="428" t="s">
        <v>73</v>
      </c>
      <c r="E143" s="433">
        <v>0</v>
      </c>
      <c r="F143" s="428" t="s">
        <v>71</v>
      </c>
      <c r="G143" s="433">
        <v>0</v>
      </c>
      <c r="H143" s="428" t="s">
        <v>71</v>
      </c>
      <c r="I143" s="433">
        <v>0</v>
      </c>
      <c r="J143" s="428" t="s">
        <v>71</v>
      </c>
      <c r="K143" s="529"/>
      <c r="L143" s="530"/>
      <c r="M143" s="507"/>
      <c r="N143" s="508"/>
      <c r="O143" s="434">
        <f t="shared" si="32"/>
        <v>0</v>
      </c>
      <c r="P143" s="509" t="s">
        <v>74</v>
      </c>
      <c r="Q143" s="434">
        <f t="shared" si="33"/>
        <v>0</v>
      </c>
      <c r="R143" s="509" t="s">
        <v>209</v>
      </c>
      <c r="S143" s="485" t="s">
        <v>251</v>
      </c>
    </row>
    <row r="144" spans="1:21" s="364" customFormat="1" ht="15.75" customHeight="1" x14ac:dyDescent="0.25">
      <c r="A144" s="492"/>
      <c r="B144" s="490"/>
      <c r="C144" s="432">
        <v>0</v>
      </c>
      <c r="D144" s="428" t="s">
        <v>73</v>
      </c>
      <c r="E144" s="433">
        <v>0</v>
      </c>
      <c r="F144" s="428" t="s">
        <v>71</v>
      </c>
      <c r="G144" s="433">
        <v>0</v>
      </c>
      <c r="H144" s="428" t="s">
        <v>71</v>
      </c>
      <c r="I144" s="433">
        <v>0</v>
      </c>
      <c r="J144" s="428" t="s">
        <v>71</v>
      </c>
      <c r="K144" s="529"/>
      <c r="L144" s="530"/>
      <c r="M144" s="507"/>
      <c r="N144" s="508"/>
      <c r="O144" s="531">
        <f t="shared" si="32"/>
        <v>0</v>
      </c>
      <c r="P144" s="532" t="s">
        <v>74</v>
      </c>
      <c r="Q144" s="531">
        <f t="shared" si="33"/>
        <v>0</v>
      </c>
      <c r="R144" s="532" t="s">
        <v>209</v>
      </c>
      <c r="S144" s="485" t="s">
        <v>251</v>
      </c>
    </row>
    <row r="145" spans="1:36" s="364" customFormat="1" ht="15.75" customHeight="1" x14ac:dyDescent="0.25">
      <c r="A145" s="492"/>
      <c r="B145" s="490"/>
      <c r="C145" s="533"/>
      <c r="D145" s="533"/>
      <c r="E145" s="533"/>
      <c r="F145" s="533"/>
      <c r="G145" s="533"/>
      <c r="H145" s="533"/>
      <c r="I145" s="533"/>
      <c r="J145" s="533"/>
      <c r="K145" s="530"/>
      <c r="L145" s="530"/>
      <c r="M145" s="507"/>
      <c r="N145" s="508"/>
      <c r="O145" s="1226" t="s">
        <v>256</v>
      </c>
      <c r="P145" s="1224"/>
      <c r="Q145" s="1224" t="s">
        <v>257</v>
      </c>
      <c r="R145" s="1224"/>
      <c r="S145" s="485" t="s">
        <v>251</v>
      </c>
    </row>
    <row r="146" spans="1:36" s="364" customFormat="1" ht="15.75" customHeight="1" x14ac:dyDescent="0.25">
      <c r="A146" s="492"/>
      <c r="B146" s="490"/>
      <c r="C146" s="530"/>
      <c r="D146" s="530"/>
      <c r="E146" s="530"/>
      <c r="F146" s="530"/>
      <c r="G146" s="530"/>
      <c r="H146" s="530"/>
      <c r="I146" s="530"/>
      <c r="J146" s="530"/>
      <c r="K146" s="530"/>
      <c r="L146" s="530"/>
      <c r="M146" s="507"/>
      <c r="N146" s="508"/>
      <c r="O146" s="534">
        <f>SUM(O95:O144)</f>
        <v>0</v>
      </c>
      <c r="P146" s="535" t="s">
        <v>74</v>
      </c>
      <c r="Q146" s="534">
        <f>SUM(Q95:Q144)</f>
        <v>0</v>
      </c>
      <c r="R146" s="535" t="s">
        <v>209</v>
      </c>
      <c r="S146" s="536"/>
    </row>
    <row r="147" spans="1:36" s="364" customFormat="1" ht="15.75" customHeight="1" x14ac:dyDescent="0.25">
      <c r="A147" s="492"/>
      <c r="B147" s="490"/>
      <c r="C147" s="536"/>
      <c r="D147" s="536"/>
      <c r="E147" s="536"/>
      <c r="F147" s="536"/>
      <c r="G147" s="536"/>
      <c r="H147" s="536"/>
      <c r="I147" s="536"/>
      <c r="J147" s="536"/>
      <c r="K147" s="536"/>
      <c r="L147" s="536"/>
      <c r="M147" s="536"/>
      <c r="N147" s="536"/>
      <c r="O147" s="536"/>
      <c r="P147" s="537"/>
      <c r="Q147" s="538"/>
      <c r="R147" s="539"/>
      <c r="S147" s="536"/>
      <c r="T147" s="536"/>
    </row>
    <row r="148" spans="1:36" s="364" customFormat="1" ht="15.75" customHeight="1" x14ac:dyDescent="0.25">
      <c r="A148" s="492"/>
      <c r="B148" s="490"/>
      <c r="C148" s="540"/>
      <c r="D148" s="540"/>
      <c r="E148" s="540"/>
      <c r="F148" s="540"/>
      <c r="G148" s="541"/>
      <c r="H148" s="541"/>
      <c r="I148" s="542"/>
      <c r="J148" s="542"/>
      <c r="K148" s="541"/>
      <c r="L148" s="541"/>
      <c r="M148" s="399"/>
      <c r="N148" s="399"/>
      <c r="O148" s="543"/>
      <c r="P148" s="544"/>
      <c r="Q148" s="399"/>
      <c r="R148" s="545"/>
      <c r="S148" s="505"/>
    </row>
    <row r="149" spans="1:36" s="364" customFormat="1" ht="15.75" customHeight="1" x14ac:dyDescent="0.25">
      <c r="A149" s="492"/>
      <c r="B149" s="490"/>
      <c r="C149" s="546">
        <v>0</v>
      </c>
      <c r="D149" s="397" t="s">
        <v>73</v>
      </c>
      <c r="E149" s="398"/>
      <c r="F149" s="399"/>
      <c r="G149" s="399"/>
      <c r="H149" s="399"/>
      <c r="I149" s="398"/>
      <c r="J149" s="400" t="s">
        <v>258</v>
      </c>
      <c r="K149" s="433">
        <v>0</v>
      </c>
      <c r="L149" s="397" t="s">
        <v>71</v>
      </c>
      <c r="M149" s="399"/>
      <c r="N149" s="399"/>
      <c r="O149" s="543"/>
      <c r="P149" s="544"/>
      <c r="Q149" s="399"/>
      <c r="R149" s="545"/>
      <c r="S149" s="505"/>
    </row>
    <row r="150" spans="1:36" s="364" customFormat="1" ht="15.75" customHeight="1" x14ac:dyDescent="0.25">
      <c r="A150" s="492"/>
      <c r="B150" s="490"/>
      <c r="C150" s="547"/>
      <c r="D150" s="547"/>
      <c r="E150" s="548"/>
      <c r="F150" s="548"/>
      <c r="G150" s="548"/>
      <c r="H150" s="548"/>
      <c r="I150" s="548"/>
      <c r="J150" s="548"/>
      <c r="K150" s="548"/>
      <c r="L150" s="548"/>
      <c r="M150" s="549"/>
      <c r="N150" s="549"/>
      <c r="O150" s="543"/>
      <c r="P150" s="544"/>
      <c r="Q150" s="399"/>
      <c r="R150" s="545"/>
      <c r="S150" s="550"/>
      <c r="T150" s="551"/>
      <c r="U150" s="551"/>
    </row>
    <row r="151" spans="1:36" s="364" customFormat="1" ht="15.75" customHeight="1" x14ac:dyDescent="0.25">
      <c r="A151" s="492"/>
      <c r="B151" s="431"/>
      <c r="C151" s="552"/>
      <c r="D151" s="402"/>
      <c r="E151" s="1221" t="s">
        <v>259</v>
      </c>
      <c r="F151" s="1222"/>
      <c r="G151" s="1221"/>
      <c r="H151" s="1222"/>
      <c r="I151" s="1222"/>
      <c r="J151" s="1222"/>
      <c r="K151" s="1225"/>
      <c r="L151" s="548"/>
      <c r="M151" s="549"/>
      <c r="N151" s="549"/>
      <c r="O151" s="543"/>
      <c r="P151" s="544"/>
      <c r="Q151" s="399"/>
      <c r="R151" s="545"/>
      <c r="S151" s="550"/>
      <c r="T151" s="551"/>
      <c r="U151" s="551"/>
    </row>
    <row r="152" spans="1:36" s="364" customFormat="1" ht="15.75" customHeight="1" x14ac:dyDescent="0.2">
      <c r="A152" s="492"/>
      <c r="B152" s="431"/>
      <c r="E152" s="553">
        <v>0</v>
      </c>
      <c r="F152" s="401" t="s">
        <v>74</v>
      </c>
      <c r="I152" s="554"/>
      <c r="J152" s="555"/>
      <c r="K152" s="556"/>
      <c r="L152" s="548"/>
      <c r="M152" s="549"/>
      <c r="N152" s="549"/>
      <c r="O152" s="549"/>
      <c r="P152" s="557"/>
      <c r="Q152" s="549"/>
      <c r="R152" s="362"/>
      <c r="S152" s="550"/>
      <c r="T152" s="551"/>
      <c r="U152" s="551"/>
    </row>
    <row r="153" spans="1:36" s="364" customFormat="1" ht="15.75" customHeight="1" x14ac:dyDescent="0.25">
      <c r="A153" s="492"/>
      <c r="B153" s="431"/>
      <c r="C153" s="482"/>
      <c r="D153" s="482"/>
      <c r="E153" s="483"/>
      <c r="F153" s="483"/>
      <c r="G153" s="483"/>
      <c r="H153" s="483"/>
      <c r="I153" s="558"/>
      <c r="J153" s="484"/>
      <c r="K153" s="484"/>
      <c r="L153" s="484"/>
      <c r="O153" s="483"/>
      <c r="P153" s="483"/>
      <c r="Q153" s="483"/>
      <c r="R153" s="425"/>
      <c r="S153" s="425"/>
    </row>
    <row r="154" spans="1:36" s="364" customFormat="1" ht="15.75" customHeight="1" x14ac:dyDescent="0.25">
      <c r="A154" s="492"/>
    </row>
    <row r="155" spans="1:36" s="364" customFormat="1" ht="15.75" customHeight="1" x14ac:dyDescent="0.25">
      <c r="A155" s="492"/>
      <c r="B155" s="419"/>
      <c r="C155" s="414"/>
      <c r="D155" s="414"/>
      <c r="E155" s="414"/>
      <c r="F155" s="414"/>
      <c r="G155" s="415"/>
      <c r="H155" s="415"/>
      <c r="I155" s="416"/>
      <c r="J155" s="500"/>
      <c r="K155" s="416"/>
      <c r="L155" s="499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</row>
    <row r="156" spans="1:36" s="364" customFormat="1" ht="15.75" customHeight="1" x14ac:dyDescent="0.25">
      <c r="A156" s="416"/>
      <c r="B156" s="419"/>
      <c r="C156" s="414"/>
      <c r="D156" s="414"/>
      <c r="E156" s="414"/>
      <c r="F156" s="414"/>
      <c r="G156" s="415"/>
      <c r="H156" s="415"/>
      <c r="I156" s="416"/>
      <c r="J156" s="500"/>
      <c r="K156" s="416"/>
      <c r="L156" s="499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</row>
    <row r="157" spans="1:36" s="480" customFormat="1" ht="15.75" customHeight="1" x14ac:dyDescent="0.25">
      <c r="A157" s="559"/>
      <c r="B157" s="364"/>
      <c r="C157" s="364"/>
      <c r="D157" s="364"/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  <c r="AA157" s="364"/>
      <c r="AB157" s="364"/>
      <c r="AC157" s="364"/>
      <c r="AD157" s="416"/>
      <c r="AE157" s="416"/>
      <c r="AF157" s="416"/>
      <c r="AG157" s="416"/>
      <c r="AH157" s="416"/>
      <c r="AI157" s="416"/>
      <c r="AJ157" s="416"/>
    </row>
    <row r="158" spans="1:36" s="363" customFormat="1" ht="15.75" customHeight="1" x14ac:dyDescent="0.25">
      <c r="A158" s="559"/>
      <c r="B158" s="364"/>
      <c r="C158" s="364"/>
      <c r="D158" s="364"/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  <c r="AA158" s="364"/>
      <c r="AB158" s="364"/>
      <c r="AC158" s="364"/>
      <c r="AD158" s="416"/>
      <c r="AE158" s="416"/>
      <c r="AF158" s="416"/>
      <c r="AG158" s="416"/>
      <c r="AH158" s="416"/>
      <c r="AI158" s="416"/>
      <c r="AJ158" s="416"/>
    </row>
    <row r="159" spans="1:36" s="368" customFormat="1" ht="15.75" customHeight="1" x14ac:dyDescent="0.25">
      <c r="A159" s="559"/>
      <c r="B159" s="364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416"/>
      <c r="AE159" s="416"/>
      <c r="AF159" s="416"/>
      <c r="AG159" s="416"/>
      <c r="AH159" s="416"/>
      <c r="AI159" s="416"/>
      <c r="AJ159" s="416"/>
    </row>
    <row r="160" spans="1:36" s="379" customFormat="1" ht="15.75" customHeight="1" x14ac:dyDescent="0.25">
      <c r="A160" s="559"/>
      <c r="B160" s="364"/>
      <c r="C160" s="364"/>
      <c r="D160" s="364"/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  <c r="AA160" s="364"/>
      <c r="AB160" s="364"/>
      <c r="AC160" s="364"/>
      <c r="AD160" s="416"/>
      <c r="AE160" s="416"/>
      <c r="AF160" s="416"/>
      <c r="AG160" s="416"/>
      <c r="AH160" s="416"/>
      <c r="AI160" s="416"/>
      <c r="AJ160" s="416"/>
    </row>
    <row r="161" spans="1:36" s="480" customFormat="1" ht="15.75" customHeight="1" x14ac:dyDescent="0.25">
      <c r="A161" s="559"/>
      <c r="B161" s="364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  <c r="AA161" s="364"/>
      <c r="AB161" s="364"/>
      <c r="AC161" s="364"/>
      <c r="AD161" s="416"/>
      <c r="AE161" s="416"/>
      <c r="AF161" s="416"/>
      <c r="AG161" s="416"/>
      <c r="AH161" s="416"/>
      <c r="AI161" s="416"/>
      <c r="AJ161" s="416"/>
    </row>
    <row r="162" spans="1:36" s="480" customFormat="1" ht="15.75" customHeight="1" x14ac:dyDescent="0.25">
      <c r="A162" s="559"/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  <c r="AA162" s="364"/>
      <c r="AB162" s="364"/>
      <c r="AC162" s="364"/>
      <c r="AD162" s="416"/>
      <c r="AE162" s="416"/>
      <c r="AF162" s="416"/>
      <c r="AG162" s="416"/>
      <c r="AH162" s="416"/>
      <c r="AI162" s="416"/>
      <c r="AJ162" s="416"/>
    </row>
    <row r="163" spans="1:36" s="364" customFormat="1" ht="15.75" customHeight="1" x14ac:dyDescent="0.25">
      <c r="B163" s="431"/>
      <c r="C163" s="414"/>
      <c r="D163" s="414"/>
      <c r="E163" s="414"/>
      <c r="F163" s="414"/>
      <c r="G163" s="415"/>
      <c r="H163" s="415"/>
      <c r="I163" s="560"/>
      <c r="J163" s="560"/>
      <c r="K163" s="560"/>
      <c r="L163" s="560"/>
      <c r="M163" s="416"/>
      <c r="N163" s="416"/>
      <c r="O163" s="416"/>
      <c r="P163" s="416"/>
      <c r="Q163" s="500"/>
      <c r="R163" s="416"/>
      <c r="S163" s="499"/>
      <c r="T163" s="416"/>
      <c r="U163" s="416"/>
      <c r="V163" s="416"/>
      <c r="W163" s="416"/>
      <c r="X163" s="416"/>
      <c r="AD163" s="416"/>
      <c r="AE163" s="416"/>
      <c r="AF163" s="416"/>
      <c r="AG163" s="416"/>
      <c r="AH163" s="416"/>
      <c r="AI163" s="416"/>
      <c r="AJ163" s="416"/>
    </row>
    <row r="164" spans="1:36" s="364" customFormat="1" ht="15.75" customHeight="1" x14ac:dyDescent="0.25">
      <c r="B164" s="431"/>
      <c r="C164" s="414"/>
      <c r="D164" s="414"/>
      <c r="E164" s="414"/>
      <c r="F164" s="414"/>
      <c r="G164" s="415"/>
      <c r="H164" s="415"/>
      <c r="I164" s="560"/>
      <c r="J164" s="560"/>
      <c r="K164" s="560"/>
      <c r="L164" s="560"/>
      <c r="M164" s="416"/>
      <c r="N164" s="416"/>
      <c r="O164" s="416"/>
      <c r="P164" s="416"/>
      <c r="Q164" s="500"/>
      <c r="R164" s="416"/>
      <c r="S164" s="499"/>
      <c r="T164" s="416"/>
      <c r="U164" s="416"/>
      <c r="V164" s="416"/>
      <c r="W164" s="416"/>
      <c r="X164" s="416"/>
    </row>
    <row r="165" spans="1:36" s="364" customFormat="1" ht="15.75" customHeight="1" x14ac:dyDescent="0.25">
      <c r="B165" s="431"/>
      <c r="C165" s="414"/>
      <c r="D165" s="414"/>
      <c r="E165" s="414"/>
      <c r="F165" s="414"/>
      <c r="G165" s="415"/>
      <c r="H165" s="415"/>
      <c r="I165" s="560"/>
      <c r="J165" s="560"/>
      <c r="K165" s="560"/>
      <c r="L165" s="560"/>
      <c r="M165" s="416"/>
      <c r="N165" s="416"/>
      <c r="O165" s="416"/>
      <c r="P165" s="416"/>
      <c r="Q165" s="500"/>
      <c r="R165" s="416"/>
      <c r="S165" s="499"/>
      <c r="T165" s="416"/>
      <c r="U165" s="416"/>
      <c r="V165" s="416"/>
      <c r="W165" s="416"/>
      <c r="X165" s="416"/>
    </row>
    <row r="166" spans="1:36" s="364" customFormat="1" ht="15.75" customHeight="1" x14ac:dyDescent="0.25">
      <c r="B166" s="431"/>
      <c r="C166" s="414"/>
      <c r="D166" s="414"/>
      <c r="E166" s="414"/>
      <c r="F166" s="414"/>
      <c r="G166" s="415"/>
      <c r="H166" s="415"/>
      <c r="I166" s="560"/>
      <c r="J166" s="560"/>
      <c r="K166" s="560"/>
      <c r="L166" s="560"/>
      <c r="M166" s="416"/>
      <c r="N166" s="416"/>
      <c r="O166" s="416"/>
      <c r="P166" s="416"/>
      <c r="Q166" s="500"/>
      <c r="R166" s="416"/>
      <c r="S166" s="499"/>
      <c r="T166" s="416"/>
      <c r="U166" s="416"/>
      <c r="V166" s="416"/>
      <c r="W166" s="416"/>
      <c r="X166" s="416"/>
    </row>
    <row r="167" spans="1:36" s="364" customFormat="1" ht="15.75" customHeight="1" x14ac:dyDescent="0.25">
      <c r="B167" s="431"/>
      <c r="C167" s="414"/>
      <c r="D167" s="414"/>
      <c r="E167" s="414"/>
      <c r="F167" s="414"/>
      <c r="G167" s="415"/>
      <c r="H167" s="415"/>
      <c r="I167" s="560"/>
      <c r="J167" s="560"/>
      <c r="K167" s="560"/>
      <c r="L167" s="560"/>
      <c r="M167" s="416"/>
      <c r="N167" s="416"/>
      <c r="O167" s="416"/>
      <c r="P167" s="416"/>
      <c r="Q167" s="500"/>
      <c r="R167" s="416"/>
      <c r="S167" s="499"/>
      <c r="T167" s="416"/>
      <c r="U167" s="416"/>
      <c r="V167" s="416"/>
      <c r="W167" s="416"/>
      <c r="X167" s="416"/>
    </row>
    <row r="168" spans="1:36" s="364" customFormat="1" ht="15.75" customHeight="1" x14ac:dyDescent="0.25">
      <c r="B168" s="431"/>
      <c r="C168" s="414"/>
      <c r="D168" s="414"/>
      <c r="E168" s="414"/>
      <c r="F168" s="414"/>
      <c r="G168" s="415"/>
      <c r="H168" s="415"/>
      <c r="I168" s="560"/>
      <c r="J168" s="560"/>
      <c r="K168" s="560"/>
      <c r="L168" s="560"/>
      <c r="M168" s="416"/>
      <c r="N168" s="416"/>
      <c r="O168" s="416"/>
      <c r="P168" s="416"/>
      <c r="Q168" s="500"/>
      <c r="R168" s="416"/>
      <c r="S168" s="499"/>
      <c r="T168" s="416"/>
      <c r="U168" s="416"/>
      <c r="V168" s="416"/>
      <c r="W168" s="416"/>
      <c r="X168" s="416"/>
    </row>
    <row r="169" spans="1:36" s="364" customFormat="1" ht="15.75" customHeight="1" x14ac:dyDescent="0.25">
      <c r="A169" s="492"/>
      <c r="B169" s="431"/>
      <c r="C169" s="414"/>
      <c r="D169" s="414"/>
      <c r="E169" s="414"/>
      <c r="F169" s="414"/>
      <c r="G169" s="415"/>
      <c r="H169" s="415"/>
      <c r="I169" s="560"/>
      <c r="J169" s="560"/>
      <c r="K169" s="560"/>
      <c r="L169" s="560"/>
      <c r="M169" s="416"/>
      <c r="N169" s="416"/>
      <c r="O169" s="416"/>
      <c r="P169" s="416"/>
      <c r="Q169" s="500"/>
      <c r="R169" s="416"/>
      <c r="S169" s="499"/>
      <c r="T169" s="416"/>
      <c r="U169" s="416"/>
      <c r="V169" s="416"/>
      <c r="W169" s="416"/>
      <c r="X169" s="416"/>
    </row>
    <row r="170" spans="1:36" s="364" customFormat="1" ht="15.75" customHeight="1" x14ac:dyDescent="0.25">
      <c r="A170" s="492"/>
      <c r="B170" s="431"/>
      <c r="C170" s="414"/>
      <c r="D170" s="414"/>
      <c r="E170" s="414"/>
      <c r="F170" s="414"/>
      <c r="G170" s="415"/>
      <c r="H170" s="415"/>
      <c r="I170" s="560"/>
      <c r="J170" s="560"/>
      <c r="K170" s="560"/>
      <c r="L170" s="560"/>
      <c r="M170" s="416"/>
      <c r="N170" s="416"/>
      <c r="O170" s="416"/>
      <c r="P170" s="416"/>
      <c r="Q170" s="500"/>
      <c r="R170" s="416"/>
      <c r="S170" s="499"/>
      <c r="T170" s="416"/>
      <c r="U170" s="416"/>
      <c r="V170" s="416"/>
      <c r="W170" s="416"/>
      <c r="X170" s="416"/>
    </row>
    <row r="171" spans="1:36" s="364" customFormat="1" ht="15.75" customHeight="1" x14ac:dyDescent="0.25">
      <c r="A171" s="492"/>
      <c r="B171" s="431"/>
      <c r="C171" s="414"/>
      <c r="D171" s="414"/>
      <c r="E171" s="414"/>
      <c r="F171" s="414"/>
      <c r="G171" s="415"/>
      <c r="H171" s="415"/>
      <c r="I171" s="560"/>
      <c r="J171" s="560"/>
      <c r="K171" s="560"/>
      <c r="L171" s="560"/>
      <c r="M171" s="416"/>
      <c r="N171" s="416"/>
      <c r="O171" s="416"/>
      <c r="P171" s="416"/>
      <c r="Q171" s="500"/>
      <c r="R171" s="416"/>
      <c r="S171" s="499"/>
      <c r="T171" s="416"/>
      <c r="U171" s="416"/>
      <c r="V171" s="416"/>
      <c r="W171" s="416"/>
      <c r="X171" s="416"/>
    </row>
    <row r="172" spans="1:36" s="364" customFormat="1" ht="15.75" customHeight="1" x14ac:dyDescent="0.25">
      <c r="A172" s="492"/>
      <c r="B172" s="431"/>
      <c r="C172" s="414"/>
      <c r="D172" s="414"/>
      <c r="E172" s="414"/>
      <c r="F172" s="414"/>
      <c r="G172" s="415"/>
      <c r="H172" s="415"/>
      <c r="I172" s="560"/>
      <c r="J172" s="560"/>
      <c r="K172" s="560"/>
      <c r="L172" s="560"/>
      <c r="M172" s="416"/>
      <c r="N172" s="416"/>
      <c r="O172" s="416"/>
      <c r="P172" s="416"/>
      <c r="Q172" s="500"/>
      <c r="R172" s="416"/>
      <c r="S172" s="499"/>
      <c r="T172" s="416"/>
      <c r="U172" s="416"/>
      <c r="V172" s="416"/>
      <c r="W172" s="416"/>
      <c r="X172" s="416"/>
      <c r="Y172" s="416"/>
    </row>
    <row r="173" spans="1:36" s="364" customFormat="1" ht="15.75" customHeight="1" x14ac:dyDescent="0.25">
      <c r="A173" s="492"/>
      <c r="B173" s="431"/>
      <c r="C173" s="414"/>
      <c r="D173" s="414"/>
      <c r="E173" s="414"/>
      <c r="F173" s="414"/>
      <c r="G173" s="415"/>
      <c r="H173" s="415"/>
      <c r="I173" s="560"/>
      <c r="J173" s="560"/>
      <c r="K173" s="560"/>
      <c r="L173" s="560"/>
      <c r="M173" s="416"/>
      <c r="N173" s="416"/>
      <c r="O173" s="416"/>
      <c r="P173" s="416"/>
      <c r="Q173" s="500"/>
      <c r="R173" s="416"/>
      <c r="S173" s="499"/>
      <c r="T173" s="416"/>
      <c r="U173" s="416"/>
      <c r="V173" s="416"/>
      <c r="W173" s="416"/>
      <c r="X173" s="416"/>
      <c r="Y173" s="416"/>
    </row>
    <row r="174" spans="1:36" s="364" customFormat="1" ht="15.75" customHeight="1" x14ac:dyDescent="0.25">
      <c r="A174" s="492"/>
      <c r="B174" s="431"/>
      <c r="C174" s="414"/>
      <c r="D174" s="414"/>
      <c r="E174" s="414"/>
      <c r="F174" s="414"/>
      <c r="G174" s="415"/>
      <c r="H174" s="415"/>
      <c r="I174" s="560"/>
      <c r="J174" s="560"/>
      <c r="K174" s="560"/>
      <c r="L174" s="560"/>
      <c r="M174" s="416"/>
      <c r="N174" s="416"/>
      <c r="O174" s="416"/>
      <c r="P174" s="416"/>
      <c r="Q174" s="500"/>
      <c r="R174" s="416"/>
      <c r="S174" s="499"/>
      <c r="T174" s="416"/>
      <c r="U174" s="416"/>
      <c r="V174" s="416"/>
      <c r="W174" s="416"/>
      <c r="X174" s="416"/>
      <c r="Y174" s="416"/>
    </row>
    <row r="175" spans="1:36" s="364" customFormat="1" ht="15.75" customHeight="1" x14ac:dyDescent="0.25">
      <c r="A175" s="492"/>
      <c r="B175" s="431"/>
      <c r="C175" s="414"/>
      <c r="D175" s="414"/>
      <c r="E175" s="414"/>
      <c r="F175" s="414"/>
      <c r="G175" s="415"/>
      <c r="H175" s="415"/>
      <c r="I175" s="560"/>
      <c r="J175" s="560"/>
      <c r="K175" s="560"/>
      <c r="L175" s="560"/>
      <c r="M175" s="416"/>
      <c r="N175" s="416"/>
      <c r="O175" s="416"/>
      <c r="P175" s="416"/>
      <c r="Q175" s="500"/>
      <c r="R175" s="416"/>
      <c r="S175" s="499"/>
      <c r="T175" s="416"/>
      <c r="U175" s="416"/>
      <c r="V175" s="416"/>
      <c r="W175" s="416"/>
      <c r="X175" s="416"/>
      <c r="Y175" s="416"/>
    </row>
    <row r="176" spans="1:36" s="364" customFormat="1" ht="15.75" customHeight="1" x14ac:dyDescent="0.25">
      <c r="A176" s="492"/>
      <c r="B176" s="431"/>
      <c r="C176" s="414"/>
      <c r="D176" s="414"/>
      <c r="E176" s="414"/>
      <c r="F176" s="414"/>
      <c r="G176" s="415"/>
      <c r="H176" s="415"/>
      <c r="I176" s="560"/>
      <c r="J176" s="560"/>
      <c r="K176" s="560"/>
      <c r="L176" s="560"/>
      <c r="M176" s="416"/>
      <c r="N176" s="416"/>
      <c r="O176" s="416"/>
      <c r="P176" s="416"/>
      <c r="Q176" s="500"/>
      <c r="R176" s="416"/>
      <c r="S176" s="499"/>
      <c r="T176" s="416"/>
      <c r="U176" s="416"/>
      <c r="V176" s="416"/>
      <c r="W176" s="416"/>
      <c r="X176" s="416"/>
      <c r="Y176" s="416"/>
    </row>
    <row r="177" spans="1:29" s="364" customFormat="1" ht="15.75" customHeight="1" x14ac:dyDescent="0.25">
      <c r="A177" s="492"/>
      <c r="B177" s="431"/>
      <c r="C177" s="414"/>
      <c r="D177" s="414"/>
      <c r="E177" s="414"/>
      <c r="F177" s="414"/>
      <c r="G177" s="415"/>
      <c r="H177" s="415"/>
      <c r="I177" s="560"/>
      <c r="J177" s="560"/>
      <c r="K177" s="560"/>
      <c r="L177" s="560"/>
      <c r="M177" s="416"/>
      <c r="N177" s="416"/>
      <c r="O177" s="416"/>
      <c r="P177" s="416"/>
      <c r="Q177" s="500"/>
      <c r="R177" s="416"/>
      <c r="S177" s="499"/>
      <c r="T177" s="416"/>
      <c r="U177" s="416"/>
      <c r="V177" s="416"/>
      <c r="W177" s="416"/>
      <c r="X177" s="416"/>
      <c r="Y177" s="416"/>
    </row>
    <row r="178" spans="1:29" s="364" customFormat="1" ht="15.75" customHeight="1" x14ac:dyDescent="0.25">
      <c r="A178" s="492"/>
      <c r="B178" s="431"/>
      <c r="C178" s="414"/>
      <c r="D178" s="414"/>
      <c r="E178" s="414"/>
      <c r="F178" s="414"/>
      <c r="G178" s="415"/>
      <c r="H178" s="415"/>
      <c r="I178" s="560"/>
      <c r="J178" s="560"/>
      <c r="K178" s="560"/>
      <c r="L178" s="560"/>
      <c r="M178" s="416"/>
      <c r="N178" s="416"/>
      <c r="O178" s="416"/>
      <c r="P178" s="416"/>
      <c r="Q178" s="500"/>
      <c r="R178" s="416"/>
      <c r="S178" s="499"/>
      <c r="T178" s="416"/>
      <c r="U178" s="416"/>
      <c r="V178" s="416"/>
      <c r="W178" s="416"/>
      <c r="X178" s="416"/>
      <c r="Y178" s="416"/>
    </row>
    <row r="179" spans="1:29" s="364" customFormat="1" ht="15.75" customHeight="1" x14ac:dyDescent="0.25">
      <c r="A179" s="492"/>
      <c r="B179" s="491"/>
      <c r="C179" s="414"/>
      <c r="D179" s="414"/>
      <c r="E179" s="414"/>
      <c r="F179" s="414"/>
      <c r="G179" s="415"/>
      <c r="H179" s="415"/>
      <c r="I179" s="560"/>
      <c r="J179" s="560"/>
      <c r="K179" s="560"/>
      <c r="L179" s="560"/>
      <c r="M179" s="416"/>
      <c r="N179" s="416"/>
      <c r="O179" s="416"/>
      <c r="P179" s="416"/>
      <c r="Q179" s="500"/>
      <c r="R179" s="416"/>
      <c r="S179" s="499"/>
      <c r="T179" s="416"/>
      <c r="U179" s="416"/>
      <c r="V179" s="416"/>
      <c r="W179" s="416"/>
      <c r="X179" s="416"/>
      <c r="Y179" s="416"/>
    </row>
    <row r="180" spans="1:29" s="364" customFormat="1" ht="15.75" customHeight="1" x14ac:dyDescent="0.25">
      <c r="A180" s="492"/>
      <c r="B180" s="419"/>
      <c r="C180" s="414"/>
      <c r="D180" s="414"/>
      <c r="E180" s="414"/>
      <c r="F180" s="414"/>
      <c r="G180" s="415"/>
      <c r="H180" s="415"/>
      <c r="I180" s="560"/>
      <c r="J180" s="560"/>
      <c r="K180" s="560"/>
      <c r="L180" s="560"/>
      <c r="M180" s="416"/>
      <c r="N180" s="416"/>
      <c r="O180" s="416"/>
      <c r="P180" s="416"/>
      <c r="Q180" s="500"/>
      <c r="R180" s="416"/>
      <c r="S180" s="499"/>
      <c r="T180" s="416"/>
      <c r="U180" s="416"/>
      <c r="V180" s="416"/>
      <c r="W180" s="416"/>
      <c r="X180" s="416"/>
      <c r="Y180" s="416"/>
      <c r="Z180" s="416"/>
      <c r="AA180" s="416"/>
      <c r="AB180" s="416"/>
      <c r="AC180" s="416"/>
    </row>
    <row r="181" spans="1:29" s="364" customFormat="1" ht="15.75" customHeight="1" x14ac:dyDescent="0.25">
      <c r="A181" s="492"/>
      <c r="B181" s="419"/>
      <c r="C181" s="414"/>
      <c r="D181" s="414"/>
      <c r="E181" s="414"/>
      <c r="F181" s="414"/>
      <c r="G181" s="415"/>
      <c r="H181" s="415"/>
      <c r="I181" s="560"/>
      <c r="J181" s="560"/>
      <c r="K181" s="560"/>
      <c r="L181" s="560"/>
      <c r="M181" s="416"/>
      <c r="N181" s="416"/>
      <c r="O181" s="416"/>
      <c r="P181" s="416"/>
      <c r="Q181" s="500"/>
      <c r="R181" s="416"/>
      <c r="S181" s="499"/>
      <c r="T181" s="416"/>
      <c r="U181" s="416"/>
      <c r="V181" s="416"/>
      <c r="W181" s="416"/>
      <c r="X181" s="416"/>
      <c r="Y181" s="416"/>
      <c r="Z181" s="416"/>
      <c r="AA181" s="416"/>
      <c r="AB181" s="416"/>
      <c r="AC181" s="416"/>
    </row>
    <row r="182" spans="1:29" s="364" customFormat="1" ht="15.75" customHeight="1" x14ac:dyDescent="0.25">
      <c r="A182" s="492"/>
      <c r="B182" s="419"/>
      <c r="C182" s="414"/>
      <c r="D182" s="414"/>
      <c r="E182" s="414"/>
      <c r="F182" s="414"/>
      <c r="G182" s="415"/>
      <c r="H182" s="415"/>
      <c r="I182" s="560"/>
      <c r="J182" s="560"/>
      <c r="K182" s="560"/>
      <c r="L182" s="560"/>
      <c r="M182" s="416"/>
      <c r="N182" s="416"/>
      <c r="O182" s="416"/>
      <c r="P182" s="416"/>
      <c r="Q182" s="500"/>
      <c r="R182" s="416"/>
      <c r="S182" s="499"/>
      <c r="T182" s="416"/>
      <c r="U182" s="416"/>
      <c r="V182" s="416"/>
      <c r="W182" s="416"/>
      <c r="X182" s="416"/>
      <c r="Y182" s="416"/>
      <c r="Z182" s="416"/>
      <c r="AA182" s="416"/>
      <c r="AB182" s="416"/>
      <c r="AC182" s="416"/>
    </row>
    <row r="183" spans="1:29" s="364" customFormat="1" ht="15.75" customHeight="1" x14ac:dyDescent="0.25">
      <c r="A183" s="492"/>
      <c r="B183" s="419"/>
      <c r="C183" s="414"/>
      <c r="D183" s="414"/>
      <c r="E183" s="414"/>
      <c r="F183" s="414"/>
      <c r="G183" s="415"/>
      <c r="H183" s="415"/>
      <c r="I183" s="560"/>
      <c r="J183" s="560"/>
      <c r="K183" s="560"/>
      <c r="L183" s="560"/>
      <c r="M183" s="416"/>
      <c r="N183" s="416"/>
      <c r="O183" s="416"/>
      <c r="P183" s="416"/>
      <c r="Q183" s="500"/>
      <c r="R183" s="416"/>
      <c r="S183" s="499"/>
      <c r="T183" s="416"/>
      <c r="U183" s="416"/>
      <c r="V183" s="416"/>
      <c r="W183" s="416"/>
      <c r="X183" s="416"/>
      <c r="Y183" s="416"/>
      <c r="Z183" s="416"/>
      <c r="AA183" s="416"/>
      <c r="AB183" s="416"/>
      <c r="AC183" s="416"/>
    </row>
    <row r="184" spans="1:29" s="364" customFormat="1" ht="15.75" customHeight="1" x14ac:dyDescent="0.25">
      <c r="A184" s="492"/>
      <c r="B184" s="419"/>
      <c r="C184" s="414"/>
      <c r="D184" s="414"/>
      <c r="E184" s="414"/>
      <c r="F184" s="414"/>
      <c r="G184" s="415"/>
      <c r="H184" s="415"/>
      <c r="I184" s="560"/>
      <c r="J184" s="560"/>
      <c r="K184" s="560"/>
      <c r="L184" s="560"/>
      <c r="M184" s="416"/>
      <c r="N184" s="416"/>
      <c r="O184" s="416"/>
      <c r="P184" s="416"/>
      <c r="Q184" s="500"/>
      <c r="R184" s="416"/>
      <c r="S184" s="499"/>
      <c r="T184" s="416"/>
      <c r="U184" s="416"/>
      <c r="V184" s="416"/>
      <c r="W184" s="416"/>
      <c r="X184" s="416"/>
      <c r="Y184" s="416"/>
      <c r="Z184" s="416"/>
      <c r="AA184" s="416"/>
      <c r="AB184" s="416"/>
      <c r="AC184" s="416"/>
    </row>
    <row r="185" spans="1:29" s="364" customFormat="1" ht="15.75" customHeight="1" x14ac:dyDescent="0.25">
      <c r="A185" s="492"/>
      <c r="B185" s="419"/>
      <c r="C185" s="414"/>
      <c r="D185" s="414"/>
      <c r="E185" s="414"/>
      <c r="F185" s="414"/>
      <c r="G185" s="415"/>
      <c r="H185" s="415"/>
      <c r="I185" s="560"/>
      <c r="J185" s="560"/>
      <c r="K185" s="560"/>
      <c r="L185" s="560"/>
      <c r="M185" s="416"/>
      <c r="N185" s="416"/>
      <c r="O185" s="416"/>
      <c r="P185" s="416"/>
      <c r="Q185" s="500"/>
      <c r="R185" s="416"/>
      <c r="S185" s="499"/>
      <c r="T185" s="416"/>
      <c r="U185" s="416"/>
      <c r="V185" s="416"/>
      <c r="W185" s="416"/>
      <c r="X185" s="416"/>
      <c r="Y185" s="416"/>
      <c r="Z185" s="416"/>
      <c r="AA185" s="416"/>
      <c r="AB185" s="416"/>
      <c r="AC185" s="416"/>
    </row>
    <row r="186" spans="1:29" s="364" customFormat="1" ht="15.75" customHeight="1" x14ac:dyDescent="0.25">
      <c r="A186" s="559"/>
      <c r="B186" s="419"/>
      <c r="C186" s="414"/>
      <c r="D186" s="414"/>
      <c r="E186" s="414"/>
      <c r="F186" s="414"/>
      <c r="G186" s="415"/>
      <c r="H186" s="415"/>
      <c r="I186" s="560"/>
      <c r="J186" s="560"/>
      <c r="K186" s="560"/>
      <c r="L186" s="560"/>
      <c r="M186" s="416"/>
      <c r="N186" s="416"/>
      <c r="O186" s="416"/>
      <c r="P186" s="416"/>
      <c r="Q186" s="500"/>
      <c r="R186" s="416"/>
      <c r="S186" s="499"/>
      <c r="T186" s="416"/>
      <c r="U186" s="416"/>
      <c r="V186" s="416"/>
      <c r="W186" s="416"/>
      <c r="X186" s="416"/>
      <c r="Y186" s="416"/>
      <c r="Z186" s="416"/>
      <c r="AA186" s="416"/>
      <c r="AB186" s="416"/>
      <c r="AC186" s="416"/>
    </row>
  </sheetData>
  <customSheetViews>
    <customSheetView guid="{6FFCD583-56CA-4420-AC43-EFE10261B2DF}">
      <rowBreaks count="1" manualBreakCount="1">
        <brk id="85" max="46" man="1"/>
      </rowBreaks>
      <colBreaks count="1" manualBreakCount="1">
        <brk id="16" max="1048575" man="1"/>
      </colBreaks>
      <pageMargins left="0" right="0" top="0" bottom="0" header="0" footer="0"/>
      <pageSetup paperSize="9" scale="31" fitToWidth="0" fitToHeight="6" orientation="portrait" r:id="rId1"/>
      <headerFooter alignWithMargins="0">
        <oddHeader>&amp;L&amp;8VIAA, Groningen&amp;C&amp;"Arial,Vet"Uittrekstaten&amp;R&amp;8Printdatum &amp;D</oddHeader>
        <oddFooter>&amp;L&amp;8&amp;Z&amp;F&amp;R&amp;8blad &amp;P van &amp;N</oddFooter>
      </headerFooter>
    </customSheetView>
  </customSheetViews>
  <mergeCells count="71">
    <mergeCell ref="E151:F151"/>
    <mergeCell ref="G4:H4"/>
    <mergeCell ref="A3:A56"/>
    <mergeCell ref="Q145:R145"/>
    <mergeCell ref="G151:K151"/>
    <mergeCell ref="O145:P145"/>
    <mergeCell ref="K92:N92"/>
    <mergeCell ref="E92:F92"/>
    <mergeCell ref="G92:H92"/>
    <mergeCell ref="I92:J92"/>
    <mergeCell ref="O92:P92"/>
    <mergeCell ref="Q92:R92"/>
    <mergeCell ref="N88:P89"/>
    <mergeCell ref="B3:Z3"/>
    <mergeCell ref="A67:A99"/>
    <mergeCell ref="C4:D4"/>
    <mergeCell ref="C92:D92"/>
    <mergeCell ref="C38:D38"/>
    <mergeCell ref="E38:F38"/>
    <mergeCell ref="G38:H38"/>
    <mergeCell ref="I38:J38"/>
    <mergeCell ref="O38:P38"/>
    <mergeCell ref="K4:L4"/>
    <mergeCell ref="E4:F4"/>
    <mergeCell ref="O4:P4"/>
    <mergeCell ref="I4:J4"/>
    <mergeCell ref="Q38:R38"/>
    <mergeCell ref="S38:T38"/>
    <mergeCell ref="AB32:AC32"/>
    <mergeCell ref="AB33:AC33"/>
    <mergeCell ref="AG4:AG6"/>
    <mergeCell ref="W4:X4"/>
    <mergeCell ref="Y4:Z4"/>
    <mergeCell ref="Q4:R4"/>
    <mergeCell ref="S4:T4"/>
    <mergeCell ref="U4:V4"/>
    <mergeCell ref="U38:V38"/>
    <mergeCell ref="AH4:AH6"/>
    <mergeCell ref="AI4:AI6"/>
    <mergeCell ref="AD4:AD6"/>
    <mergeCell ref="AE4:AE6"/>
    <mergeCell ref="AF4:AF6"/>
    <mergeCell ref="AJ4:AJ6"/>
    <mergeCell ref="AK4:AK6"/>
    <mergeCell ref="AL4:AL6"/>
    <mergeCell ref="AM4:AM6"/>
    <mergeCell ref="AW4:AW6"/>
    <mergeCell ref="AU4:AU6"/>
    <mergeCell ref="AV4:AV6"/>
    <mergeCell ref="AX4:AX6"/>
    <mergeCell ref="AN4:AN6"/>
    <mergeCell ref="AO4:AO6"/>
    <mergeCell ref="AP4:AP6"/>
    <mergeCell ref="AQ4:AQ6"/>
    <mergeCell ref="AS4:AS6"/>
    <mergeCell ref="BM4:BM6"/>
    <mergeCell ref="BN4:BN6"/>
    <mergeCell ref="B1:C1"/>
    <mergeCell ref="BJ4:BJ6"/>
    <mergeCell ref="BK4:BK6"/>
    <mergeCell ref="BL4:BL6"/>
    <mergeCell ref="BE4:BE6"/>
    <mergeCell ref="BG4:BG6"/>
    <mergeCell ref="BF4:BF6"/>
    <mergeCell ref="BH4:BH6"/>
    <mergeCell ref="BI4:BI6"/>
    <mergeCell ref="AY4:AY6"/>
    <mergeCell ref="AZ4:AZ6"/>
    <mergeCell ref="BB4:BB6"/>
    <mergeCell ref="BC4:BC6"/>
    <mergeCell ref="AT4:AT6"/>
  </mergeCells>
  <conditionalFormatting sqref="C5:C30">
    <cfRule type="cellIs" dxfId="27" priority="5" operator="equal">
      <formula>0</formula>
    </cfRule>
  </conditionalFormatting>
  <conditionalFormatting sqref="C40:C60 E40:E60 G40:G60 O40:O60 Q40:Q60 S40:S60 I40:I61 U40:U61 C65:C85 E65:E85 G65:G85 I65:I86">
    <cfRule type="cellIs" dxfId="26" priority="1" operator="equal">
      <formula>0</formula>
    </cfRule>
  </conditionalFormatting>
  <conditionalFormatting sqref="C95:C101 C121:C126 E121:E126 G121:G126 I121:I126">
    <cfRule type="cellIs" dxfId="25" priority="30" operator="equal">
      <formula>0</formula>
    </cfRule>
  </conditionalFormatting>
  <conditionalFormatting sqref="C103:C110">
    <cfRule type="cellIs" dxfId="24" priority="25" operator="equal">
      <formula>0</formula>
    </cfRule>
  </conditionalFormatting>
  <conditionalFormatting sqref="C112:C119">
    <cfRule type="cellIs" dxfId="23" priority="147" operator="equal">
      <formula>0</formula>
    </cfRule>
  </conditionalFormatting>
  <conditionalFormatting sqref="C128:C135">
    <cfRule type="cellIs" dxfId="22" priority="142" operator="equal">
      <formula>0</formula>
    </cfRule>
  </conditionalFormatting>
  <conditionalFormatting sqref="C138:C144">
    <cfRule type="cellIs" dxfId="21" priority="14" operator="equal">
      <formula>0</formula>
    </cfRule>
  </conditionalFormatting>
  <conditionalFormatting sqref="C149">
    <cfRule type="cellIs" dxfId="20" priority="126" operator="equal">
      <formula>0</formula>
    </cfRule>
  </conditionalFormatting>
  <conditionalFormatting sqref="E5:E30 O5:O30 Q5:Q30 S5:S30">
    <cfRule type="cellIs" dxfId="19" priority="2" operator="lessThan">
      <formula>0.1</formula>
    </cfRule>
  </conditionalFormatting>
  <conditionalFormatting sqref="E95:E101">
    <cfRule type="cellIs" dxfId="18" priority="29" operator="equal">
      <formula>0</formula>
    </cfRule>
  </conditionalFormatting>
  <conditionalFormatting sqref="E103:E110">
    <cfRule type="cellIs" dxfId="17" priority="24" operator="equal">
      <formula>0</formula>
    </cfRule>
  </conditionalFormatting>
  <conditionalFormatting sqref="E112:E119">
    <cfRule type="cellIs" dxfId="16" priority="141" operator="equal">
      <formula>0</formula>
    </cfRule>
  </conditionalFormatting>
  <conditionalFormatting sqref="E128:E135">
    <cfRule type="cellIs" dxfId="15" priority="135" operator="equal">
      <formula>0</formula>
    </cfRule>
  </conditionalFormatting>
  <conditionalFormatting sqref="E138:E144">
    <cfRule type="cellIs" dxfId="14" priority="13" operator="equal">
      <formula>0</formula>
    </cfRule>
  </conditionalFormatting>
  <conditionalFormatting sqref="E152">
    <cfRule type="cellIs" dxfId="13" priority="48" operator="equal">
      <formula>0</formula>
    </cfRule>
  </conditionalFormatting>
  <conditionalFormatting sqref="G5:G30">
    <cfRule type="cellIs" dxfId="12" priority="4" operator="equal">
      <formula>0</formula>
    </cfRule>
  </conditionalFormatting>
  <conditionalFormatting sqref="G95:G101">
    <cfRule type="cellIs" dxfId="11" priority="28" operator="equal">
      <formula>0</formula>
    </cfRule>
  </conditionalFormatting>
  <conditionalFormatting sqref="G103:G110">
    <cfRule type="cellIs" dxfId="10" priority="23" operator="equal">
      <formula>0</formula>
    </cfRule>
  </conditionalFormatting>
  <conditionalFormatting sqref="G112:G119">
    <cfRule type="cellIs" dxfId="9" priority="134" operator="equal">
      <formula>0</formula>
    </cfRule>
  </conditionalFormatting>
  <conditionalFormatting sqref="G128:G135">
    <cfRule type="cellIs" dxfId="8" priority="129" operator="equal">
      <formula>0</formula>
    </cfRule>
  </conditionalFormatting>
  <conditionalFormatting sqref="G138:G144">
    <cfRule type="cellIs" dxfId="7" priority="12" operator="equal">
      <formula>0</formula>
    </cfRule>
  </conditionalFormatting>
  <conditionalFormatting sqref="I5:I30">
    <cfRule type="cellIs" dxfId="6" priority="3" operator="equal">
      <formula>0</formula>
    </cfRule>
  </conditionalFormatting>
  <conditionalFormatting sqref="I95:I101">
    <cfRule type="cellIs" dxfId="5" priority="27" operator="equal">
      <formula>0</formula>
    </cfRule>
  </conditionalFormatting>
  <conditionalFormatting sqref="I103:I110">
    <cfRule type="cellIs" dxfId="4" priority="15" operator="equal">
      <formula>0</formula>
    </cfRule>
  </conditionalFormatting>
  <conditionalFormatting sqref="I112:I119">
    <cfRule type="cellIs" dxfId="3" priority="128" operator="equal">
      <formula>0</formula>
    </cfRule>
  </conditionalFormatting>
  <conditionalFormatting sqref="I128:I135">
    <cfRule type="cellIs" dxfId="2" priority="26" operator="equal">
      <formula>0</formula>
    </cfRule>
  </conditionalFormatting>
  <conditionalFormatting sqref="I138:I144">
    <cfRule type="cellIs" dxfId="1" priority="148" operator="equal">
      <formula>0</formula>
    </cfRule>
  </conditionalFormatting>
  <conditionalFormatting sqref="K149:L149">
    <cfRule type="cellIs" dxfId="0" priority="125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31" fitToWidth="0" fitToHeight="6" orientation="portrait" r:id="rId2"/>
  <headerFooter alignWithMargins="0">
    <oddHeader>&amp;L&amp;8VIAA, Groningen&amp;C&amp;"Arial,Vet"Uittrekstaten&amp;R&amp;8Printdatum &amp;D</oddHeader>
    <oddFooter>&amp;L&amp;8&amp;Z&amp;F_x000D_&amp;1#&amp;"Calibri"&amp;10&amp;K000000 Intern gebruik&amp;R&amp;8blad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413A5-13B0-4C27-A42E-836355D9E627}">
  <sheetPr>
    <tabColor rgb="FFFFC000"/>
  </sheetPr>
  <dimension ref="A1:E50"/>
  <sheetViews>
    <sheetView workbookViewId="0">
      <selection activeCell="B3" sqref="B3"/>
    </sheetView>
  </sheetViews>
  <sheetFormatPr defaultColWidth="9" defaultRowHeight="11.5" x14ac:dyDescent="0.25"/>
  <cols>
    <col min="1" max="1" width="3.69921875" customWidth="1"/>
    <col min="2" max="2" width="79.19921875" customWidth="1"/>
    <col min="3" max="3" width="101.69921875" customWidth="1"/>
  </cols>
  <sheetData>
    <row r="1" spans="1:5" x14ac:dyDescent="0.25">
      <c r="A1" s="74" t="s">
        <v>864</v>
      </c>
    </row>
    <row r="2" spans="1:5" x14ac:dyDescent="0.25">
      <c r="B2" s="93" t="s">
        <v>977</v>
      </c>
      <c r="C2" s="76" t="s">
        <v>0</v>
      </c>
      <c r="E2" t="s">
        <v>880</v>
      </c>
    </row>
    <row r="3" spans="1:5" x14ac:dyDescent="0.25">
      <c r="B3" s="93"/>
    </row>
    <row r="4" spans="1:5" ht="39" customHeight="1" x14ac:dyDescent="0.25">
      <c r="B4" s="1231" t="s">
        <v>1</v>
      </c>
      <c r="C4" s="1231"/>
    </row>
    <row r="5" spans="1:5" ht="12" thickBot="1" x14ac:dyDescent="0.3">
      <c r="B5" s="94"/>
    </row>
    <row r="6" spans="1:5" ht="15.75" customHeight="1" thickBot="1" x14ac:dyDescent="0.3">
      <c r="B6" s="95" t="s">
        <v>2</v>
      </c>
      <c r="C6" s="96" t="s">
        <v>3</v>
      </c>
    </row>
    <row r="7" spans="1:5" ht="15.75" customHeight="1" thickBot="1" x14ac:dyDescent="0.3">
      <c r="B7" s="97" t="s">
        <v>4</v>
      </c>
      <c r="C7" s="98"/>
    </row>
    <row r="8" spans="1:5" ht="15.75" customHeight="1" x14ac:dyDescent="0.25">
      <c r="B8" s="99" t="s">
        <v>5</v>
      </c>
      <c r="C8" s="1232" t="s">
        <v>6</v>
      </c>
    </row>
    <row r="9" spans="1:5" ht="15.75" customHeight="1" thickBot="1" x14ac:dyDescent="0.3">
      <c r="B9" s="99" t="s">
        <v>7</v>
      </c>
      <c r="C9" s="1234"/>
    </row>
    <row r="10" spans="1:5" ht="15.75" customHeight="1" x14ac:dyDescent="0.25">
      <c r="B10" s="102" t="s">
        <v>8</v>
      </c>
      <c r="C10" s="105" t="s">
        <v>9</v>
      </c>
    </row>
    <row r="11" spans="1:5" ht="23" x14ac:dyDescent="0.25">
      <c r="B11" s="99" t="s">
        <v>10</v>
      </c>
      <c r="C11" s="100" t="s">
        <v>11</v>
      </c>
    </row>
    <row r="12" spans="1:5" ht="15.75" customHeight="1" x14ac:dyDescent="0.25">
      <c r="B12" s="103"/>
      <c r="C12" s="100" t="s">
        <v>12</v>
      </c>
    </row>
    <row r="13" spans="1:5" ht="15.75" customHeight="1" thickBot="1" x14ac:dyDescent="0.3">
      <c r="B13" s="104"/>
      <c r="C13" s="106" t="s">
        <v>13</v>
      </c>
    </row>
    <row r="14" spans="1:5" ht="15.75" customHeight="1" x14ac:dyDescent="0.25">
      <c r="B14" s="1235" t="s">
        <v>14</v>
      </c>
      <c r="C14" s="100" t="s">
        <v>15</v>
      </c>
    </row>
    <row r="15" spans="1:5" ht="15.75" customHeight="1" x14ac:dyDescent="0.25">
      <c r="B15" s="1236"/>
      <c r="C15" s="100" t="s">
        <v>16</v>
      </c>
    </row>
    <row r="16" spans="1:5" ht="15.75" customHeight="1" x14ac:dyDescent="0.25">
      <c r="B16" s="1236"/>
      <c r="C16" s="100" t="s">
        <v>17</v>
      </c>
    </row>
    <row r="17" spans="2:3" ht="15.75" customHeight="1" x14ac:dyDescent="0.25">
      <c r="B17" s="1236"/>
      <c r="C17" s="100" t="s">
        <v>18</v>
      </c>
    </row>
    <row r="18" spans="2:3" ht="15.75" customHeight="1" x14ac:dyDescent="0.25">
      <c r="B18" s="1236"/>
      <c r="C18" s="108" t="s">
        <v>13</v>
      </c>
    </row>
    <row r="19" spans="2:3" ht="15.75" customHeight="1" x14ac:dyDescent="0.25">
      <c r="B19" s="1236"/>
      <c r="C19" s="100" t="s">
        <v>19</v>
      </c>
    </row>
    <row r="20" spans="2:3" ht="15.75" customHeight="1" thickBot="1" x14ac:dyDescent="0.3">
      <c r="B20" s="1237"/>
      <c r="C20" s="100" t="s">
        <v>20</v>
      </c>
    </row>
    <row r="21" spans="2:3" ht="15.75" customHeight="1" x14ac:dyDescent="0.25">
      <c r="B21" s="102" t="s">
        <v>21</v>
      </c>
      <c r="C21" s="1232" t="s">
        <v>6</v>
      </c>
    </row>
    <row r="22" spans="2:3" ht="15.75" customHeight="1" thickBot="1" x14ac:dyDescent="0.3">
      <c r="B22" s="109" t="s">
        <v>22</v>
      </c>
      <c r="C22" s="1234"/>
    </row>
    <row r="23" spans="2:3" ht="27" customHeight="1" x14ac:dyDescent="0.25">
      <c r="B23" s="99" t="s">
        <v>23</v>
      </c>
      <c r="C23" s="100" t="s">
        <v>24</v>
      </c>
    </row>
    <row r="24" spans="2:3" ht="15.75" customHeight="1" x14ac:dyDescent="0.25">
      <c r="B24" s="99" t="s">
        <v>25</v>
      </c>
      <c r="C24" s="100" t="s">
        <v>19</v>
      </c>
    </row>
    <row r="25" spans="2:3" ht="15.75" customHeight="1" thickBot="1" x14ac:dyDescent="0.3">
      <c r="B25" s="107"/>
      <c r="C25" s="100" t="s">
        <v>20</v>
      </c>
    </row>
    <row r="26" spans="2:3" ht="15.75" customHeight="1" x14ac:dyDescent="0.25">
      <c r="B26" s="102" t="s">
        <v>26</v>
      </c>
      <c r="C26" s="105" t="s">
        <v>27</v>
      </c>
    </row>
    <row r="27" spans="2:3" ht="23.5" thickBot="1" x14ac:dyDescent="0.3">
      <c r="B27" s="109" t="s">
        <v>28</v>
      </c>
      <c r="C27" s="110" t="s">
        <v>29</v>
      </c>
    </row>
    <row r="28" spans="2:3" ht="15.75" customHeight="1" x14ac:dyDescent="0.25">
      <c r="B28" s="1235" t="s">
        <v>30</v>
      </c>
      <c r="C28" s="100" t="s">
        <v>31</v>
      </c>
    </row>
    <row r="29" spans="2:3" ht="15.75" customHeight="1" thickBot="1" x14ac:dyDescent="0.3">
      <c r="B29" s="1237"/>
      <c r="C29" s="100" t="s">
        <v>32</v>
      </c>
    </row>
    <row r="30" spans="2:3" ht="15.75" customHeight="1" x14ac:dyDescent="0.25">
      <c r="B30" s="102" t="s">
        <v>33</v>
      </c>
      <c r="C30" s="1232" t="s">
        <v>34</v>
      </c>
    </row>
    <row r="31" spans="2:3" ht="15.75" customHeight="1" thickBot="1" x14ac:dyDescent="0.3">
      <c r="B31" s="109" t="s">
        <v>35</v>
      </c>
      <c r="C31" s="1234"/>
    </row>
    <row r="32" spans="2:3" ht="15.75" customHeight="1" x14ac:dyDescent="0.25">
      <c r="B32" s="99" t="s">
        <v>36</v>
      </c>
      <c r="C32" s="100" t="s">
        <v>34</v>
      </c>
    </row>
    <row r="33" spans="2:3" ht="15.75" customHeight="1" x14ac:dyDescent="0.25">
      <c r="B33" s="99" t="s">
        <v>37</v>
      </c>
      <c r="C33" s="100" t="s">
        <v>38</v>
      </c>
    </row>
    <row r="34" spans="2:3" ht="15.75" customHeight="1" thickBot="1" x14ac:dyDescent="0.3">
      <c r="B34" s="103"/>
      <c r="C34" s="101"/>
    </row>
    <row r="35" spans="2:3" ht="15.75" customHeight="1" thickBot="1" x14ac:dyDescent="0.3">
      <c r="B35" s="97" t="s">
        <v>39</v>
      </c>
      <c r="C35" s="111" t="s">
        <v>34</v>
      </c>
    </row>
    <row r="36" spans="2:3" ht="15.75" customHeight="1" x14ac:dyDescent="0.25">
      <c r="B36" s="99" t="s">
        <v>40</v>
      </c>
      <c r="C36" s="1232" t="s">
        <v>41</v>
      </c>
    </row>
    <row r="37" spans="2:3" ht="15.75" customHeight="1" thickBot="1" x14ac:dyDescent="0.3">
      <c r="B37" s="99" t="s">
        <v>42</v>
      </c>
      <c r="C37" s="1234"/>
    </row>
    <row r="38" spans="2:3" ht="15.75" customHeight="1" x14ac:dyDescent="0.25">
      <c r="B38" s="102" t="s">
        <v>43</v>
      </c>
      <c r="C38" s="105" t="s">
        <v>15</v>
      </c>
    </row>
    <row r="39" spans="2:3" ht="15.75" customHeight="1" thickBot="1" x14ac:dyDescent="0.3">
      <c r="B39" s="109" t="s">
        <v>44</v>
      </c>
      <c r="C39" s="106" t="s">
        <v>13</v>
      </c>
    </row>
    <row r="40" spans="2:3" ht="15.75" customHeight="1" thickBot="1" x14ac:dyDescent="0.3">
      <c r="B40" s="99" t="s">
        <v>45</v>
      </c>
      <c r="C40" s="100" t="s">
        <v>46</v>
      </c>
    </row>
    <row r="41" spans="2:3" ht="15.75" customHeight="1" x14ac:dyDescent="0.25">
      <c r="B41" s="102" t="s">
        <v>47</v>
      </c>
      <c r="C41" s="1232" t="s">
        <v>46</v>
      </c>
    </row>
    <row r="42" spans="2:3" ht="15.75" customHeight="1" x14ac:dyDescent="0.25">
      <c r="B42" s="99" t="s">
        <v>48</v>
      </c>
      <c r="C42" s="1233"/>
    </row>
    <row r="43" spans="2:3" ht="15.75" customHeight="1" thickBot="1" x14ac:dyDescent="0.3">
      <c r="B43" s="109" t="s">
        <v>49</v>
      </c>
      <c r="C43" s="1234"/>
    </row>
    <row r="44" spans="2:3" ht="15.75" customHeight="1" thickBot="1" x14ac:dyDescent="0.3">
      <c r="B44" s="112" t="s">
        <v>50</v>
      </c>
      <c r="C44" s="110" t="s">
        <v>51</v>
      </c>
    </row>
    <row r="45" spans="2:3" ht="15.75" customHeight="1" x14ac:dyDescent="0.25">
      <c r="B45" s="94"/>
    </row>
    <row r="46" spans="2:3" ht="15.75" customHeight="1" x14ac:dyDescent="0.25">
      <c r="B46" s="22" t="s">
        <v>837</v>
      </c>
    </row>
    <row r="47" spans="2:3" ht="15.75" customHeight="1" x14ac:dyDescent="0.25">
      <c r="B47" s="22"/>
    </row>
    <row r="48" spans="2:3" ht="15.75" customHeight="1" x14ac:dyDescent="0.25">
      <c r="B48" s="22" t="s">
        <v>52</v>
      </c>
    </row>
    <row r="49" spans="2:2" ht="15.75" customHeight="1" x14ac:dyDescent="0.25">
      <c r="B49" s="22" t="s">
        <v>835</v>
      </c>
    </row>
    <row r="50" spans="2:2" ht="15.75" customHeight="1" x14ac:dyDescent="0.25">
      <c r="B50" s="22" t="s">
        <v>836</v>
      </c>
    </row>
  </sheetData>
  <mergeCells count="8">
    <mergeCell ref="B4:C4"/>
    <mergeCell ref="C41:C43"/>
    <mergeCell ref="C8:C9"/>
    <mergeCell ref="B14:B20"/>
    <mergeCell ref="C21:C22"/>
    <mergeCell ref="B28:B29"/>
    <mergeCell ref="C30:C31"/>
    <mergeCell ref="C36:C37"/>
  </mergeCells>
  <hyperlinks>
    <hyperlink ref="C2" r:id="rId1" xr:uid="{D4A4AF11-D38C-490A-BDEF-F05B68A0BC61}"/>
  </hyperlinks>
  <pageMargins left="0.7" right="0.7" top="0.75" bottom="0.75" header="0.3" footer="0.3"/>
  <headerFooter>
    <oddFooter>&amp;L_x000D_&amp;1#&amp;"Calibri"&amp;10&amp;K000000 Intern gebruik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1">
    <tabColor theme="0" tint="-0.14999847407452621"/>
  </sheetPr>
  <dimension ref="A2:L595"/>
  <sheetViews>
    <sheetView topLeftCell="A42" zoomScale="130" zoomScaleNormal="130" workbookViewId="0">
      <selection activeCell="G56" sqref="G56:G57"/>
    </sheetView>
  </sheetViews>
  <sheetFormatPr defaultColWidth="9.19921875" defaultRowHeight="15.75" customHeight="1" x14ac:dyDescent="0.25"/>
  <cols>
    <col min="1" max="1" width="6.69921875" style="5" customWidth="1"/>
    <col min="2" max="2" width="22.59765625" style="5" customWidth="1"/>
    <col min="3" max="3" width="22.59765625" style="12" customWidth="1"/>
    <col min="4" max="4" width="3.59765625" style="11" customWidth="1"/>
    <col min="5" max="5" width="2" style="5" customWidth="1"/>
    <col min="6" max="6" width="29.69921875" style="5" customWidth="1"/>
    <col min="7" max="7" width="56.3984375" style="5" customWidth="1"/>
    <col min="8" max="8" width="15.59765625" style="5" customWidth="1"/>
    <col min="9" max="9" width="2.09765625" style="5" customWidth="1"/>
    <col min="10" max="10" width="24.19921875" style="5" customWidth="1"/>
    <col min="11" max="11" width="63.3984375" style="5" customWidth="1"/>
    <col min="12" max="13" width="9.19921875" style="5"/>
    <col min="14" max="14" width="3.69921875" style="5" customWidth="1"/>
    <col min="15" max="15" width="2" style="5" customWidth="1"/>
    <col min="16" max="16" width="16.59765625" style="5" customWidth="1"/>
    <col min="17" max="17" width="13.19921875" style="5" customWidth="1"/>
    <col min="18" max="18" width="9.19921875" style="5"/>
    <col min="19" max="19" width="10.19921875" style="5" customWidth="1"/>
    <col min="20" max="16384" width="9.19921875" style="5"/>
  </cols>
  <sheetData>
    <row r="2" spans="2:12" ht="15.75" customHeight="1" x14ac:dyDescent="0.25">
      <c r="B2" s="986" t="s">
        <v>867</v>
      </c>
      <c r="C2" s="914" t="str">
        <f>IF('ISOLATIEAANPAK '!$G$9="Aannemer/Onderaannemer","incl. opslagen"," ")</f>
        <v>incl. opslagen</v>
      </c>
      <c r="D2" s="982"/>
      <c r="E2" s="982"/>
      <c r="F2" s="982">
        <f>IF('ISOLATIEAANPAK '!$G$9="Aannemer/Onderaannemer",1.21,1)</f>
        <v>1.21</v>
      </c>
      <c r="G2" s="987">
        <v>0.09</v>
      </c>
      <c r="H2" s="987">
        <v>0.21</v>
      </c>
      <c r="I2" s="987"/>
      <c r="J2" s="986" t="str">
        <f>B2</f>
        <v xml:space="preserve">uurtarief </v>
      </c>
      <c r="K2" s="988" t="str">
        <f>IF('ISOLATIEAANPAK '!$G$9="Aannemer/Onderaannemer","€ 60,00","€ 20,67")</f>
        <v>€ 60,00</v>
      </c>
    </row>
    <row r="6" spans="2:12" ht="15.75" customHeight="1" thickBot="1" x14ac:dyDescent="0.3"/>
    <row r="7" spans="2:12" ht="15.75" customHeight="1" thickBot="1" x14ac:dyDescent="0.3">
      <c r="E7" s="1054"/>
      <c r="F7" s="1246" t="s">
        <v>1360</v>
      </c>
      <c r="G7" s="1247"/>
      <c r="H7" s="1048"/>
      <c r="I7" s="1054"/>
      <c r="J7" s="1260" t="s">
        <v>1361</v>
      </c>
      <c r="K7" s="1261"/>
    </row>
    <row r="8" spans="2:12" ht="15.75" customHeight="1" thickBot="1" x14ac:dyDescent="0.3">
      <c r="B8" s="729" t="s">
        <v>129</v>
      </c>
      <c r="C8" s="730" t="s">
        <v>1413</v>
      </c>
      <c r="E8" s="1051"/>
      <c r="F8" s="1248" t="str">
        <f>Prijsonderbouwing!D37</f>
        <v xml:space="preserve">╚ Vlokken meer-/minderprijs per mm </v>
      </c>
      <c r="G8" s="1249"/>
      <c r="I8" s="1052"/>
      <c r="J8" s="1262" t="str">
        <f>Prijsonderbouwing!D1291</f>
        <v>╚ Schuimbeton meer-/minderprijs per cm</v>
      </c>
      <c r="K8" s="1263"/>
    </row>
    <row r="9" spans="2:12" ht="15.75" customHeight="1" thickBot="1" x14ac:dyDescent="0.3">
      <c r="B9" s="731" t="s">
        <v>990</v>
      </c>
      <c r="C9" s="732">
        <v>0.3</v>
      </c>
      <c r="E9" s="1052"/>
      <c r="F9" s="1044">
        <v>-20</v>
      </c>
      <c r="G9" s="1045" t="s">
        <v>1707</v>
      </c>
      <c r="I9" s="1052"/>
      <c r="J9" s="1044">
        <v>-20</v>
      </c>
      <c r="K9" s="1045" t="s">
        <v>1735</v>
      </c>
    </row>
    <row r="10" spans="2:12" ht="15.75" customHeight="1" thickBot="1" x14ac:dyDescent="0.3">
      <c r="B10" s="731" t="s">
        <v>991</v>
      </c>
      <c r="C10" s="732">
        <v>0.4</v>
      </c>
      <c r="E10" s="1052"/>
      <c r="F10" s="731">
        <v>-10</v>
      </c>
      <c r="G10" s="732" t="s">
        <v>1708</v>
      </c>
      <c r="I10" s="1052"/>
      <c r="J10" s="731">
        <v>-10</v>
      </c>
      <c r="K10" s="732" t="s">
        <v>1736</v>
      </c>
    </row>
    <row r="11" spans="2:12" ht="15.75" customHeight="1" thickBot="1" x14ac:dyDescent="0.3">
      <c r="B11" s="731" t="s">
        <v>992</v>
      </c>
      <c r="C11" s="732">
        <v>0.25</v>
      </c>
      <c r="E11" s="1052"/>
      <c r="F11" s="1050">
        <v>0</v>
      </c>
      <c r="G11" s="732"/>
      <c r="H11" s="1049" t="s">
        <v>1623</v>
      </c>
      <c r="I11" s="1053"/>
      <c r="J11" s="1050">
        <v>0</v>
      </c>
      <c r="K11" s="732"/>
      <c r="L11" s="1049" t="s">
        <v>1395</v>
      </c>
    </row>
    <row r="12" spans="2:12" ht="15.75" customHeight="1" thickBot="1" x14ac:dyDescent="0.3">
      <c r="B12" s="731" t="s">
        <v>1032</v>
      </c>
      <c r="C12" s="732">
        <v>0.3</v>
      </c>
      <c r="E12" s="1053"/>
      <c r="F12" s="731">
        <v>10</v>
      </c>
      <c r="G12" s="732" t="s">
        <v>1709</v>
      </c>
      <c r="H12" s="1048"/>
      <c r="I12" s="1054"/>
      <c r="J12" s="731">
        <v>10</v>
      </c>
      <c r="K12" s="732" t="s">
        <v>1737</v>
      </c>
      <c r="L12" s="1049"/>
    </row>
    <row r="13" spans="2:12" ht="15.75" customHeight="1" thickBot="1" x14ac:dyDescent="0.3">
      <c r="B13" s="731" t="s">
        <v>1073</v>
      </c>
      <c r="C13" s="732">
        <v>0.25</v>
      </c>
      <c r="E13" s="1054"/>
      <c r="F13" s="731">
        <v>20</v>
      </c>
      <c r="G13" s="732" t="s">
        <v>1710</v>
      </c>
      <c r="H13" s="1048"/>
      <c r="I13" s="1054"/>
      <c r="J13" s="731">
        <v>20</v>
      </c>
      <c r="K13" s="732" t="s">
        <v>1738</v>
      </c>
      <c r="L13" s="1049"/>
    </row>
    <row r="14" spans="2:12" ht="15.75" customHeight="1" thickBot="1" x14ac:dyDescent="0.3">
      <c r="B14" s="731"/>
      <c r="C14" s="732"/>
      <c r="E14" s="1054"/>
      <c r="F14" s="731">
        <v>30</v>
      </c>
      <c r="G14" s="732" t="s">
        <v>1711</v>
      </c>
      <c r="H14" s="1048"/>
      <c r="I14" s="1054"/>
      <c r="J14" s="731">
        <v>30</v>
      </c>
      <c r="K14" s="732" t="s">
        <v>1739</v>
      </c>
      <c r="L14" s="1049"/>
    </row>
    <row r="15" spans="2:12" ht="15.75" customHeight="1" thickBot="1" x14ac:dyDescent="0.3">
      <c r="B15" s="731"/>
      <c r="C15" s="732"/>
      <c r="E15" s="1054"/>
      <c r="F15" s="733">
        <v>40</v>
      </c>
      <c r="G15" s="734" t="s">
        <v>1712</v>
      </c>
      <c r="H15" s="1048"/>
      <c r="I15" s="1054"/>
      <c r="J15" s="733">
        <v>40</v>
      </c>
      <c r="K15" s="732" t="s">
        <v>1740</v>
      </c>
      <c r="L15" s="1049"/>
    </row>
    <row r="16" spans="2:12" ht="15.75" customHeight="1" thickBot="1" x14ac:dyDescent="0.3">
      <c r="B16" s="731"/>
      <c r="C16" s="732"/>
      <c r="E16" s="1054"/>
      <c r="F16" s="1246" t="s">
        <v>1360</v>
      </c>
      <c r="G16" s="1247"/>
      <c r="H16" s="1048"/>
      <c r="I16" s="1054"/>
      <c r="J16" s="1258" t="s">
        <v>1361</v>
      </c>
      <c r="K16" s="1259"/>
      <c r="L16" s="1049"/>
    </row>
    <row r="17" spans="2:12" ht="15.75" customHeight="1" thickBot="1" x14ac:dyDescent="0.3">
      <c r="B17" s="731"/>
      <c r="C17" s="732"/>
      <c r="E17" s="1054"/>
      <c r="F17" s="1248" t="str">
        <f>Prijsonderbouwing!D70</f>
        <v>╚ EPS meer-/minderprijs per mm</v>
      </c>
      <c r="G17" s="1249"/>
      <c r="H17" s="1048"/>
      <c r="I17" s="1052"/>
      <c r="J17" s="1264" t="str">
        <f>Prijsonderbouwing!D1221</f>
        <v>╚ PUR meer-/minderprijs per mm</v>
      </c>
      <c r="K17" s="1265"/>
      <c r="L17" s="1049"/>
    </row>
    <row r="18" spans="2:12" ht="15.75" customHeight="1" thickBot="1" x14ac:dyDescent="0.3">
      <c r="B18" s="731"/>
      <c r="C18" s="732"/>
      <c r="E18" s="1054"/>
      <c r="F18" s="1044">
        <v>-20</v>
      </c>
      <c r="G18" s="1045" t="s">
        <v>1713</v>
      </c>
      <c r="H18" s="1048"/>
      <c r="I18" s="1052"/>
      <c r="J18" s="1044">
        <v>-20</v>
      </c>
      <c r="K18" s="1045" t="s">
        <v>1741</v>
      </c>
      <c r="L18" s="1049"/>
    </row>
    <row r="19" spans="2:12" ht="15.75" customHeight="1" thickBot="1" x14ac:dyDescent="0.3">
      <c r="B19" s="731"/>
      <c r="C19" s="732"/>
      <c r="E19" s="1054"/>
      <c r="F19" s="731">
        <v>-10</v>
      </c>
      <c r="G19" s="732" t="s">
        <v>1714</v>
      </c>
      <c r="H19" s="1048"/>
      <c r="I19" s="1052"/>
      <c r="J19" s="731">
        <v>-10</v>
      </c>
      <c r="K19" s="732" t="s">
        <v>1742</v>
      </c>
      <c r="L19" s="1049"/>
    </row>
    <row r="20" spans="2:12" ht="15.75" customHeight="1" thickBot="1" x14ac:dyDescent="0.3">
      <c r="B20" s="731"/>
      <c r="C20" s="732"/>
      <c r="E20" s="1054"/>
      <c r="F20" s="1050">
        <v>0</v>
      </c>
      <c r="G20" s="732"/>
      <c r="H20" s="1049" t="s">
        <v>1618</v>
      </c>
      <c r="I20" s="1053"/>
      <c r="J20" s="1050">
        <v>0</v>
      </c>
      <c r="K20" s="732"/>
      <c r="L20" s="1049" t="s">
        <v>1362</v>
      </c>
    </row>
    <row r="21" spans="2:12" ht="15.75" customHeight="1" thickBot="1" x14ac:dyDescent="0.3">
      <c r="B21" s="733"/>
      <c r="C21" s="734"/>
      <c r="E21" s="1053"/>
      <c r="F21" s="731">
        <v>10</v>
      </c>
      <c r="G21" s="732" t="s">
        <v>1715</v>
      </c>
      <c r="H21" s="1048"/>
      <c r="I21" s="1054"/>
      <c r="J21" s="731">
        <v>10</v>
      </c>
      <c r="K21" s="732" t="s">
        <v>1743</v>
      </c>
      <c r="L21" s="1049"/>
    </row>
    <row r="22" spans="2:12" ht="15.75" customHeight="1" thickBot="1" x14ac:dyDescent="0.3">
      <c r="C22" s="735"/>
      <c r="E22" s="1054"/>
      <c r="F22" s="731">
        <v>20</v>
      </c>
      <c r="G22" s="732" t="s">
        <v>1716</v>
      </c>
      <c r="H22" s="1048"/>
      <c r="I22" s="1054"/>
      <c r="J22" s="731">
        <v>20</v>
      </c>
      <c r="K22" s="732" t="s">
        <v>1744</v>
      </c>
      <c r="L22" s="1049"/>
    </row>
    <row r="23" spans="2:12" ht="15.75" customHeight="1" thickBot="1" x14ac:dyDescent="0.3">
      <c r="C23" s="735"/>
      <c r="E23" s="1054"/>
      <c r="F23" s="731">
        <v>30</v>
      </c>
      <c r="G23" s="732" t="s">
        <v>1717</v>
      </c>
      <c r="H23" s="1048"/>
      <c r="I23" s="1054"/>
      <c r="J23" s="731">
        <v>30</v>
      </c>
      <c r="K23" s="732" t="s">
        <v>1745</v>
      </c>
      <c r="L23" s="1049"/>
    </row>
    <row r="24" spans="2:12" ht="15.75" customHeight="1" thickBot="1" x14ac:dyDescent="0.3">
      <c r="C24" s="735"/>
      <c r="E24" s="1054"/>
      <c r="F24" s="733">
        <v>40</v>
      </c>
      <c r="G24" s="734" t="s">
        <v>1718</v>
      </c>
      <c r="H24" s="1048"/>
      <c r="I24" s="1054"/>
      <c r="J24" s="733">
        <v>40</v>
      </c>
      <c r="K24" s="734" t="s">
        <v>1746</v>
      </c>
      <c r="L24" s="1049"/>
    </row>
    <row r="25" spans="2:12" ht="15.75" customHeight="1" thickBot="1" x14ac:dyDescent="0.3">
      <c r="C25" s="735"/>
      <c r="E25" s="1054"/>
      <c r="F25" s="1246" t="s">
        <v>1360</v>
      </c>
      <c r="G25" s="1247"/>
      <c r="H25" s="1048"/>
      <c r="I25" s="1054"/>
      <c r="J25" s="1242" t="s">
        <v>1365</v>
      </c>
      <c r="K25" s="1243"/>
      <c r="L25" s="1049"/>
    </row>
    <row r="26" spans="2:12" ht="15.75" customHeight="1" thickBot="1" x14ac:dyDescent="0.3">
      <c r="C26" s="735"/>
      <c r="E26" s="1054"/>
      <c r="F26" s="1248" t="str">
        <f>Prijsonderbouwing!D103</f>
        <v>╚ PUR meer-/minderprijs per mm</v>
      </c>
      <c r="G26" s="1249"/>
      <c r="H26" s="1048"/>
      <c r="I26" s="1054"/>
      <c r="J26" s="1244" t="str">
        <f>'ISOLATIEAANPAK '!F440</f>
        <v>╚ PUR meer-/minderprijs per mm</v>
      </c>
      <c r="K26" s="1245"/>
      <c r="L26" s="1049"/>
    </row>
    <row r="27" spans="2:12" ht="15.75" customHeight="1" thickBot="1" x14ac:dyDescent="0.3">
      <c r="C27" s="735"/>
      <c r="E27" s="1054"/>
      <c r="F27" s="1044">
        <v>-20</v>
      </c>
      <c r="G27" s="1045" t="s">
        <v>1719</v>
      </c>
      <c r="H27" s="1048"/>
      <c r="I27" s="1054"/>
      <c r="J27" s="1044">
        <v>-20</v>
      </c>
      <c r="K27" s="1045" t="s">
        <v>1747</v>
      </c>
      <c r="L27" s="1049"/>
    </row>
    <row r="28" spans="2:12" ht="15.75" customHeight="1" thickBot="1" x14ac:dyDescent="0.3">
      <c r="B28" s="1058" t="s">
        <v>291</v>
      </c>
      <c r="C28" s="735"/>
      <c r="E28" s="1054"/>
      <c r="F28" s="731">
        <v>-10</v>
      </c>
      <c r="G28" s="732" t="s">
        <v>1720</v>
      </c>
      <c r="H28" s="1048"/>
      <c r="I28" s="1054"/>
      <c r="J28" s="731">
        <v>-10</v>
      </c>
      <c r="K28" s="732" t="s">
        <v>1748</v>
      </c>
      <c r="L28" s="1049"/>
    </row>
    <row r="29" spans="2:12" ht="15.75" customHeight="1" thickBot="1" x14ac:dyDescent="0.3">
      <c r="B29" s="61" t="s">
        <v>63</v>
      </c>
      <c r="C29" s="735"/>
      <c r="E29" s="1054"/>
      <c r="F29" s="1050">
        <v>0</v>
      </c>
      <c r="G29" s="732"/>
      <c r="H29" s="1049" t="s">
        <v>1620</v>
      </c>
      <c r="I29" s="1053"/>
      <c r="J29" s="1050">
        <v>0</v>
      </c>
      <c r="K29" s="732"/>
      <c r="L29" s="1049" t="s">
        <v>1624</v>
      </c>
    </row>
    <row r="30" spans="2:12" ht="15.75" customHeight="1" thickBot="1" x14ac:dyDescent="0.3">
      <c r="B30" s="64" t="s">
        <v>279</v>
      </c>
      <c r="C30" s="735"/>
      <c r="E30" s="1053"/>
      <c r="F30" s="731">
        <v>10</v>
      </c>
      <c r="G30" s="732" t="s">
        <v>1721</v>
      </c>
      <c r="I30" s="1054"/>
      <c r="J30" s="731">
        <v>10</v>
      </c>
      <c r="K30" s="732" t="s">
        <v>1749</v>
      </c>
    </row>
    <row r="31" spans="2:12" ht="15.75" customHeight="1" thickBot="1" x14ac:dyDescent="0.3">
      <c r="B31" s="67" t="s">
        <v>175</v>
      </c>
      <c r="C31" s="735"/>
      <c r="E31" s="1052"/>
      <c r="F31" s="731">
        <v>20</v>
      </c>
      <c r="G31" s="732" t="s">
        <v>1722</v>
      </c>
      <c r="I31" s="1054"/>
      <c r="J31" s="731">
        <v>20</v>
      </c>
      <c r="K31" s="732" t="s">
        <v>1750</v>
      </c>
    </row>
    <row r="32" spans="2:12" ht="15.75" customHeight="1" thickBot="1" x14ac:dyDescent="0.3">
      <c r="C32" s="735"/>
      <c r="E32" s="1052"/>
      <c r="F32" s="731">
        <v>30</v>
      </c>
      <c r="G32" s="732" t="s">
        <v>1723</v>
      </c>
      <c r="I32" s="1054"/>
      <c r="J32" s="731">
        <v>30</v>
      </c>
      <c r="K32" s="732" t="s">
        <v>1751</v>
      </c>
    </row>
    <row r="33" spans="1:12" ht="15.75" customHeight="1" thickBot="1" x14ac:dyDescent="0.3">
      <c r="C33" s="735"/>
      <c r="E33" s="1052"/>
      <c r="F33" s="733">
        <v>40</v>
      </c>
      <c r="G33" s="734" t="s">
        <v>1724</v>
      </c>
      <c r="I33" s="1054"/>
      <c r="J33" s="733">
        <v>40</v>
      </c>
      <c r="K33" s="734" t="s">
        <v>1752</v>
      </c>
    </row>
    <row r="34" spans="1:12" ht="15.75" customHeight="1" thickBot="1" x14ac:dyDescent="0.3">
      <c r="B34" s="1093" t="s">
        <v>58</v>
      </c>
      <c r="C34" s="1095" t="s">
        <v>60</v>
      </c>
      <c r="D34" s="1094" t="s">
        <v>290</v>
      </c>
      <c r="I34" s="1054"/>
      <c r="J34" s="1256" t="s">
        <v>1365</v>
      </c>
      <c r="K34" s="1257"/>
    </row>
    <row r="35" spans="1:12" ht="22.5" customHeight="1" thickBot="1" x14ac:dyDescent="0.3">
      <c r="B35" s="1093" t="s">
        <v>63</v>
      </c>
      <c r="C35" s="1095" t="s">
        <v>128</v>
      </c>
      <c r="D35" s="1094"/>
      <c r="F35" s="1058" t="s">
        <v>63</v>
      </c>
      <c r="G35" s="1058" t="s">
        <v>1414</v>
      </c>
      <c r="I35" s="1054"/>
      <c r="J35" s="1254" t="str">
        <f>'ISOLATIEAANPAK '!F452</f>
        <v>╚ Glaswol meer-/minderprijs per mm</v>
      </c>
      <c r="K35" s="1255"/>
    </row>
    <row r="36" spans="1:12" ht="15.75" customHeight="1" thickBot="1" x14ac:dyDescent="0.3">
      <c r="B36" s="70" t="s">
        <v>292</v>
      </c>
      <c r="C36" s="62" t="s">
        <v>288</v>
      </c>
      <c r="D36" s="63">
        <v>12</v>
      </c>
      <c r="F36" s="1059" t="s">
        <v>975</v>
      </c>
      <c r="G36" s="1056">
        <v>-20</v>
      </c>
      <c r="I36" s="1054"/>
      <c r="J36" s="1044">
        <v>-20</v>
      </c>
      <c r="K36" s="1045" t="s">
        <v>1753</v>
      </c>
    </row>
    <row r="37" spans="1:12" ht="15.75" customHeight="1" thickBot="1" x14ac:dyDescent="0.3">
      <c r="B37" s="71" t="s">
        <v>294</v>
      </c>
      <c r="C37" s="65" t="s">
        <v>283</v>
      </c>
      <c r="D37" s="66">
        <v>6</v>
      </c>
      <c r="F37" s="1060" t="s">
        <v>322</v>
      </c>
      <c r="G37" s="1057">
        <v>-10</v>
      </c>
      <c r="I37" s="1054"/>
      <c r="J37" s="731">
        <v>-10</v>
      </c>
      <c r="K37" s="732" t="s">
        <v>1754</v>
      </c>
    </row>
    <row r="38" spans="1:12" ht="15.75" customHeight="1" thickBot="1" x14ac:dyDescent="0.3">
      <c r="B38" s="71" t="s">
        <v>296</v>
      </c>
      <c r="C38" s="65" t="s">
        <v>281</v>
      </c>
      <c r="D38" s="66">
        <v>3</v>
      </c>
      <c r="G38" s="1050">
        <v>0</v>
      </c>
      <c r="I38" s="1053"/>
      <c r="J38" s="1050">
        <v>0</v>
      </c>
      <c r="K38" s="732"/>
    </row>
    <row r="39" spans="1:12" ht="15.75" customHeight="1" thickBot="1" x14ac:dyDescent="0.3">
      <c r="B39" s="71" t="s">
        <v>297</v>
      </c>
      <c r="C39" s="65" t="s">
        <v>282</v>
      </c>
      <c r="D39" s="66">
        <v>4</v>
      </c>
      <c r="G39" s="731">
        <v>10</v>
      </c>
      <c r="I39" s="1052"/>
      <c r="J39" s="731">
        <v>10</v>
      </c>
      <c r="K39" s="732" t="s">
        <v>1755</v>
      </c>
    </row>
    <row r="40" spans="1:12" ht="15.75" customHeight="1" thickBot="1" x14ac:dyDescent="0.3">
      <c r="B40" s="71" t="s">
        <v>299</v>
      </c>
      <c r="C40" s="65" t="s">
        <v>288</v>
      </c>
      <c r="D40" s="66">
        <v>12</v>
      </c>
      <c r="G40" s="731">
        <v>20</v>
      </c>
      <c r="I40" s="1052"/>
      <c r="J40" s="731">
        <v>20</v>
      </c>
      <c r="K40" s="732" t="s">
        <v>1756</v>
      </c>
    </row>
    <row r="41" spans="1:12" ht="15.75" customHeight="1" thickBot="1" x14ac:dyDescent="0.3">
      <c r="B41" s="71" t="s">
        <v>300</v>
      </c>
      <c r="C41" s="65" t="s">
        <v>288</v>
      </c>
      <c r="D41" s="66">
        <v>12</v>
      </c>
      <c r="G41" s="731">
        <v>30</v>
      </c>
      <c r="I41" s="1052"/>
      <c r="J41" s="731">
        <v>30</v>
      </c>
      <c r="K41" s="732" t="s">
        <v>1757</v>
      </c>
    </row>
    <row r="42" spans="1:12" ht="18" customHeight="1" thickBot="1" x14ac:dyDescent="0.3">
      <c r="B42" s="71" t="s">
        <v>301</v>
      </c>
      <c r="C42" s="65" t="s">
        <v>289</v>
      </c>
      <c r="D42" s="66">
        <v>11</v>
      </c>
      <c r="G42" s="733">
        <v>40</v>
      </c>
      <c r="I42" s="1052"/>
      <c r="J42" s="733">
        <v>40</v>
      </c>
      <c r="K42" s="734" t="s">
        <v>1758</v>
      </c>
    </row>
    <row r="43" spans="1:12" ht="15.75" customHeight="1" thickBot="1" x14ac:dyDescent="0.3">
      <c r="A43" s="68"/>
      <c r="B43" s="71" t="s">
        <v>303</v>
      </c>
      <c r="C43" s="65" t="s">
        <v>282</v>
      </c>
      <c r="D43" s="66">
        <v>4</v>
      </c>
      <c r="I43" s="1054"/>
      <c r="J43" s="1246" t="s">
        <v>1365</v>
      </c>
      <c r="K43" s="1247"/>
      <c r="L43" s="1048"/>
    </row>
    <row r="44" spans="1:12" ht="15.65" customHeight="1" thickBot="1" x14ac:dyDescent="0.3">
      <c r="B44" s="71" t="s">
        <v>304</v>
      </c>
      <c r="C44" s="65" t="s">
        <v>288</v>
      </c>
      <c r="D44" s="66">
        <v>12</v>
      </c>
      <c r="E44" s="1104"/>
      <c r="F44" s="1242" t="s">
        <v>1632</v>
      </c>
      <c r="G44" s="1243"/>
      <c r="H44" s="1048"/>
      <c r="J44" s="1248" t="str">
        <f>'ISOLATIEAANPAK '!F458</f>
        <v>╚ Vlasvezel meer-/minderprijs per mm</v>
      </c>
      <c r="K44" s="1249"/>
      <c r="L44" s="1048"/>
    </row>
    <row r="45" spans="1:12" ht="15.75" customHeight="1" thickBot="1" x14ac:dyDescent="0.3">
      <c r="B45" s="71" t="s">
        <v>305</v>
      </c>
      <c r="C45" s="65" t="s">
        <v>285</v>
      </c>
      <c r="D45" s="66">
        <v>8</v>
      </c>
      <c r="E45" s="1104"/>
      <c r="F45" s="1244" t="str">
        <f>'ISOLATIEAANPAK '!F384</f>
        <v>╚ EPS meer-/minderprijs per mm</v>
      </c>
      <c r="G45" s="1245"/>
      <c r="H45" s="1048"/>
      <c r="J45" s="1044">
        <v>-20</v>
      </c>
      <c r="K45" s="1045" t="s">
        <v>1759</v>
      </c>
      <c r="L45" s="1048"/>
    </row>
    <row r="46" spans="1:12" ht="15.75" customHeight="1" thickBot="1" x14ac:dyDescent="0.3">
      <c r="B46" s="71" t="s">
        <v>305</v>
      </c>
      <c r="C46" s="65" t="s">
        <v>286</v>
      </c>
      <c r="D46" s="66">
        <v>9</v>
      </c>
      <c r="E46" s="1104"/>
      <c r="F46" s="1044">
        <v>-20</v>
      </c>
      <c r="G46" s="1045" t="s">
        <v>1725</v>
      </c>
      <c r="H46" s="1048"/>
      <c r="J46" s="731">
        <v>-10</v>
      </c>
      <c r="K46" s="732" t="s">
        <v>1760</v>
      </c>
      <c r="L46" s="1048"/>
    </row>
    <row r="47" spans="1:12" ht="17" customHeight="1" thickBot="1" x14ac:dyDescent="0.3">
      <c r="B47" s="71" t="s">
        <v>306</v>
      </c>
      <c r="C47" s="65" t="s">
        <v>280</v>
      </c>
      <c r="D47" s="66">
        <v>1</v>
      </c>
      <c r="E47" s="1104"/>
      <c r="F47" s="731">
        <v>-10</v>
      </c>
      <c r="G47" s="732" t="s">
        <v>1726</v>
      </c>
      <c r="H47" s="1048"/>
      <c r="J47" s="1050">
        <v>0</v>
      </c>
      <c r="K47" s="732"/>
      <c r="L47" s="1049" t="s">
        <v>1626</v>
      </c>
    </row>
    <row r="48" spans="1:12" ht="15.75" customHeight="1" thickBot="1" x14ac:dyDescent="0.3">
      <c r="B48" s="71" t="s">
        <v>293</v>
      </c>
      <c r="C48" s="65" t="s">
        <v>280</v>
      </c>
      <c r="D48" s="66">
        <v>1</v>
      </c>
      <c r="E48" s="1105"/>
      <c r="F48" s="1050">
        <v>0</v>
      </c>
      <c r="G48" s="732"/>
      <c r="H48" s="1049" t="s">
        <v>1633</v>
      </c>
      <c r="J48" s="731">
        <v>10</v>
      </c>
      <c r="K48" s="732" t="s">
        <v>1732</v>
      </c>
    </row>
    <row r="49" spans="2:12" ht="15.65" customHeight="1" thickBot="1" x14ac:dyDescent="0.3">
      <c r="B49" s="71" t="s">
        <v>308</v>
      </c>
      <c r="C49" s="65" t="s">
        <v>280</v>
      </c>
      <c r="D49" s="66">
        <v>1</v>
      </c>
      <c r="E49" s="1106"/>
      <c r="F49" s="731">
        <v>10</v>
      </c>
      <c r="G49" s="732" t="s">
        <v>1727</v>
      </c>
      <c r="J49" s="731">
        <v>20</v>
      </c>
      <c r="K49" s="732" t="s">
        <v>1733</v>
      </c>
    </row>
    <row r="50" spans="2:12" ht="15.75" customHeight="1" thickBot="1" x14ac:dyDescent="0.3">
      <c r="B50" s="71" t="s">
        <v>309</v>
      </c>
      <c r="C50" s="65" t="s">
        <v>280</v>
      </c>
      <c r="D50" s="66">
        <v>1</v>
      </c>
      <c r="E50" s="1106"/>
      <c r="F50" s="731">
        <v>20</v>
      </c>
      <c r="G50" s="732" t="s">
        <v>1728</v>
      </c>
      <c r="J50" s="731">
        <v>30</v>
      </c>
      <c r="K50" s="732" t="s">
        <v>1734</v>
      </c>
    </row>
    <row r="51" spans="2:12" ht="15.75" customHeight="1" thickBot="1" x14ac:dyDescent="0.3">
      <c r="B51" s="71" t="s">
        <v>310</v>
      </c>
      <c r="C51" s="65" t="s">
        <v>282</v>
      </c>
      <c r="D51" s="66">
        <v>4</v>
      </c>
      <c r="E51" s="1106"/>
      <c r="F51" s="731">
        <v>30</v>
      </c>
      <c r="G51" s="732" t="s">
        <v>1729</v>
      </c>
      <c r="J51" s="733">
        <v>40</v>
      </c>
      <c r="K51" s="734" t="s">
        <v>1731</v>
      </c>
    </row>
    <row r="52" spans="2:12" ht="15.75" customHeight="1" thickBot="1" x14ac:dyDescent="0.3">
      <c r="B52" s="71" t="s">
        <v>312</v>
      </c>
      <c r="C52" s="65" t="s">
        <v>288</v>
      </c>
      <c r="D52" s="66">
        <v>12</v>
      </c>
      <c r="E52" s="1106"/>
      <c r="F52" s="733">
        <v>40</v>
      </c>
      <c r="G52" s="734" t="s">
        <v>1730</v>
      </c>
      <c r="J52" s="1250" t="s">
        <v>1365</v>
      </c>
      <c r="K52" s="1251"/>
      <c r="L52" s="1048"/>
    </row>
    <row r="53" spans="2:12" ht="15.75" customHeight="1" thickBot="1" x14ac:dyDescent="0.3">
      <c r="B53" s="71" t="s">
        <v>314</v>
      </c>
      <c r="C53" s="69" t="s">
        <v>287</v>
      </c>
      <c r="D53" s="66">
        <v>10</v>
      </c>
      <c r="I53" s="1054"/>
      <c r="J53" s="1252" t="str">
        <f>'ISOLATIEAANPAK '!F464</f>
        <v>╚ Grasvezel meer-/minderprijs per mm</v>
      </c>
      <c r="K53" s="1253"/>
      <c r="L53" s="1048"/>
    </row>
    <row r="54" spans="2:12" ht="15.75" customHeight="1" thickBot="1" x14ac:dyDescent="0.3">
      <c r="B54" s="71" t="s">
        <v>316</v>
      </c>
      <c r="C54" s="65" t="s">
        <v>286</v>
      </c>
      <c r="D54" s="66">
        <v>9</v>
      </c>
      <c r="I54" s="1054"/>
      <c r="J54" s="1044">
        <v>-20</v>
      </c>
      <c r="K54" s="1045" t="s">
        <v>1761</v>
      </c>
      <c r="L54" s="1048"/>
    </row>
    <row r="55" spans="2:12" ht="15.75" customHeight="1" thickBot="1" x14ac:dyDescent="0.3">
      <c r="B55" s="71" t="s">
        <v>318</v>
      </c>
      <c r="C55" s="65" t="s">
        <v>289</v>
      </c>
      <c r="D55" s="66">
        <v>11</v>
      </c>
      <c r="I55" s="1054"/>
      <c r="J55" s="731">
        <v>-10</v>
      </c>
      <c r="K55" s="732" t="s">
        <v>1762</v>
      </c>
      <c r="L55" s="1048"/>
    </row>
    <row r="56" spans="2:12" ht="15.75" customHeight="1" thickBot="1" x14ac:dyDescent="0.3">
      <c r="B56" s="71" t="s">
        <v>295</v>
      </c>
      <c r="C56" s="65" t="s">
        <v>282</v>
      </c>
      <c r="D56" s="66">
        <v>4</v>
      </c>
      <c r="I56" s="1054"/>
      <c r="J56" s="1050">
        <v>0</v>
      </c>
      <c r="K56" s="732"/>
      <c r="L56" s="1049" t="s">
        <v>1628</v>
      </c>
    </row>
    <row r="57" spans="2:12" ht="15.75" customHeight="1" thickBot="1" x14ac:dyDescent="0.3">
      <c r="B57" s="71" t="s">
        <v>320</v>
      </c>
      <c r="C57" s="65" t="s">
        <v>284</v>
      </c>
      <c r="D57" s="66">
        <v>7</v>
      </c>
      <c r="I57" s="1053"/>
      <c r="J57" s="731">
        <v>10</v>
      </c>
      <c r="K57" s="732" t="s">
        <v>1763</v>
      </c>
    </row>
    <row r="58" spans="2:12" ht="15.75" customHeight="1" thickBot="1" x14ac:dyDescent="0.3">
      <c r="B58" s="71" t="s">
        <v>321</v>
      </c>
      <c r="C58" s="65" t="s">
        <v>284</v>
      </c>
      <c r="D58" s="66">
        <v>7</v>
      </c>
      <c r="I58" s="1052"/>
      <c r="J58" s="731">
        <v>20</v>
      </c>
      <c r="K58" s="732" t="s">
        <v>1764</v>
      </c>
    </row>
    <row r="59" spans="2:12" ht="15.75" customHeight="1" thickBot="1" x14ac:dyDescent="0.3">
      <c r="B59" s="71" t="s">
        <v>323</v>
      </c>
      <c r="C59" s="65" t="s">
        <v>289</v>
      </c>
      <c r="D59" s="66">
        <v>11</v>
      </c>
      <c r="I59" s="1052"/>
      <c r="J59" s="731">
        <v>30</v>
      </c>
      <c r="K59" s="732" t="s">
        <v>1765</v>
      </c>
    </row>
    <row r="60" spans="2:12" ht="15.75" customHeight="1" thickBot="1" x14ac:dyDescent="0.3">
      <c r="B60" s="71" t="s">
        <v>324</v>
      </c>
      <c r="C60" s="65" t="s">
        <v>283</v>
      </c>
      <c r="D60" s="66">
        <v>6</v>
      </c>
      <c r="I60" s="1052"/>
      <c r="J60" s="733">
        <v>40</v>
      </c>
      <c r="K60" s="734" t="s">
        <v>1766</v>
      </c>
    </row>
    <row r="61" spans="2:12" ht="15.75" customHeight="1" thickBot="1" x14ac:dyDescent="0.3">
      <c r="B61" s="71" t="s">
        <v>325</v>
      </c>
      <c r="C61" s="65" t="s">
        <v>288</v>
      </c>
      <c r="D61" s="66">
        <v>12</v>
      </c>
      <c r="I61" s="1054"/>
      <c r="J61" s="1238" t="s">
        <v>1365</v>
      </c>
      <c r="K61" s="1239"/>
      <c r="L61" s="1048"/>
    </row>
    <row r="62" spans="2:12" ht="15.75" customHeight="1" thickBot="1" x14ac:dyDescent="0.3">
      <c r="B62" s="71" t="s">
        <v>326</v>
      </c>
      <c r="C62" s="65" t="s">
        <v>282</v>
      </c>
      <c r="D62" s="66">
        <v>4</v>
      </c>
      <c r="I62" s="1054"/>
      <c r="J62" s="1240" t="str">
        <f>'ISOLATIEAANPAK '!F470</f>
        <v>╚ Hennepvezel meer-/minderprijs per mm</v>
      </c>
      <c r="K62" s="1241"/>
      <c r="L62" s="1048"/>
    </row>
    <row r="63" spans="2:12" ht="15.75" customHeight="1" thickBot="1" x14ac:dyDescent="0.3">
      <c r="B63" s="71" t="s">
        <v>327</v>
      </c>
      <c r="C63" s="65" t="s">
        <v>280</v>
      </c>
      <c r="D63" s="66">
        <v>1</v>
      </c>
      <c r="I63" s="1054"/>
      <c r="J63" s="1044">
        <v>-20</v>
      </c>
      <c r="K63" s="1045" t="s">
        <v>1761</v>
      </c>
      <c r="L63" s="1048"/>
    </row>
    <row r="64" spans="2:12" ht="15.75" customHeight="1" thickBot="1" x14ac:dyDescent="0.3">
      <c r="B64" s="71" t="s">
        <v>328</v>
      </c>
      <c r="C64" s="65" t="s">
        <v>280</v>
      </c>
      <c r="D64" s="66">
        <v>1</v>
      </c>
      <c r="I64" s="1054"/>
      <c r="J64" s="731">
        <v>-10</v>
      </c>
      <c r="K64" s="732" t="s">
        <v>1762</v>
      </c>
      <c r="L64" s="1048"/>
    </row>
    <row r="65" spans="2:12" ht="15.75" customHeight="1" thickBot="1" x14ac:dyDescent="0.3">
      <c r="B65" s="71" t="s">
        <v>329</v>
      </c>
      <c r="C65" s="65" t="s">
        <v>284</v>
      </c>
      <c r="D65" s="66">
        <v>7</v>
      </c>
      <c r="I65" s="1054"/>
      <c r="J65" s="1050">
        <v>0</v>
      </c>
      <c r="K65" s="732"/>
      <c r="L65" s="1049" t="s">
        <v>1626</v>
      </c>
    </row>
    <row r="66" spans="2:12" ht="15.75" customHeight="1" thickBot="1" x14ac:dyDescent="0.3">
      <c r="B66" s="71" t="s">
        <v>330</v>
      </c>
      <c r="C66" s="65" t="s">
        <v>288</v>
      </c>
      <c r="D66" s="66">
        <v>12</v>
      </c>
      <c r="I66" s="1053"/>
      <c r="J66" s="731">
        <v>10</v>
      </c>
      <c r="K66" s="732" t="s">
        <v>1763</v>
      </c>
    </row>
    <row r="67" spans="2:12" ht="15.75" customHeight="1" thickBot="1" x14ac:dyDescent="0.3">
      <c r="B67" s="71" t="s">
        <v>331</v>
      </c>
      <c r="C67" s="65" t="s">
        <v>286</v>
      </c>
      <c r="D67" s="66">
        <v>9</v>
      </c>
      <c r="I67" s="1052"/>
      <c r="J67" s="731">
        <v>20</v>
      </c>
      <c r="K67" s="732" t="s">
        <v>1764</v>
      </c>
    </row>
    <row r="68" spans="2:12" ht="15.75" customHeight="1" thickBot="1" x14ac:dyDescent="0.3">
      <c r="B68" s="71" t="s">
        <v>332</v>
      </c>
      <c r="C68" s="65" t="s">
        <v>289</v>
      </c>
      <c r="D68" s="66">
        <v>11</v>
      </c>
      <c r="I68" s="1052"/>
      <c r="J68" s="731">
        <v>30</v>
      </c>
      <c r="K68" s="732" t="s">
        <v>1765</v>
      </c>
    </row>
    <row r="69" spans="2:12" ht="15.75" customHeight="1" thickBot="1" x14ac:dyDescent="0.3">
      <c r="B69" s="71" t="s">
        <v>333</v>
      </c>
      <c r="C69" s="65" t="s">
        <v>283</v>
      </c>
      <c r="D69" s="66">
        <v>6</v>
      </c>
      <c r="I69" s="1052"/>
      <c r="J69" s="733">
        <v>40</v>
      </c>
      <c r="K69" s="734" t="s">
        <v>1766</v>
      </c>
    </row>
    <row r="70" spans="2:12" ht="15.75" customHeight="1" thickBot="1" x14ac:dyDescent="0.3">
      <c r="B70" s="71" t="s">
        <v>334</v>
      </c>
      <c r="C70" s="65" t="s">
        <v>288</v>
      </c>
      <c r="D70" s="66">
        <v>12</v>
      </c>
      <c r="I70" s="1054"/>
      <c r="J70" s="1242" t="s">
        <v>1365</v>
      </c>
      <c r="K70" s="1243"/>
      <c r="L70" s="1048"/>
    </row>
    <row r="71" spans="2:12" ht="15.75" customHeight="1" thickBot="1" x14ac:dyDescent="0.3">
      <c r="B71" s="71" t="s">
        <v>334</v>
      </c>
      <c r="C71" s="65" t="s">
        <v>288</v>
      </c>
      <c r="D71" s="66">
        <v>12</v>
      </c>
      <c r="I71" s="1054"/>
      <c r="J71" s="1244" t="str">
        <f>'ISOLATIEAANPAK '!F476</f>
        <v>╚ PIR-platen meer-/minderprijs per mm</v>
      </c>
      <c r="K71" s="1245"/>
      <c r="L71" s="1048"/>
    </row>
    <row r="72" spans="2:12" ht="15.75" customHeight="1" thickBot="1" x14ac:dyDescent="0.3">
      <c r="B72" s="71" t="s">
        <v>335</v>
      </c>
      <c r="C72" s="65" t="s">
        <v>288</v>
      </c>
      <c r="D72" s="66">
        <v>12</v>
      </c>
      <c r="I72" s="1054"/>
      <c r="J72" s="1044">
        <v>-20</v>
      </c>
      <c r="K72" s="1045" t="s">
        <v>1767</v>
      </c>
      <c r="L72" s="1048"/>
    </row>
    <row r="73" spans="2:12" ht="15.75" customHeight="1" thickBot="1" x14ac:dyDescent="0.3">
      <c r="B73" s="71" t="s">
        <v>336</v>
      </c>
      <c r="C73" s="65" t="s">
        <v>288</v>
      </c>
      <c r="D73" s="66">
        <v>12</v>
      </c>
      <c r="I73" s="1054"/>
      <c r="J73" s="731">
        <v>-10</v>
      </c>
      <c r="K73" s="732" t="s">
        <v>1768</v>
      </c>
      <c r="L73" s="1048"/>
    </row>
    <row r="74" spans="2:12" ht="15.75" customHeight="1" thickBot="1" x14ac:dyDescent="0.3">
      <c r="B74" s="71" t="s">
        <v>337</v>
      </c>
      <c r="C74" s="65" t="s">
        <v>284</v>
      </c>
      <c r="D74" s="66">
        <v>7</v>
      </c>
      <c r="I74" s="1054"/>
      <c r="J74" s="1050">
        <v>0</v>
      </c>
      <c r="K74" s="732"/>
      <c r="L74" s="1049" t="s">
        <v>1631</v>
      </c>
    </row>
    <row r="75" spans="2:12" ht="15.75" customHeight="1" thickBot="1" x14ac:dyDescent="0.3">
      <c r="B75" s="71" t="s">
        <v>338</v>
      </c>
      <c r="C75" s="65" t="s">
        <v>283</v>
      </c>
      <c r="D75" s="66">
        <v>6</v>
      </c>
      <c r="I75" s="1053"/>
      <c r="J75" s="731">
        <v>10</v>
      </c>
      <c r="K75" s="732" t="s">
        <v>1769</v>
      </c>
    </row>
    <row r="76" spans="2:12" ht="15.75" customHeight="1" thickBot="1" x14ac:dyDescent="0.3">
      <c r="B76" s="71" t="s">
        <v>338</v>
      </c>
      <c r="C76" s="65" t="s">
        <v>287</v>
      </c>
      <c r="D76" s="66">
        <v>10</v>
      </c>
      <c r="I76" s="1052"/>
      <c r="J76" s="731">
        <v>20</v>
      </c>
      <c r="K76" s="732" t="s">
        <v>1770</v>
      </c>
    </row>
    <row r="77" spans="2:12" ht="15.75" customHeight="1" thickBot="1" x14ac:dyDescent="0.3">
      <c r="B77" s="71" t="s">
        <v>339</v>
      </c>
      <c r="C77" s="65" t="s">
        <v>289</v>
      </c>
      <c r="D77" s="66">
        <v>11</v>
      </c>
      <c r="I77" s="1052"/>
      <c r="J77" s="731">
        <v>30</v>
      </c>
      <c r="K77" s="732" t="s">
        <v>1771</v>
      </c>
    </row>
    <row r="78" spans="2:12" ht="15.75" customHeight="1" thickBot="1" x14ac:dyDescent="0.3">
      <c r="B78" s="71" t="s">
        <v>340</v>
      </c>
      <c r="C78" s="65" t="s">
        <v>289</v>
      </c>
      <c r="D78" s="66">
        <v>11</v>
      </c>
      <c r="I78" s="1052"/>
      <c r="J78" s="733">
        <v>40</v>
      </c>
      <c r="K78" s="734" t="s">
        <v>1772</v>
      </c>
    </row>
    <row r="79" spans="2:12" ht="15.75" customHeight="1" x14ac:dyDescent="0.25">
      <c r="B79" s="71" t="s">
        <v>341</v>
      </c>
      <c r="C79" s="65" t="s">
        <v>280</v>
      </c>
      <c r="D79" s="66">
        <v>1</v>
      </c>
    </row>
    <row r="80" spans="2:12" ht="15.75" customHeight="1" x14ac:dyDescent="0.25">
      <c r="B80" s="71" t="s">
        <v>342</v>
      </c>
      <c r="C80" s="65" t="s">
        <v>283</v>
      </c>
      <c r="D80" s="66">
        <v>6</v>
      </c>
    </row>
    <row r="81" spans="2:4" ht="15.75" customHeight="1" x14ac:dyDescent="0.25">
      <c r="B81" s="71" t="s">
        <v>343</v>
      </c>
      <c r="C81" s="65" t="s">
        <v>289</v>
      </c>
      <c r="D81" s="66">
        <v>11</v>
      </c>
    </row>
    <row r="82" spans="2:4" ht="15.75" customHeight="1" x14ac:dyDescent="0.25">
      <c r="B82" s="71" t="s">
        <v>344</v>
      </c>
      <c r="C82" s="65" t="s">
        <v>285</v>
      </c>
      <c r="D82" s="66">
        <v>8</v>
      </c>
    </row>
    <row r="83" spans="2:4" ht="15.75" customHeight="1" x14ac:dyDescent="0.25">
      <c r="B83" s="71" t="s">
        <v>345</v>
      </c>
      <c r="C83" s="65" t="s">
        <v>283</v>
      </c>
      <c r="D83" s="66">
        <v>6</v>
      </c>
    </row>
    <row r="84" spans="2:4" ht="15.75" customHeight="1" x14ac:dyDescent="0.25">
      <c r="B84" s="71" t="s">
        <v>346</v>
      </c>
      <c r="C84" s="65" t="s">
        <v>281</v>
      </c>
      <c r="D84" s="66">
        <v>3</v>
      </c>
    </row>
    <row r="85" spans="2:4" ht="15.75" customHeight="1" x14ac:dyDescent="0.25">
      <c r="B85" s="71" t="s">
        <v>347</v>
      </c>
      <c r="C85" s="65" t="s">
        <v>281</v>
      </c>
      <c r="D85" s="66">
        <v>3</v>
      </c>
    </row>
    <row r="86" spans="2:4" ht="15.75" customHeight="1" x14ac:dyDescent="0.25">
      <c r="B86" s="71" t="s">
        <v>347</v>
      </c>
      <c r="C86" s="65" t="s">
        <v>284</v>
      </c>
      <c r="D86" s="66">
        <v>7</v>
      </c>
    </row>
    <row r="87" spans="2:4" ht="15.75" customHeight="1" x14ac:dyDescent="0.25">
      <c r="B87" s="71" t="s">
        <v>348</v>
      </c>
      <c r="C87" s="65" t="s">
        <v>286</v>
      </c>
      <c r="D87" s="66">
        <v>9</v>
      </c>
    </row>
    <row r="88" spans="2:4" ht="15.75" customHeight="1" x14ac:dyDescent="0.25">
      <c r="B88" s="71" t="s">
        <v>349</v>
      </c>
      <c r="C88" s="65" t="s">
        <v>282</v>
      </c>
      <c r="D88" s="66">
        <v>4</v>
      </c>
    </row>
    <row r="89" spans="2:4" ht="15.75" customHeight="1" x14ac:dyDescent="0.25">
      <c r="B89" s="71" t="s">
        <v>350</v>
      </c>
      <c r="C89" s="65" t="s">
        <v>288</v>
      </c>
      <c r="D89" s="66">
        <v>12</v>
      </c>
    </row>
    <row r="90" spans="2:4" ht="15.75" customHeight="1" x14ac:dyDescent="0.25">
      <c r="B90" s="71" t="s">
        <v>351</v>
      </c>
      <c r="C90" s="65" t="s">
        <v>288</v>
      </c>
      <c r="D90" s="66">
        <v>12</v>
      </c>
    </row>
    <row r="91" spans="2:4" ht="15.75" customHeight="1" x14ac:dyDescent="0.25">
      <c r="B91" s="71" t="s">
        <v>352</v>
      </c>
      <c r="C91" s="65" t="s">
        <v>282</v>
      </c>
      <c r="D91" s="66">
        <v>4</v>
      </c>
    </row>
    <row r="92" spans="2:4" ht="15.75" customHeight="1" x14ac:dyDescent="0.25">
      <c r="B92" s="71" t="s">
        <v>353</v>
      </c>
      <c r="C92" s="65" t="s">
        <v>285</v>
      </c>
      <c r="D92" s="66">
        <v>8</v>
      </c>
    </row>
    <row r="93" spans="2:4" ht="15.75" customHeight="1" x14ac:dyDescent="0.25">
      <c r="B93" s="71" t="s">
        <v>354</v>
      </c>
      <c r="C93" s="65" t="s">
        <v>289</v>
      </c>
      <c r="D93" s="66">
        <v>11</v>
      </c>
    </row>
    <row r="94" spans="2:4" ht="15.75" customHeight="1" x14ac:dyDescent="0.25">
      <c r="B94" s="71" t="s">
        <v>355</v>
      </c>
      <c r="C94" s="65" t="s">
        <v>286</v>
      </c>
      <c r="D94" s="66">
        <v>9</v>
      </c>
    </row>
    <row r="95" spans="2:4" ht="15.75" customHeight="1" x14ac:dyDescent="0.25">
      <c r="B95" s="71" t="s">
        <v>356</v>
      </c>
      <c r="C95" s="65" t="s">
        <v>280</v>
      </c>
      <c r="D95" s="66">
        <v>1</v>
      </c>
    </row>
    <row r="96" spans="2:4" ht="15.75" customHeight="1" x14ac:dyDescent="0.25">
      <c r="B96" s="71" t="s">
        <v>357</v>
      </c>
      <c r="C96" s="65" t="s">
        <v>289</v>
      </c>
      <c r="D96" s="66">
        <v>11</v>
      </c>
    </row>
    <row r="97" spans="2:4" ht="15.75" customHeight="1" x14ac:dyDescent="0.25">
      <c r="B97" s="71" t="s">
        <v>358</v>
      </c>
      <c r="C97" s="65" t="s">
        <v>289</v>
      </c>
      <c r="D97" s="66">
        <v>11</v>
      </c>
    </row>
    <row r="98" spans="2:4" ht="15.75" customHeight="1" x14ac:dyDescent="0.25">
      <c r="B98" s="71" t="s">
        <v>359</v>
      </c>
      <c r="C98" s="65" t="s">
        <v>280</v>
      </c>
      <c r="D98" s="66">
        <v>1</v>
      </c>
    </row>
    <row r="99" spans="2:4" ht="15.75" customHeight="1" x14ac:dyDescent="0.25">
      <c r="B99" s="71" t="s">
        <v>360</v>
      </c>
      <c r="C99" s="65" t="s">
        <v>288</v>
      </c>
      <c r="D99" s="66">
        <v>12</v>
      </c>
    </row>
    <row r="100" spans="2:4" ht="15.75" customHeight="1" x14ac:dyDescent="0.25">
      <c r="B100" s="71" t="s">
        <v>361</v>
      </c>
      <c r="C100" s="65" t="s">
        <v>288</v>
      </c>
      <c r="D100" s="66">
        <v>12</v>
      </c>
    </row>
    <row r="101" spans="2:4" ht="15.75" customHeight="1" x14ac:dyDescent="0.25">
      <c r="B101" s="71" t="s">
        <v>362</v>
      </c>
      <c r="C101" s="65" t="s">
        <v>282</v>
      </c>
      <c r="D101" s="66">
        <v>4</v>
      </c>
    </row>
    <row r="102" spans="2:4" ht="15.75" customHeight="1" x14ac:dyDescent="0.25">
      <c r="B102" s="71" t="s">
        <v>363</v>
      </c>
      <c r="C102" s="65" t="s">
        <v>281</v>
      </c>
      <c r="D102" s="66">
        <v>3</v>
      </c>
    </row>
    <row r="103" spans="2:4" ht="15.75" customHeight="1" x14ac:dyDescent="0.25">
      <c r="B103" s="71" t="s">
        <v>364</v>
      </c>
      <c r="C103" s="65" t="s">
        <v>288</v>
      </c>
      <c r="D103" s="66">
        <v>12</v>
      </c>
    </row>
    <row r="104" spans="2:4" ht="15.75" customHeight="1" x14ac:dyDescent="0.25">
      <c r="B104" s="71" t="s">
        <v>365</v>
      </c>
      <c r="C104" s="65" t="s">
        <v>288</v>
      </c>
      <c r="D104" s="66">
        <v>12</v>
      </c>
    </row>
    <row r="105" spans="2:4" ht="15.75" customHeight="1" x14ac:dyDescent="0.25">
      <c r="B105" s="71" t="s">
        <v>366</v>
      </c>
      <c r="C105" s="65" t="s">
        <v>282</v>
      </c>
      <c r="D105" s="66">
        <v>4</v>
      </c>
    </row>
    <row r="106" spans="2:4" ht="15.75" customHeight="1" x14ac:dyDescent="0.25">
      <c r="B106" s="71" t="s">
        <v>367</v>
      </c>
      <c r="C106" s="65" t="s">
        <v>289</v>
      </c>
      <c r="D106" s="66">
        <v>11</v>
      </c>
    </row>
    <row r="107" spans="2:4" ht="15.75" customHeight="1" x14ac:dyDescent="0.25">
      <c r="B107" s="71" t="s">
        <v>368</v>
      </c>
      <c r="C107" s="65" t="s">
        <v>289</v>
      </c>
      <c r="D107" s="66">
        <v>11</v>
      </c>
    </row>
    <row r="108" spans="2:4" ht="15.75" customHeight="1" x14ac:dyDescent="0.25">
      <c r="B108" s="71" t="s">
        <v>369</v>
      </c>
      <c r="C108" s="65" t="s">
        <v>283</v>
      </c>
      <c r="D108" s="66">
        <v>6</v>
      </c>
    </row>
    <row r="109" spans="2:4" ht="15.75" customHeight="1" x14ac:dyDescent="0.25">
      <c r="B109" s="71" t="s">
        <v>370</v>
      </c>
      <c r="C109" s="65" t="s">
        <v>288</v>
      </c>
      <c r="D109" s="66">
        <v>12</v>
      </c>
    </row>
    <row r="110" spans="2:4" ht="15.75" customHeight="1" x14ac:dyDescent="0.25">
      <c r="B110" s="71" t="s">
        <v>371</v>
      </c>
      <c r="C110" s="65" t="s">
        <v>288</v>
      </c>
      <c r="D110" s="66">
        <v>12</v>
      </c>
    </row>
    <row r="111" spans="2:4" ht="15.75" customHeight="1" x14ac:dyDescent="0.25">
      <c r="B111" s="71" t="s">
        <v>372</v>
      </c>
      <c r="C111" s="65" t="s">
        <v>288</v>
      </c>
      <c r="D111" s="66">
        <v>12</v>
      </c>
    </row>
    <row r="112" spans="2:4" ht="15.75" customHeight="1" x14ac:dyDescent="0.25">
      <c r="B112" s="71" t="s">
        <v>373</v>
      </c>
      <c r="C112" s="65" t="s">
        <v>282</v>
      </c>
      <c r="D112" s="66">
        <v>4</v>
      </c>
    </row>
    <row r="113" spans="2:4" ht="15.75" customHeight="1" x14ac:dyDescent="0.25">
      <c r="B113" s="71" t="s">
        <v>374</v>
      </c>
      <c r="C113" s="65" t="s">
        <v>288</v>
      </c>
      <c r="D113" s="66">
        <v>12</v>
      </c>
    </row>
    <row r="114" spans="2:4" ht="15.75" customHeight="1" x14ac:dyDescent="0.25">
      <c r="B114" s="71" t="s">
        <v>375</v>
      </c>
      <c r="C114" s="65" t="s">
        <v>280</v>
      </c>
      <c r="D114" s="66">
        <v>1</v>
      </c>
    </row>
    <row r="115" spans="2:4" ht="15.75" customHeight="1" x14ac:dyDescent="0.25">
      <c r="B115" s="71" t="s">
        <v>298</v>
      </c>
      <c r="C115" s="65" t="s">
        <v>280</v>
      </c>
      <c r="D115" s="66">
        <v>1</v>
      </c>
    </row>
    <row r="116" spans="2:4" ht="15.75" customHeight="1" x14ac:dyDescent="0.25">
      <c r="B116" s="71" t="s">
        <v>376</v>
      </c>
      <c r="C116" s="65" t="s">
        <v>282</v>
      </c>
      <c r="D116" s="66">
        <v>4</v>
      </c>
    </row>
    <row r="117" spans="2:4" ht="15.75" customHeight="1" x14ac:dyDescent="0.25">
      <c r="B117" s="71" t="s">
        <v>377</v>
      </c>
      <c r="C117" s="65" t="s">
        <v>288</v>
      </c>
      <c r="D117" s="66">
        <v>12</v>
      </c>
    </row>
    <row r="118" spans="2:4" ht="15.75" customHeight="1" x14ac:dyDescent="0.25">
      <c r="B118" s="71" t="s">
        <v>377</v>
      </c>
      <c r="C118" s="65" t="s">
        <v>289</v>
      </c>
      <c r="D118" s="66">
        <v>11</v>
      </c>
    </row>
    <row r="119" spans="2:4" ht="15.75" customHeight="1" x14ac:dyDescent="0.25">
      <c r="B119" s="71" t="s">
        <v>378</v>
      </c>
      <c r="C119" s="65" t="s">
        <v>288</v>
      </c>
      <c r="D119" s="66">
        <v>12</v>
      </c>
    </row>
    <row r="120" spans="2:4" ht="15.75" customHeight="1" x14ac:dyDescent="0.25">
      <c r="B120" s="71" t="s">
        <v>379</v>
      </c>
      <c r="C120" s="65" t="s">
        <v>283</v>
      </c>
      <c r="D120" s="66">
        <v>6</v>
      </c>
    </row>
    <row r="121" spans="2:4" ht="15.75" customHeight="1" x14ac:dyDescent="0.25">
      <c r="B121" s="71" t="s">
        <v>380</v>
      </c>
      <c r="C121" s="65" t="s">
        <v>288</v>
      </c>
      <c r="D121" s="66">
        <v>12</v>
      </c>
    </row>
    <row r="122" spans="2:4" ht="15.75" customHeight="1" x14ac:dyDescent="0.25">
      <c r="B122" s="71" t="s">
        <v>380</v>
      </c>
      <c r="C122" s="65" t="s">
        <v>288</v>
      </c>
      <c r="D122" s="66">
        <v>12</v>
      </c>
    </row>
    <row r="123" spans="2:4" ht="15.75" customHeight="1" x14ac:dyDescent="0.25">
      <c r="B123" s="71" t="s">
        <v>381</v>
      </c>
      <c r="C123" s="65" t="s">
        <v>280</v>
      </c>
      <c r="D123" s="66">
        <v>1</v>
      </c>
    </row>
    <row r="124" spans="2:4" ht="15.75" customHeight="1" x14ac:dyDescent="0.25">
      <c r="B124" s="71" t="s">
        <v>382</v>
      </c>
      <c r="C124" s="65" t="s">
        <v>288</v>
      </c>
      <c r="D124" s="66">
        <v>12</v>
      </c>
    </row>
    <row r="125" spans="2:4" ht="15.75" customHeight="1" x14ac:dyDescent="0.25">
      <c r="B125" s="71" t="s">
        <v>383</v>
      </c>
      <c r="C125" s="65" t="s">
        <v>282</v>
      </c>
      <c r="D125" s="66">
        <v>4</v>
      </c>
    </row>
    <row r="126" spans="2:4" ht="15.75" customHeight="1" x14ac:dyDescent="0.25">
      <c r="B126" s="71" t="s">
        <v>384</v>
      </c>
      <c r="C126" s="65" t="s">
        <v>281</v>
      </c>
      <c r="D126" s="66">
        <v>3</v>
      </c>
    </row>
    <row r="127" spans="2:4" ht="15.75" customHeight="1" x14ac:dyDescent="0.25">
      <c r="B127" s="71" t="s">
        <v>385</v>
      </c>
      <c r="C127" s="65" t="s">
        <v>288</v>
      </c>
      <c r="D127" s="66">
        <v>12</v>
      </c>
    </row>
    <row r="128" spans="2:4" ht="15.75" customHeight="1" x14ac:dyDescent="0.25">
      <c r="B128" s="71" t="s">
        <v>386</v>
      </c>
      <c r="C128" s="65" t="s">
        <v>282</v>
      </c>
      <c r="D128" s="66">
        <v>4</v>
      </c>
    </row>
    <row r="129" spans="2:4" ht="15.75" customHeight="1" x14ac:dyDescent="0.25">
      <c r="B129" s="71" t="s">
        <v>387</v>
      </c>
      <c r="C129" s="65" t="s">
        <v>284</v>
      </c>
      <c r="D129" s="66">
        <v>7</v>
      </c>
    </row>
    <row r="130" spans="2:4" ht="15.75" customHeight="1" x14ac:dyDescent="0.25">
      <c r="B130" s="71" t="s">
        <v>388</v>
      </c>
      <c r="C130" s="65" t="s">
        <v>283</v>
      </c>
      <c r="D130" s="66">
        <v>6</v>
      </c>
    </row>
    <row r="131" spans="2:4" ht="15.75" customHeight="1" x14ac:dyDescent="0.25">
      <c r="B131" s="71" t="s">
        <v>389</v>
      </c>
      <c r="C131" s="65" t="s">
        <v>285</v>
      </c>
      <c r="D131" s="66">
        <v>8</v>
      </c>
    </row>
    <row r="132" spans="2:4" ht="15.75" customHeight="1" x14ac:dyDescent="0.25">
      <c r="B132" s="71" t="s">
        <v>390</v>
      </c>
      <c r="C132" s="65" t="s">
        <v>288</v>
      </c>
      <c r="D132" s="66">
        <v>12</v>
      </c>
    </row>
    <row r="133" spans="2:4" ht="15.75" customHeight="1" x14ac:dyDescent="0.25">
      <c r="B133" s="71" t="s">
        <v>391</v>
      </c>
      <c r="C133" s="65" t="s">
        <v>280</v>
      </c>
      <c r="D133" s="66">
        <v>1</v>
      </c>
    </row>
    <row r="134" spans="2:4" ht="15.75" customHeight="1" x14ac:dyDescent="0.25">
      <c r="B134" s="71" t="s">
        <v>392</v>
      </c>
      <c r="C134" s="65" t="s">
        <v>280</v>
      </c>
      <c r="D134" s="66">
        <v>1</v>
      </c>
    </row>
    <row r="135" spans="2:4" ht="15.75" customHeight="1" x14ac:dyDescent="0.25">
      <c r="B135" s="71" t="s">
        <v>393</v>
      </c>
      <c r="C135" s="65" t="s">
        <v>281</v>
      </c>
      <c r="D135" s="66">
        <v>3</v>
      </c>
    </row>
    <row r="136" spans="2:4" ht="15.75" customHeight="1" x14ac:dyDescent="0.25">
      <c r="B136" s="71" t="s">
        <v>394</v>
      </c>
      <c r="C136" s="65" t="s">
        <v>282</v>
      </c>
      <c r="D136" s="66">
        <v>4</v>
      </c>
    </row>
    <row r="137" spans="2:4" ht="15.75" customHeight="1" x14ac:dyDescent="0.25">
      <c r="B137" s="71" t="s">
        <v>395</v>
      </c>
      <c r="C137" s="65" t="s">
        <v>280</v>
      </c>
      <c r="D137" s="66">
        <v>1</v>
      </c>
    </row>
    <row r="138" spans="2:4" ht="15.75" customHeight="1" x14ac:dyDescent="0.25">
      <c r="B138" s="71" t="s">
        <v>396</v>
      </c>
      <c r="C138" s="65" t="s">
        <v>284</v>
      </c>
      <c r="D138" s="66">
        <v>7</v>
      </c>
    </row>
    <row r="139" spans="2:4" ht="15.75" customHeight="1" x14ac:dyDescent="0.25">
      <c r="B139" s="71" t="s">
        <v>397</v>
      </c>
      <c r="C139" s="65" t="s">
        <v>284</v>
      </c>
      <c r="D139" s="66">
        <v>7</v>
      </c>
    </row>
    <row r="140" spans="2:4" ht="15.75" customHeight="1" x14ac:dyDescent="0.25">
      <c r="B140" s="71" t="s">
        <v>398</v>
      </c>
      <c r="C140" s="65" t="s">
        <v>288</v>
      </c>
      <c r="D140" s="66">
        <v>12</v>
      </c>
    </row>
    <row r="141" spans="2:4" ht="15.75" customHeight="1" x14ac:dyDescent="0.25">
      <c r="B141" s="71" t="s">
        <v>399</v>
      </c>
      <c r="C141" s="65" t="s">
        <v>282</v>
      </c>
      <c r="D141" s="66">
        <v>4</v>
      </c>
    </row>
    <row r="142" spans="2:4" ht="15.75" customHeight="1" x14ac:dyDescent="0.25">
      <c r="B142" s="71" t="s">
        <v>400</v>
      </c>
      <c r="C142" s="65" t="s">
        <v>282</v>
      </c>
      <c r="D142" s="66">
        <v>4</v>
      </c>
    </row>
    <row r="143" spans="2:4" ht="15.75" customHeight="1" x14ac:dyDescent="0.25">
      <c r="B143" s="71" t="s">
        <v>401</v>
      </c>
      <c r="C143" s="65" t="s">
        <v>289</v>
      </c>
      <c r="D143" s="66">
        <v>11</v>
      </c>
    </row>
    <row r="144" spans="2:4" ht="15.75" customHeight="1" x14ac:dyDescent="0.25">
      <c r="B144" s="71" t="s">
        <v>402</v>
      </c>
      <c r="C144" s="65" t="s">
        <v>281</v>
      </c>
      <c r="D144" s="66">
        <v>3</v>
      </c>
    </row>
    <row r="145" spans="2:4" ht="15.75" customHeight="1" x14ac:dyDescent="0.25">
      <c r="B145" s="71" t="s">
        <v>403</v>
      </c>
      <c r="C145" s="65" t="s">
        <v>288</v>
      </c>
      <c r="D145" s="66">
        <v>12</v>
      </c>
    </row>
    <row r="146" spans="2:4" ht="15.75" customHeight="1" x14ac:dyDescent="0.25">
      <c r="B146" s="71" t="s">
        <v>404</v>
      </c>
      <c r="C146" s="65" t="s">
        <v>288</v>
      </c>
      <c r="D146" s="66">
        <v>12</v>
      </c>
    </row>
    <row r="147" spans="2:4" ht="15.75" customHeight="1" x14ac:dyDescent="0.25">
      <c r="B147" s="71" t="s">
        <v>404</v>
      </c>
      <c r="C147" s="65" t="s">
        <v>288</v>
      </c>
      <c r="D147" s="66">
        <v>12</v>
      </c>
    </row>
    <row r="148" spans="2:4" ht="15.75" customHeight="1" x14ac:dyDescent="0.25">
      <c r="B148" s="71" t="s">
        <v>405</v>
      </c>
      <c r="C148" s="65" t="s">
        <v>280</v>
      </c>
      <c r="D148" s="66">
        <v>1</v>
      </c>
    </row>
    <row r="149" spans="2:4" ht="15.75" customHeight="1" x14ac:dyDescent="0.25">
      <c r="B149" s="71" t="s">
        <v>406</v>
      </c>
      <c r="C149" s="65" t="s">
        <v>282</v>
      </c>
      <c r="D149" s="66">
        <v>4</v>
      </c>
    </row>
    <row r="150" spans="2:4" ht="15.75" customHeight="1" x14ac:dyDescent="0.25">
      <c r="B150" s="71" t="s">
        <v>407</v>
      </c>
      <c r="C150" s="65" t="s">
        <v>281</v>
      </c>
      <c r="D150" s="66">
        <v>3</v>
      </c>
    </row>
    <row r="151" spans="2:4" ht="15.75" customHeight="1" x14ac:dyDescent="0.25">
      <c r="B151" s="71" t="s">
        <v>408</v>
      </c>
      <c r="C151" s="65" t="s">
        <v>281</v>
      </c>
      <c r="D151" s="66">
        <v>3</v>
      </c>
    </row>
    <row r="152" spans="2:4" ht="15.75" customHeight="1" x14ac:dyDescent="0.25">
      <c r="B152" s="71" t="s">
        <v>409</v>
      </c>
      <c r="C152" s="65" t="s">
        <v>282</v>
      </c>
      <c r="D152" s="66">
        <v>4</v>
      </c>
    </row>
    <row r="153" spans="2:4" ht="15.75" customHeight="1" x14ac:dyDescent="0.25">
      <c r="B153" s="71" t="s">
        <v>410</v>
      </c>
      <c r="C153" s="65" t="s">
        <v>288</v>
      </c>
      <c r="D153" s="66">
        <v>12</v>
      </c>
    </row>
    <row r="154" spans="2:4" ht="15.75" customHeight="1" x14ac:dyDescent="0.25">
      <c r="B154" s="71" t="s">
        <v>411</v>
      </c>
      <c r="C154" s="65" t="s">
        <v>288</v>
      </c>
      <c r="D154" s="66">
        <v>12</v>
      </c>
    </row>
    <row r="155" spans="2:4" ht="15.75" customHeight="1" x14ac:dyDescent="0.25">
      <c r="B155" s="71" t="s">
        <v>412</v>
      </c>
      <c r="C155" s="65" t="s">
        <v>280</v>
      </c>
      <c r="D155" s="66">
        <v>1</v>
      </c>
    </row>
    <row r="156" spans="2:4" ht="15.75" customHeight="1" x14ac:dyDescent="0.25">
      <c r="B156" s="71" t="s">
        <v>413</v>
      </c>
      <c r="C156" s="65" t="s">
        <v>288</v>
      </c>
      <c r="D156" s="66">
        <v>12</v>
      </c>
    </row>
    <row r="157" spans="2:4" ht="15.75" customHeight="1" x14ac:dyDescent="0.25">
      <c r="B157" s="71" t="s">
        <v>414</v>
      </c>
      <c r="C157" s="65" t="s">
        <v>281</v>
      </c>
      <c r="D157" s="66">
        <v>3</v>
      </c>
    </row>
    <row r="158" spans="2:4" ht="15.75" customHeight="1" x14ac:dyDescent="0.25">
      <c r="B158" s="71" t="s">
        <v>415</v>
      </c>
      <c r="C158" s="65" t="s">
        <v>280</v>
      </c>
      <c r="D158" s="66">
        <v>2</v>
      </c>
    </row>
    <row r="159" spans="2:4" ht="15.75" customHeight="1" x14ac:dyDescent="0.25">
      <c r="B159" s="71" t="s">
        <v>416</v>
      </c>
      <c r="C159" s="65" t="s">
        <v>284</v>
      </c>
      <c r="D159" s="66">
        <v>7</v>
      </c>
    </row>
    <row r="160" spans="2:4" ht="15.75" customHeight="1" x14ac:dyDescent="0.25">
      <c r="B160" s="71" t="s">
        <v>417</v>
      </c>
      <c r="C160" s="65" t="s">
        <v>284</v>
      </c>
      <c r="D160" s="66">
        <v>7</v>
      </c>
    </row>
    <row r="161" spans="2:4" ht="15.75" customHeight="1" x14ac:dyDescent="0.25">
      <c r="B161" s="71" t="s">
        <v>418</v>
      </c>
      <c r="C161" s="65" t="s">
        <v>283</v>
      </c>
      <c r="D161" s="66">
        <v>6</v>
      </c>
    </row>
    <row r="162" spans="2:4" ht="15.75" customHeight="1" x14ac:dyDescent="0.25">
      <c r="B162" s="71" t="s">
        <v>419</v>
      </c>
      <c r="C162" s="65" t="s">
        <v>283</v>
      </c>
      <c r="D162" s="66">
        <v>6</v>
      </c>
    </row>
    <row r="163" spans="2:4" ht="15.75" customHeight="1" x14ac:dyDescent="0.25">
      <c r="B163" s="71" t="s">
        <v>420</v>
      </c>
      <c r="C163" s="65" t="s">
        <v>283</v>
      </c>
      <c r="D163" s="66">
        <v>6</v>
      </c>
    </row>
    <row r="164" spans="2:4" ht="15.75" customHeight="1" x14ac:dyDescent="0.25">
      <c r="B164" s="71" t="s">
        <v>421</v>
      </c>
      <c r="C164" s="65" t="s">
        <v>280</v>
      </c>
      <c r="D164" s="66">
        <v>2</v>
      </c>
    </row>
    <row r="165" spans="2:4" ht="15.75" customHeight="1" x14ac:dyDescent="0.25">
      <c r="B165" s="71" t="s">
        <v>422</v>
      </c>
      <c r="C165" s="65" t="s">
        <v>288</v>
      </c>
      <c r="D165" s="66">
        <v>12</v>
      </c>
    </row>
    <row r="166" spans="2:4" ht="15.75" customHeight="1" x14ac:dyDescent="0.25">
      <c r="B166" s="71" t="s">
        <v>423</v>
      </c>
      <c r="C166" s="65" t="s">
        <v>283</v>
      </c>
      <c r="D166" s="66">
        <v>6</v>
      </c>
    </row>
    <row r="167" spans="2:4" ht="15.75" customHeight="1" x14ac:dyDescent="0.25">
      <c r="B167" s="71" t="s">
        <v>424</v>
      </c>
      <c r="C167" s="65" t="s">
        <v>288</v>
      </c>
      <c r="D167" s="66">
        <v>12</v>
      </c>
    </row>
    <row r="168" spans="2:4" ht="15.75" customHeight="1" x14ac:dyDescent="0.25">
      <c r="B168" s="71" t="s">
        <v>425</v>
      </c>
      <c r="C168" s="65" t="s">
        <v>288</v>
      </c>
      <c r="D168" s="66">
        <v>12</v>
      </c>
    </row>
    <row r="169" spans="2:4" ht="15.75" customHeight="1" x14ac:dyDescent="0.25">
      <c r="B169" s="71" t="s">
        <v>426</v>
      </c>
      <c r="C169" s="65" t="s">
        <v>283</v>
      </c>
      <c r="D169" s="66">
        <v>6</v>
      </c>
    </row>
    <row r="170" spans="2:4" ht="15.75" customHeight="1" x14ac:dyDescent="0.25">
      <c r="B170" s="71" t="s">
        <v>427</v>
      </c>
      <c r="C170" s="65" t="s">
        <v>284</v>
      </c>
      <c r="D170" s="66">
        <v>7</v>
      </c>
    </row>
    <row r="171" spans="2:4" ht="15.75" customHeight="1" x14ac:dyDescent="0.25">
      <c r="B171" s="71" t="s">
        <v>428</v>
      </c>
      <c r="C171" s="65" t="s">
        <v>281</v>
      </c>
      <c r="D171" s="66">
        <v>3</v>
      </c>
    </row>
    <row r="172" spans="2:4" ht="15.75" customHeight="1" x14ac:dyDescent="0.25">
      <c r="B172" s="71" t="s">
        <v>429</v>
      </c>
      <c r="C172" s="65" t="s">
        <v>288</v>
      </c>
      <c r="D172" s="66">
        <v>12</v>
      </c>
    </row>
    <row r="173" spans="2:4" ht="15.75" customHeight="1" x14ac:dyDescent="0.25">
      <c r="B173" s="71" t="s">
        <v>430</v>
      </c>
      <c r="C173" s="65" t="s">
        <v>280</v>
      </c>
      <c r="D173" s="66">
        <v>1</v>
      </c>
    </row>
    <row r="174" spans="2:4" ht="15.75" customHeight="1" x14ac:dyDescent="0.25">
      <c r="B174" s="71" t="s">
        <v>431</v>
      </c>
      <c r="C174" s="65" t="s">
        <v>280</v>
      </c>
      <c r="D174" s="66">
        <v>1</v>
      </c>
    </row>
    <row r="175" spans="2:4" ht="15.75" customHeight="1" x14ac:dyDescent="0.25">
      <c r="B175" s="71" t="s">
        <v>432</v>
      </c>
      <c r="C175" s="65" t="s">
        <v>280</v>
      </c>
      <c r="D175" s="66">
        <v>1</v>
      </c>
    </row>
    <row r="176" spans="2:4" ht="15.75" customHeight="1" x14ac:dyDescent="0.25">
      <c r="B176" s="71" t="s">
        <v>433</v>
      </c>
      <c r="C176" s="65" t="s">
        <v>280</v>
      </c>
      <c r="D176" s="66">
        <v>1</v>
      </c>
    </row>
    <row r="177" spans="2:4" ht="15.75" customHeight="1" x14ac:dyDescent="0.25">
      <c r="B177" s="71" t="s">
        <v>434</v>
      </c>
      <c r="C177" s="65" t="s">
        <v>281</v>
      </c>
      <c r="D177" s="66">
        <v>3</v>
      </c>
    </row>
    <row r="178" spans="2:4" ht="15.75" customHeight="1" x14ac:dyDescent="0.25">
      <c r="B178" s="71" t="s">
        <v>435</v>
      </c>
      <c r="C178" s="65" t="s">
        <v>280</v>
      </c>
      <c r="D178" s="66">
        <v>1</v>
      </c>
    </row>
    <row r="179" spans="2:4" ht="15.75" customHeight="1" x14ac:dyDescent="0.25">
      <c r="B179" s="71" t="s">
        <v>436</v>
      </c>
      <c r="C179" s="65" t="s">
        <v>284</v>
      </c>
      <c r="D179" s="66">
        <v>7</v>
      </c>
    </row>
    <row r="180" spans="2:4" ht="15.75" customHeight="1" x14ac:dyDescent="0.25">
      <c r="B180" s="71" t="s">
        <v>437</v>
      </c>
      <c r="C180" s="65" t="s">
        <v>288</v>
      </c>
      <c r="D180" s="66">
        <v>12</v>
      </c>
    </row>
    <row r="181" spans="2:4" ht="15.75" customHeight="1" x14ac:dyDescent="0.25">
      <c r="B181" s="71" t="s">
        <v>438</v>
      </c>
      <c r="C181" s="65" t="s">
        <v>282</v>
      </c>
      <c r="D181" s="66">
        <v>4</v>
      </c>
    </row>
    <row r="182" spans="2:4" ht="15.75" customHeight="1" x14ac:dyDescent="0.25">
      <c r="B182" s="71" t="s">
        <v>281</v>
      </c>
      <c r="C182" s="65" t="s">
        <v>281</v>
      </c>
      <c r="D182" s="66">
        <v>3</v>
      </c>
    </row>
    <row r="183" spans="2:4" ht="15.75" customHeight="1" x14ac:dyDescent="0.25">
      <c r="B183" s="71" t="s">
        <v>439</v>
      </c>
      <c r="C183" s="65" t="s">
        <v>282</v>
      </c>
      <c r="D183" s="66">
        <v>4</v>
      </c>
    </row>
    <row r="184" spans="2:4" ht="15.75" customHeight="1" x14ac:dyDescent="0.25">
      <c r="B184" s="71" t="s">
        <v>440</v>
      </c>
      <c r="C184" s="65" t="s">
        <v>282</v>
      </c>
      <c r="D184" s="66">
        <v>4</v>
      </c>
    </row>
    <row r="185" spans="2:4" ht="15.75" customHeight="1" x14ac:dyDescent="0.25">
      <c r="B185" s="71" t="s">
        <v>315</v>
      </c>
      <c r="C185" s="65" t="s">
        <v>288</v>
      </c>
      <c r="D185" s="66">
        <v>12</v>
      </c>
    </row>
    <row r="186" spans="2:4" ht="15.75" customHeight="1" x14ac:dyDescent="0.25">
      <c r="B186" s="71" t="s">
        <v>441</v>
      </c>
      <c r="C186" s="65" t="s">
        <v>289</v>
      </c>
      <c r="D186" s="66">
        <v>11</v>
      </c>
    </row>
    <row r="187" spans="2:4" ht="15.75" customHeight="1" x14ac:dyDescent="0.25">
      <c r="B187" s="71" t="s">
        <v>442</v>
      </c>
      <c r="C187" s="65" t="s">
        <v>288</v>
      </c>
      <c r="D187" s="66">
        <v>12</v>
      </c>
    </row>
    <row r="188" spans="2:4" ht="15.75" customHeight="1" x14ac:dyDescent="0.25">
      <c r="B188" s="71" t="s">
        <v>302</v>
      </c>
      <c r="C188" s="65" t="s">
        <v>281</v>
      </c>
      <c r="D188" s="66">
        <v>3</v>
      </c>
    </row>
    <row r="189" spans="2:4" ht="15.75" customHeight="1" x14ac:dyDescent="0.25">
      <c r="B189" s="71" t="s">
        <v>443</v>
      </c>
      <c r="C189" s="65" t="s">
        <v>281</v>
      </c>
      <c r="D189" s="66">
        <v>3</v>
      </c>
    </row>
    <row r="190" spans="2:4" ht="15.75" customHeight="1" x14ac:dyDescent="0.25">
      <c r="B190" s="71" t="s">
        <v>444</v>
      </c>
      <c r="C190" s="65" t="s">
        <v>283</v>
      </c>
      <c r="D190" s="66">
        <v>6</v>
      </c>
    </row>
    <row r="191" spans="2:4" ht="15.75" customHeight="1" x14ac:dyDescent="0.25">
      <c r="B191" s="71" t="s">
        <v>445</v>
      </c>
      <c r="C191" s="65" t="s">
        <v>289</v>
      </c>
      <c r="D191" s="66">
        <v>11</v>
      </c>
    </row>
    <row r="192" spans="2:4" ht="15.75" customHeight="1" x14ac:dyDescent="0.25">
      <c r="B192" s="71" t="s">
        <v>446</v>
      </c>
      <c r="C192" s="65" t="s">
        <v>281</v>
      </c>
      <c r="D192" s="66">
        <v>3</v>
      </c>
    </row>
    <row r="193" spans="2:4" ht="15.75" customHeight="1" x14ac:dyDescent="0.25">
      <c r="B193" s="71" t="s">
        <v>446</v>
      </c>
      <c r="C193" s="65" t="s">
        <v>282</v>
      </c>
      <c r="D193" s="66">
        <v>4</v>
      </c>
    </row>
    <row r="194" spans="2:4" ht="15.75" customHeight="1" x14ac:dyDescent="0.25">
      <c r="B194" s="71" t="s">
        <v>447</v>
      </c>
      <c r="C194" s="65" t="s">
        <v>289</v>
      </c>
      <c r="D194" s="66">
        <v>11</v>
      </c>
    </row>
    <row r="195" spans="2:4" ht="15.75" customHeight="1" x14ac:dyDescent="0.25">
      <c r="B195" s="71" t="s">
        <v>448</v>
      </c>
      <c r="C195" s="65" t="s">
        <v>289</v>
      </c>
      <c r="D195" s="66">
        <v>11</v>
      </c>
    </row>
    <row r="196" spans="2:4" ht="15.75" customHeight="1" x14ac:dyDescent="0.25">
      <c r="B196" s="71" t="s">
        <v>449</v>
      </c>
      <c r="C196" s="65" t="s">
        <v>288</v>
      </c>
      <c r="D196" s="66">
        <v>12</v>
      </c>
    </row>
    <row r="197" spans="2:4" ht="15.75" customHeight="1" x14ac:dyDescent="0.25">
      <c r="B197" s="71" t="s">
        <v>450</v>
      </c>
      <c r="C197" s="65" t="s">
        <v>282</v>
      </c>
      <c r="D197" s="66">
        <v>4</v>
      </c>
    </row>
    <row r="198" spans="2:4" ht="15.75" customHeight="1" x14ac:dyDescent="0.25">
      <c r="B198" s="71" t="s">
        <v>451</v>
      </c>
      <c r="C198" s="65" t="s">
        <v>284</v>
      </c>
      <c r="D198" s="66">
        <v>7</v>
      </c>
    </row>
    <row r="199" spans="2:4" ht="15.75" customHeight="1" x14ac:dyDescent="0.25">
      <c r="B199" s="71" t="s">
        <v>452</v>
      </c>
      <c r="C199" s="65" t="s">
        <v>288</v>
      </c>
      <c r="D199" s="66">
        <v>12</v>
      </c>
    </row>
    <row r="200" spans="2:4" ht="15.75" customHeight="1" x14ac:dyDescent="0.25">
      <c r="B200" s="71" t="s">
        <v>453</v>
      </c>
      <c r="C200" s="65" t="s">
        <v>282</v>
      </c>
      <c r="D200" s="66">
        <v>4</v>
      </c>
    </row>
    <row r="201" spans="2:4" ht="15.75" customHeight="1" x14ac:dyDescent="0.25">
      <c r="B201" s="71" t="s">
        <v>454</v>
      </c>
      <c r="C201" s="65" t="s">
        <v>283</v>
      </c>
      <c r="D201" s="66">
        <v>6</v>
      </c>
    </row>
    <row r="202" spans="2:4" ht="15.75" customHeight="1" x14ac:dyDescent="0.25">
      <c r="B202" s="71" t="s">
        <v>455</v>
      </c>
      <c r="C202" s="65" t="s">
        <v>282</v>
      </c>
      <c r="D202" s="66">
        <v>4</v>
      </c>
    </row>
    <row r="203" spans="2:4" ht="15.75" customHeight="1" x14ac:dyDescent="0.25">
      <c r="B203" s="71" t="s">
        <v>456</v>
      </c>
      <c r="C203" s="65" t="s">
        <v>281</v>
      </c>
      <c r="D203" s="66">
        <v>3</v>
      </c>
    </row>
    <row r="204" spans="2:4" ht="15.75" customHeight="1" x14ac:dyDescent="0.25">
      <c r="B204" s="71" t="s">
        <v>457</v>
      </c>
      <c r="C204" s="65" t="s">
        <v>282</v>
      </c>
      <c r="D204" s="66">
        <v>4</v>
      </c>
    </row>
    <row r="205" spans="2:4" ht="15.75" customHeight="1" x14ac:dyDescent="0.25">
      <c r="B205" s="71" t="s">
        <v>458</v>
      </c>
      <c r="C205" s="65" t="s">
        <v>280</v>
      </c>
      <c r="D205" s="66">
        <v>1</v>
      </c>
    </row>
    <row r="206" spans="2:4" ht="15.75" customHeight="1" x14ac:dyDescent="0.25">
      <c r="B206" s="71" t="s">
        <v>459</v>
      </c>
      <c r="C206" s="65" t="s">
        <v>286</v>
      </c>
      <c r="D206" s="66">
        <v>9</v>
      </c>
    </row>
    <row r="207" spans="2:4" ht="15.75" customHeight="1" x14ac:dyDescent="0.25">
      <c r="B207" s="71" t="s">
        <v>460</v>
      </c>
      <c r="C207" s="65" t="s">
        <v>288</v>
      </c>
      <c r="D207" s="66">
        <v>12</v>
      </c>
    </row>
    <row r="208" spans="2:4" ht="15.75" customHeight="1" x14ac:dyDescent="0.25">
      <c r="B208" s="71" t="s">
        <v>461</v>
      </c>
      <c r="C208" s="65" t="s">
        <v>280</v>
      </c>
      <c r="D208" s="66">
        <v>1</v>
      </c>
    </row>
    <row r="209" spans="2:4" ht="15.75" customHeight="1" x14ac:dyDescent="0.25">
      <c r="B209" s="71" t="s">
        <v>462</v>
      </c>
      <c r="C209" s="65" t="s">
        <v>285</v>
      </c>
      <c r="D209" s="66">
        <v>8</v>
      </c>
    </row>
    <row r="210" spans="2:4" ht="15.75" customHeight="1" x14ac:dyDescent="0.25">
      <c r="B210" s="71" t="s">
        <v>463</v>
      </c>
      <c r="C210" s="65" t="s">
        <v>286</v>
      </c>
      <c r="D210" s="66">
        <v>9</v>
      </c>
    </row>
    <row r="211" spans="2:4" ht="15.75" customHeight="1" x14ac:dyDescent="0.25">
      <c r="B211" s="71" t="s">
        <v>464</v>
      </c>
      <c r="C211" s="65" t="s">
        <v>286</v>
      </c>
      <c r="D211" s="66">
        <v>9</v>
      </c>
    </row>
    <row r="212" spans="2:4" ht="15.75" customHeight="1" x14ac:dyDescent="0.25">
      <c r="B212" s="71" t="s">
        <v>465</v>
      </c>
      <c r="C212" s="65" t="s">
        <v>280</v>
      </c>
      <c r="D212" s="66">
        <v>1</v>
      </c>
    </row>
    <row r="213" spans="2:4" ht="15.75" customHeight="1" x14ac:dyDescent="0.25">
      <c r="B213" s="71" t="s">
        <v>466</v>
      </c>
      <c r="C213" s="65" t="s">
        <v>282</v>
      </c>
      <c r="D213" s="66">
        <v>4</v>
      </c>
    </row>
    <row r="214" spans="2:4" ht="15.75" customHeight="1" x14ac:dyDescent="0.25">
      <c r="B214" s="71" t="s">
        <v>467</v>
      </c>
      <c r="C214" s="65" t="s">
        <v>280</v>
      </c>
      <c r="D214" s="66">
        <v>1</v>
      </c>
    </row>
    <row r="215" spans="2:4" ht="15.75" customHeight="1" x14ac:dyDescent="0.25">
      <c r="B215" s="71" t="s">
        <v>468</v>
      </c>
      <c r="C215" s="65" t="s">
        <v>284</v>
      </c>
      <c r="D215" s="66">
        <v>7</v>
      </c>
    </row>
    <row r="216" spans="2:4" ht="15.75" customHeight="1" x14ac:dyDescent="0.25">
      <c r="B216" s="71" t="s">
        <v>469</v>
      </c>
      <c r="C216" s="65" t="s">
        <v>283</v>
      </c>
      <c r="D216" s="66">
        <v>6</v>
      </c>
    </row>
    <row r="217" spans="2:4" ht="15.75" customHeight="1" x14ac:dyDescent="0.25">
      <c r="B217" s="71" t="s">
        <v>470</v>
      </c>
      <c r="C217" s="65" t="s">
        <v>281</v>
      </c>
      <c r="D217" s="66">
        <v>3</v>
      </c>
    </row>
    <row r="218" spans="2:4" ht="15.75" customHeight="1" x14ac:dyDescent="0.25">
      <c r="B218" s="71" t="s">
        <v>471</v>
      </c>
      <c r="C218" s="65" t="s">
        <v>280</v>
      </c>
      <c r="D218" s="66">
        <v>1</v>
      </c>
    </row>
    <row r="219" spans="2:4" ht="15.75" customHeight="1" x14ac:dyDescent="0.25">
      <c r="B219" s="71" t="s">
        <v>472</v>
      </c>
      <c r="C219" s="65" t="s">
        <v>282</v>
      </c>
      <c r="D219" s="66">
        <v>4</v>
      </c>
    </row>
    <row r="220" spans="2:4" ht="15.75" customHeight="1" x14ac:dyDescent="0.25">
      <c r="B220" s="71" t="s">
        <v>473</v>
      </c>
      <c r="C220" s="65" t="s">
        <v>289</v>
      </c>
      <c r="D220" s="66">
        <v>11</v>
      </c>
    </row>
    <row r="221" spans="2:4" ht="15.75" customHeight="1" x14ac:dyDescent="0.25">
      <c r="B221" s="71" t="s">
        <v>474</v>
      </c>
      <c r="C221" s="65" t="s">
        <v>289</v>
      </c>
      <c r="D221" s="66">
        <v>11</v>
      </c>
    </row>
    <row r="222" spans="2:4" ht="15.75" customHeight="1" x14ac:dyDescent="0.25">
      <c r="B222" s="71" t="s">
        <v>475</v>
      </c>
      <c r="C222" s="65" t="s">
        <v>281</v>
      </c>
      <c r="D222" s="66">
        <v>3</v>
      </c>
    </row>
    <row r="223" spans="2:4" ht="15.75" customHeight="1" x14ac:dyDescent="0.25">
      <c r="B223" s="71" t="s">
        <v>476</v>
      </c>
      <c r="C223" s="65" t="s">
        <v>282</v>
      </c>
      <c r="D223" s="66">
        <v>4</v>
      </c>
    </row>
    <row r="224" spans="2:4" ht="15.75" customHeight="1" x14ac:dyDescent="0.25">
      <c r="B224" s="71" t="s">
        <v>477</v>
      </c>
      <c r="C224" s="65" t="s">
        <v>286</v>
      </c>
      <c r="D224" s="66">
        <v>9</v>
      </c>
    </row>
    <row r="225" spans="2:4" ht="15.75" customHeight="1" x14ac:dyDescent="0.25">
      <c r="B225" s="71" t="s">
        <v>478</v>
      </c>
      <c r="C225" s="65" t="s">
        <v>282</v>
      </c>
      <c r="D225" s="66">
        <v>4</v>
      </c>
    </row>
    <row r="226" spans="2:4" ht="15.75" customHeight="1" x14ac:dyDescent="0.25">
      <c r="B226" s="71" t="s">
        <v>479</v>
      </c>
      <c r="C226" s="65" t="s">
        <v>280</v>
      </c>
      <c r="D226" s="66">
        <v>1</v>
      </c>
    </row>
    <row r="227" spans="2:4" ht="15.75" customHeight="1" x14ac:dyDescent="0.25">
      <c r="B227" s="71" t="s">
        <v>480</v>
      </c>
      <c r="C227" s="65" t="s">
        <v>283</v>
      </c>
      <c r="D227" s="66">
        <v>6</v>
      </c>
    </row>
    <row r="228" spans="2:4" ht="15.75" customHeight="1" x14ac:dyDescent="0.25">
      <c r="B228" s="71" t="s">
        <v>481</v>
      </c>
      <c r="C228" s="65" t="s">
        <v>289</v>
      </c>
      <c r="D228" s="66">
        <v>11</v>
      </c>
    </row>
    <row r="229" spans="2:4" ht="15.75" customHeight="1" x14ac:dyDescent="0.25">
      <c r="B229" s="71" t="s">
        <v>482</v>
      </c>
      <c r="C229" s="65" t="s">
        <v>289</v>
      </c>
      <c r="D229" s="66">
        <v>11</v>
      </c>
    </row>
    <row r="230" spans="2:4" ht="15.75" customHeight="1" x14ac:dyDescent="0.25">
      <c r="B230" s="71" t="s">
        <v>483</v>
      </c>
      <c r="C230" s="65" t="s">
        <v>289</v>
      </c>
      <c r="D230" s="66">
        <v>11</v>
      </c>
    </row>
    <row r="231" spans="2:4" ht="15.75" customHeight="1" x14ac:dyDescent="0.25">
      <c r="B231" s="71" t="s">
        <v>484</v>
      </c>
      <c r="C231" s="65" t="s">
        <v>288</v>
      </c>
      <c r="D231" s="66">
        <v>12</v>
      </c>
    </row>
    <row r="232" spans="2:4" ht="15.75" customHeight="1" x14ac:dyDescent="0.25">
      <c r="B232" s="71" t="s">
        <v>485</v>
      </c>
      <c r="C232" s="65" t="s">
        <v>280</v>
      </c>
      <c r="D232" s="66">
        <v>1</v>
      </c>
    </row>
    <row r="233" spans="2:4" ht="15.75" customHeight="1" x14ac:dyDescent="0.25">
      <c r="B233" s="71" t="s">
        <v>486</v>
      </c>
      <c r="C233" s="65" t="s">
        <v>282</v>
      </c>
      <c r="D233" s="66">
        <v>4</v>
      </c>
    </row>
    <row r="234" spans="2:4" ht="15.75" customHeight="1" x14ac:dyDescent="0.25">
      <c r="B234" s="71" t="s">
        <v>487</v>
      </c>
      <c r="C234" s="65" t="s">
        <v>283</v>
      </c>
      <c r="D234" s="66">
        <v>6</v>
      </c>
    </row>
    <row r="235" spans="2:4" ht="15.75" customHeight="1" x14ac:dyDescent="0.25">
      <c r="B235" s="71" t="s">
        <v>488</v>
      </c>
      <c r="C235" s="65" t="s">
        <v>282</v>
      </c>
      <c r="D235" s="66">
        <v>4</v>
      </c>
    </row>
    <row r="236" spans="2:4" ht="15.75" customHeight="1" x14ac:dyDescent="0.25">
      <c r="B236" s="71" t="s">
        <v>489</v>
      </c>
      <c r="C236" s="65" t="s">
        <v>282</v>
      </c>
      <c r="D236" s="66">
        <v>4</v>
      </c>
    </row>
    <row r="237" spans="2:4" ht="15.75" customHeight="1" x14ac:dyDescent="0.25">
      <c r="B237" s="71" t="s">
        <v>490</v>
      </c>
      <c r="C237" s="65" t="s">
        <v>288</v>
      </c>
      <c r="D237" s="66">
        <v>12</v>
      </c>
    </row>
    <row r="238" spans="2:4" ht="15.75" customHeight="1" x14ac:dyDescent="0.25">
      <c r="B238" s="71" t="s">
        <v>491</v>
      </c>
      <c r="C238" s="65" t="s">
        <v>283</v>
      </c>
      <c r="D238" s="66">
        <v>6</v>
      </c>
    </row>
    <row r="239" spans="2:4" ht="15.75" customHeight="1" x14ac:dyDescent="0.25">
      <c r="B239" s="71" t="s">
        <v>491</v>
      </c>
      <c r="C239" s="65" t="s">
        <v>287</v>
      </c>
      <c r="D239" s="66">
        <v>10</v>
      </c>
    </row>
    <row r="240" spans="2:4" ht="15.75" customHeight="1" x14ac:dyDescent="0.25">
      <c r="B240" s="71" t="s">
        <v>492</v>
      </c>
      <c r="C240" s="65" t="s">
        <v>283</v>
      </c>
      <c r="D240" s="66">
        <v>6</v>
      </c>
    </row>
    <row r="241" spans="2:4" ht="15.75" customHeight="1" x14ac:dyDescent="0.25">
      <c r="B241" s="71" t="s">
        <v>493</v>
      </c>
      <c r="C241" s="65" t="s">
        <v>282</v>
      </c>
      <c r="D241" s="66">
        <v>4</v>
      </c>
    </row>
    <row r="242" spans="2:4" ht="15.75" customHeight="1" x14ac:dyDescent="0.25">
      <c r="B242" s="71" t="s">
        <v>494</v>
      </c>
      <c r="C242" s="65" t="s">
        <v>282</v>
      </c>
      <c r="D242" s="66">
        <v>4</v>
      </c>
    </row>
    <row r="243" spans="2:4" ht="15.75" customHeight="1" x14ac:dyDescent="0.25">
      <c r="B243" s="71" t="s">
        <v>495</v>
      </c>
      <c r="C243" s="65" t="s">
        <v>283</v>
      </c>
      <c r="D243" s="66">
        <v>6</v>
      </c>
    </row>
    <row r="244" spans="2:4" ht="15.75" customHeight="1" x14ac:dyDescent="0.25">
      <c r="B244" s="71" t="s">
        <v>496</v>
      </c>
      <c r="C244" s="65" t="s">
        <v>282</v>
      </c>
      <c r="D244" s="66">
        <v>4</v>
      </c>
    </row>
    <row r="245" spans="2:4" ht="15.75" customHeight="1" x14ac:dyDescent="0.25">
      <c r="B245" s="71" t="s">
        <v>497</v>
      </c>
      <c r="C245" s="65" t="s">
        <v>282</v>
      </c>
      <c r="D245" s="66">
        <v>4</v>
      </c>
    </row>
    <row r="246" spans="2:4" ht="15.75" customHeight="1" x14ac:dyDescent="0.25">
      <c r="B246" s="71" t="s">
        <v>498</v>
      </c>
      <c r="C246" s="65" t="s">
        <v>283</v>
      </c>
      <c r="D246" s="66">
        <v>6</v>
      </c>
    </row>
    <row r="247" spans="2:4" ht="15.75" customHeight="1" x14ac:dyDescent="0.25">
      <c r="B247" s="71" t="s">
        <v>499</v>
      </c>
      <c r="C247" s="65" t="s">
        <v>289</v>
      </c>
      <c r="D247" s="66">
        <v>11</v>
      </c>
    </row>
    <row r="248" spans="2:4" ht="15.75" customHeight="1" x14ac:dyDescent="0.25">
      <c r="B248" s="71" t="s">
        <v>500</v>
      </c>
      <c r="C248" s="65" t="s">
        <v>282</v>
      </c>
      <c r="D248" s="66">
        <v>4</v>
      </c>
    </row>
    <row r="249" spans="2:4" ht="15.75" customHeight="1" x14ac:dyDescent="0.25">
      <c r="B249" s="71" t="s">
        <v>501</v>
      </c>
      <c r="C249" s="65" t="s">
        <v>283</v>
      </c>
      <c r="D249" s="66">
        <v>6</v>
      </c>
    </row>
    <row r="250" spans="2:4" ht="15.75" customHeight="1" x14ac:dyDescent="0.25">
      <c r="B250" s="71" t="s">
        <v>502</v>
      </c>
      <c r="C250" s="65" t="s">
        <v>280</v>
      </c>
      <c r="D250" s="66">
        <v>1</v>
      </c>
    </row>
    <row r="251" spans="2:4" ht="15.75" customHeight="1" x14ac:dyDescent="0.25">
      <c r="B251" s="71" t="s">
        <v>503</v>
      </c>
      <c r="C251" s="65" t="s">
        <v>288</v>
      </c>
      <c r="D251" s="66">
        <v>12</v>
      </c>
    </row>
    <row r="252" spans="2:4" ht="15.75" customHeight="1" x14ac:dyDescent="0.25">
      <c r="B252" s="71" t="s">
        <v>504</v>
      </c>
      <c r="C252" s="65" t="s">
        <v>282</v>
      </c>
      <c r="D252" s="66">
        <v>4</v>
      </c>
    </row>
    <row r="253" spans="2:4" ht="15.75" customHeight="1" x14ac:dyDescent="0.25">
      <c r="B253" s="71" t="s">
        <v>505</v>
      </c>
      <c r="C253" s="65" t="s">
        <v>280</v>
      </c>
      <c r="D253" s="66">
        <v>1</v>
      </c>
    </row>
    <row r="254" spans="2:4" ht="15.75" customHeight="1" x14ac:dyDescent="0.25">
      <c r="B254" s="71" t="s">
        <v>506</v>
      </c>
      <c r="C254" s="65" t="s">
        <v>286</v>
      </c>
      <c r="D254" s="66">
        <v>9</v>
      </c>
    </row>
    <row r="255" spans="2:4" ht="15.75" customHeight="1" x14ac:dyDescent="0.25">
      <c r="B255" s="71" t="s">
        <v>507</v>
      </c>
      <c r="C255" s="65" t="s">
        <v>283</v>
      </c>
      <c r="D255" s="66">
        <v>6</v>
      </c>
    </row>
    <row r="256" spans="2:4" ht="15.75" customHeight="1" x14ac:dyDescent="0.25">
      <c r="B256" s="71" t="s">
        <v>508</v>
      </c>
      <c r="C256" s="65" t="s">
        <v>288</v>
      </c>
      <c r="D256" s="66">
        <v>12</v>
      </c>
    </row>
    <row r="257" spans="2:4" ht="15.75" customHeight="1" x14ac:dyDescent="0.25">
      <c r="B257" s="71" t="s">
        <v>509</v>
      </c>
      <c r="C257" s="65" t="s">
        <v>288</v>
      </c>
      <c r="D257" s="66">
        <v>12</v>
      </c>
    </row>
    <row r="258" spans="2:4" ht="15.75" customHeight="1" x14ac:dyDescent="0.25">
      <c r="B258" s="71" t="s">
        <v>510</v>
      </c>
      <c r="C258" s="65" t="s">
        <v>287</v>
      </c>
      <c r="D258" s="66">
        <v>10</v>
      </c>
    </row>
    <row r="259" spans="2:4" ht="15.75" customHeight="1" x14ac:dyDescent="0.25">
      <c r="B259" s="71" t="s">
        <v>511</v>
      </c>
      <c r="C259" s="65" t="s">
        <v>284</v>
      </c>
      <c r="D259" s="66">
        <v>7</v>
      </c>
    </row>
    <row r="260" spans="2:4" ht="15.75" customHeight="1" x14ac:dyDescent="0.25">
      <c r="B260" s="71" t="s">
        <v>512</v>
      </c>
      <c r="C260" s="65" t="s">
        <v>289</v>
      </c>
      <c r="D260" s="66">
        <v>11</v>
      </c>
    </row>
    <row r="261" spans="2:4" ht="15.75" customHeight="1" x14ac:dyDescent="0.25">
      <c r="B261" s="71" t="s">
        <v>513</v>
      </c>
      <c r="C261" s="65" t="s">
        <v>288</v>
      </c>
      <c r="D261" s="66">
        <v>12</v>
      </c>
    </row>
    <row r="262" spans="2:4" ht="15.75" customHeight="1" x14ac:dyDescent="0.25">
      <c r="B262" s="71" t="s">
        <v>514</v>
      </c>
      <c r="C262" s="65" t="s">
        <v>280</v>
      </c>
      <c r="D262" s="66">
        <v>1</v>
      </c>
    </row>
    <row r="263" spans="2:4" ht="15.75" customHeight="1" x14ac:dyDescent="0.25">
      <c r="B263" s="71" t="s">
        <v>515</v>
      </c>
      <c r="C263" s="65" t="s">
        <v>281</v>
      </c>
      <c r="D263" s="66">
        <v>3</v>
      </c>
    </row>
    <row r="264" spans="2:4" ht="15.75" customHeight="1" x14ac:dyDescent="0.25">
      <c r="B264" s="71" t="s">
        <v>516</v>
      </c>
      <c r="C264" s="65" t="s">
        <v>284</v>
      </c>
      <c r="D264" s="66">
        <v>7</v>
      </c>
    </row>
    <row r="265" spans="2:4" ht="15.75" customHeight="1" x14ac:dyDescent="0.25">
      <c r="B265" s="71" t="s">
        <v>517</v>
      </c>
      <c r="C265" s="65" t="s">
        <v>283</v>
      </c>
      <c r="D265" s="66">
        <v>6</v>
      </c>
    </row>
    <row r="266" spans="2:4" ht="15.75" customHeight="1" x14ac:dyDescent="0.25">
      <c r="B266" s="71" t="s">
        <v>518</v>
      </c>
      <c r="C266" s="65" t="s">
        <v>285</v>
      </c>
      <c r="D266" s="66">
        <v>8</v>
      </c>
    </row>
    <row r="267" spans="2:4" ht="15.75" customHeight="1" x14ac:dyDescent="0.25">
      <c r="B267" s="71" t="s">
        <v>519</v>
      </c>
      <c r="C267" s="65" t="s">
        <v>282</v>
      </c>
      <c r="D267" s="66">
        <v>4</v>
      </c>
    </row>
    <row r="268" spans="2:4" ht="15.75" customHeight="1" x14ac:dyDescent="0.25">
      <c r="B268" s="71" t="s">
        <v>520</v>
      </c>
      <c r="C268" s="65" t="s">
        <v>288</v>
      </c>
      <c r="D268" s="66">
        <v>12</v>
      </c>
    </row>
    <row r="269" spans="2:4" ht="15.75" customHeight="1" x14ac:dyDescent="0.25">
      <c r="B269" s="71" t="s">
        <v>521</v>
      </c>
      <c r="C269" s="65" t="s">
        <v>288</v>
      </c>
      <c r="D269" s="66">
        <v>12</v>
      </c>
    </row>
    <row r="270" spans="2:4" ht="15.75" customHeight="1" x14ac:dyDescent="0.25">
      <c r="B270" s="71" t="s">
        <v>522</v>
      </c>
      <c r="C270" s="65" t="s">
        <v>283</v>
      </c>
      <c r="D270" s="66">
        <v>6</v>
      </c>
    </row>
    <row r="271" spans="2:4" ht="15.75" customHeight="1" x14ac:dyDescent="0.25">
      <c r="B271" s="71" t="s">
        <v>523</v>
      </c>
      <c r="C271" s="65" t="s">
        <v>281</v>
      </c>
      <c r="D271" s="66">
        <v>3</v>
      </c>
    </row>
    <row r="272" spans="2:4" ht="15.75" customHeight="1" x14ac:dyDescent="0.25">
      <c r="B272" s="71" t="s">
        <v>524</v>
      </c>
      <c r="C272" s="65" t="s">
        <v>280</v>
      </c>
      <c r="D272" s="66">
        <v>1</v>
      </c>
    </row>
    <row r="273" spans="2:4" ht="15.75" customHeight="1" x14ac:dyDescent="0.25">
      <c r="B273" s="71" t="s">
        <v>525</v>
      </c>
      <c r="C273" s="65" t="s">
        <v>288</v>
      </c>
      <c r="D273" s="66">
        <v>12</v>
      </c>
    </row>
    <row r="274" spans="2:4" ht="15.75" customHeight="1" x14ac:dyDescent="0.25">
      <c r="B274" s="71" t="s">
        <v>526</v>
      </c>
      <c r="C274" s="65" t="s">
        <v>289</v>
      </c>
      <c r="D274" s="66">
        <v>11</v>
      </c>
    </row>
    <row r="275" spans="2:4" ht="15.75" customHeight="1" x14ac:dyDescent="0.25">
      <c r="B275" s="71" t="s">
        <v>527</v>
      </c>
      <c r="C275" s="65" t="s">
        <v>280</v>
      </c>
      <c r="D275" s="66">
        <v>1</v>
      </c>
    </row>
    <row r="276" spans="2:4" ht="15.75" customHeight="1" x14ac:dyDescent="0.25">
      <c r="B276" s="71" t="s">
        <v>528</v>
      </c>
      <c r="C276" s="65" t="s">
        <v>289</v>
      </c>
      <c r="D276" s="66">
        <v>11</v>
      </c>
    </row>
    <row r="277" spans="2:4" ht="15.75" customHeight="1" x14ac:dyDescent="0.25">
      <c r="B277" s="71" t="s">
        <v>529</v>
      </c>
      <c r="C277" s="65" t="s">
        <v>289</v>
      </c>
      <c r="D277" s="66">
        <v>11</v>
      </c>
    </row>
    <row r="278" spans="2:4" ht="15.75" customHeight="1" x14ac:dyDescent="0.25">
      <c r="B278" s="71" t="s">
        <v>530</v>
      </c>
      <c r="C278" s="65" t="s">
        <v>289</v>
      </c>
      <c r="D278" s="66">
        <v>11</v>
      </c>
    </row>
    <row r="279" spans="2:4" ht="15.75" customHeight="1" x14ac:dyDescent="0.25">
      <c r="B279" s="71" t="s">
        <v>531</v>
      </c>
      <c r="C279" s="65" t="s">
        <v>289</v>
      </c>
      <c r="D279" s="66">
        <v>11</v>
      </c>
    </row>
    <row r="280" spans="2:4" ht="15.75" customHeight="1" x14ac:dyDescent="0.25">
      <c r="B280" s="71" t="s">
        <v>532</v>
      </c>
      <c r="C280" s="65" t="s">
        <v>282</v>
      </c>
      <c r="D280" s="66">
        <v>4</v>
      </c>
    </row>
    <row r="281" spans="2:4" ht="15.75" customHeight="1" x14ac:dyDescent="0.25">
      <c r="B281" s="71" t="s">
        <v>533</v>
      </c>
      <c r="C281" s="65" t="s">
        <v>288</v>
      </c>
      <c r="D281" s="66">
        <v>12</v>
      </c>
    </row>
    <row r="282" spans="2:4" ht="15.75" customHeight="1" x14ac:dyDescent="0.25">
      <c r="B282" s="71" t="s">
        <v>534</v>
      </c>
      <c r="C282" s="65" t="s">
        <v>281</v>
      </c>
      <c r="D282" s="66">
        <v>3</v>
      </c>
    </row>
    <row r="283" spans="2:4" ht="15.75" customHeight="1" x14ac:dyDescent="0.25">
      <c r="B283" s="71" t="s">
        <v>319</v>
      </c>
      <c r="C283" s="65" t="s">
        <v>288</v>
      </c>
      <c r="D283" s="66">
        <v>12</v>
      </c>
    </row>
    <row r="284" spans="2:4" ht="15.75" customHeight="1" x14ac:dyDescent="0.25">
      <c r="B284" s="71" t="s">
        <v>535</v>
      </c>
      <c r="C284" s="65" t="s">
        <v>289</v>
      </c>
      <c r="D284" s="66">
        <v>11</v>
      </c>
    </row>
    <row r="285" spans="2:4" ht="15.75" customHeight="1" x14ac:dyDescent="0.25">
      <c r="B285" s="71" t="s">
        <v>536</v>
      </c>
      <c r="C285" s="65" t="s">
        <v>282</v>
      </c>
      <c r="D285" s="66">
        <v>4</v>
      </c>
    </row>
    <row r="286" spans="2:4" ht="15.75" customHeight="1" x14ac:dyDescent="0.25">
      <c r="B286" s="71" t="s">
        <v>537</v>
      </c>
      <c r="C286" s="65" t="s">
        <v>280</v>
      </c>
      <c r="D286" s="66">
        <v>1</v>
      </c>
    </row>
    <row r="287" spans="2:4" ht="15.75" customHeight="1" x14ac:dyDescent="0.25">
      <c r="B287" s="71" t="s">
        <v>538</v>
      </c>
      <c r="C287" s="65" t="s">
        <v>281</v>
      </c>
      <c r="D287" s="66">
        <v>3</v>
      </c>
    </row>
    <row r="288" spans="2:4" ht="15.75" customHeight="1" x14ac:dyDescent="0.25">
      <c r="B288" s="71" t="s">
        <v>539</v>
      </c>
      <c r="C288" s="65" t="s">
        <v>288</v>
      </c>
      <c r="D288" s="66">
        <v>12</v>
      </c>
    </row>
    <row r="289" spans="2:4" ht="15.75" customHeight="1" x14ac:dyDescent="0.25">
      <c r="B289" s="71" t="s">
        <v>540</v>
      </c>
      <c r="C289" s="65" t="s">
        <v>280</v>
      </c>
      <c r="D289" s="66">
        <v>1</v>
      </c>
    </row>
    <row r="290" spans="2:4" ht="15.75" customHeight="1" x14ac:dyDescent="0.25">
      <c r="B290" s="71" t="s">
        <v>541</v>
      </c>
      <c r="C290" s="65" t="s">
        <v>280</v>
      </c>
      <c r="D290" s="66">
        <v>1</v>
      </c>
    </row>
    <row r="291" spans="2:4" ht="15.75" customHeight="1" x14ac:dyDescent="0.25">
      <c r="B291" s="71" t="s">
        <v>542</v>
      </c>
      <c r="C291" s="65" t="s">
        <v>288</v>
      </c>
      <c r="D291" s="66">
        <v>12</v>
      </c>
    </row>
    <row r="292" spans="2:4" ht="15.75" customHeight="1" x14ac:dyDescent="0.25">
      <c r="B292" s="71" t="s">
        <v>543</v>
      </c>
      <c r="C292" s="65" t="s">
        <v>283</v>
      </c>
      <c r="D292" s="66">
        <v>6</v>
      </c>
    </row>
    <row r="293" spans="2:4" ht="15.75" customHeight="1" x14ac:dyDescent="0.25">
      <c r="B293" s="71" t="s">
        <v>544</v>
      </c>
      <c r="C293" s="65" t="s">
        <v>283</v>
      </c>
      <c r="D293" s="66">
        <v>6</v>
      </c>
    </row>
    <row r="294" spans="2:4" ht="15.75" customHeight="1" x14ac:dyDescent="0.25">
      <c r="B294" s="71" t="s">
        <v>545</v>
      </c>
      <c r="C294" s="65" t="s">
        <v>288</v>
      </c>
      <c r="D294" s="66">
        <v>12</v>
      </c>
    </row>
    <row r="295" spans="2:4" ht="15.75" customHeight="1" x14ac:dyDescent="0.25">
      <c r="B295" s="71" t="s">
        <v>546</v>
      </c>
      <c r="C295" s="65" t="s">
        <v>289</v>
      </c>
      <c r="D295" s="66">
        <v>11</v>
      </c>
    </row>
    <row r="296" spans="2:4" ht="15.75" customHeight="1" x14ac:dyDescent="0.25">
      <c r="B296" s="71" t="s">
        <v>547</v>
      </c>
      <c r="C296" s="65" t="s">
        <v>280</v>
      </c>
      <c r="D296" s="66">
        <v>1</v>
      </c>
    </row>
    <row r="297" spans="2:4" ht="15.75" customHeight="1" x14ac:dyDescent="0.25">
      <c r="B297" s="71" t="s">
        <v>548</v>
      </c>
      <c r="C297" s="65" t="s">
        <v>280</v>
      </c>
      <c r="D297" s="66">
        <v>1</v>
      </c>
    </row>
    <row r="298" spans="2:4" ht="15.75" customHeight="1" x14ac:dyDescent="0.25">
      <c r="B298" s="71" t="s">
        <v>549</v>
      </c>
      <c r="C298" s="65" t="s">
        <v>281</v>
      </c>
      <c r="D298" s="66">
        <v>3</v>
      </c>
    </row>
    <row r="299" spans="2:4" ht="15.75" customHeight="1" x14ac:dyDescent="0.25">
      <c r="B299" s="71" t="s">
        <v>550</v>
      </c>
      <c r="C299" s="65" t="s">
        <v>282</v>
      </c>
      <c r="D299" s="66">
        <v>4</v>
      </c>
    </row>
    <row r="300" spans="2:4" ht="15.75" customHeight="1" x14ac:dyDescent="0.25">
      <c r="B300" s="71" t="s">
        <v>551</v>
      </c>
      <c r="C300" s="65" t="s">
        <v>282</v>
      </c>
      <c r="D300" s="66">
        <v>4</v>
      </c>
    </row>
    <row r="301" spans="2:4" ht="15.75" customHeight="1" x14ac:dyDescent="0.25">
      <c r="B301" s="71" t="s">
        <v>552</v>
      </c>
      <c r="C301" s="65" t="s">
        <v>280</v>
      </c>
      <c r="D301" s="66">
        <v>1</v>
      </c>
    </row>
    <row r="302" spans="2:4" ht="15.75" customHeight="1" x14ac:dyDescent="0.25">
      <c r="B302" s="71" t="s">
        <v>553</v>
      </c>
      <c r="C302" s="65" t="s">
        <v>283</v>
      </c>
      <c r="D302" s="66">
        <v>6</v>
      </c>
    </row>
    <row r="303" spans="2:4" ht="15.75" customHeight="1" x14ac:dyDescent="0.25">
      <c r="B303" s="71" t="s">
        <v>317</v>
      </c>
      <c r="C303" s="65" t="s">
        <v>288</v>
      </c>
      <c r="D303" s="66">
        <v>12</v>
      </c>
    </row>
    <row r="304" spans="2:4" ht="15.75" customHeight="1" x14ac:dyDescent="0.25">
      <c r="B304" s="71" t="s">
        <v>554</v>
      </c>
      <c r="C304" s="65" t="s">
        <v>281</v>
      </c>
      <c r="D304" s="66">
        <v>3</v>
      </c>
    </row>
    <row r="305" spans="2:4" ht="15.75" customHeight="1" x14ac:dyDescent="0.25">
      <c r="B305" s="71" t="s">
        <v>555</v>
      </c>
      <c r="C305" s="65" t="s">
        <v>283</v>
      </c>
      <c r="D305" s="66">
        <v>6</v>
      </c>
    </row>
    <row r="306" spans="2:4" ht="15.75" customHeight="1" x14ac:dyDescent="0.25">
      <c r="B306" s="71" t="s">
        <v>556</v>
      </c>
      <c r="C306" s="65" t="s">
        <v>280</v>
      </c>
      <c r="D306" s="66">
        <v>1</v>
      </c>
    </row>
    <row r="307" spans="2:4" ht="15.75" customHeight="1" x14ac:dyDescent="0.25">
      <c r="B307" s="71" t="s">
        <v>557</v>
      </c>
      <c r="C307" s="65" t="s">
        <v>284</v>
      </c>
      <c r="D307" s="66">
        <v>7</v>
      </c>
    </row>
    <row r="308" spans="2:4" ht="15.75" customHeight="1" x14ac:dyDescent="0.25">
      <c r="B308" s="71" t="s">
        <v>558</v>
      </c>
      <c r="C308" s="65" t="s">
        <v>283</v>
      </c>
      <c r="D308" s="66">
        <v>6</v>
      </c>
    </row>
    <row r="309" spans="2:4" ht="15.75" customHeight="1" x14ac:dyDescent="0.25">
      <c r="B309" s="71" t="s">
        <v>559</v>
      </c>
      <c r="C309" s="65" t="s">
        <v>282</v>
      </c>
      <c r="D309" s="66">
        <v>4</v>
      </c>
    </row>
    <row r="310" spans="2:4" ht="15.75" customHeight="1" x14ac:dyDescent="0.25">
      <c r="B310" s="71" t="s">
        <v>560</v>
      </c>
      <c r="C310" s="65" t="s">
        <v>280</v>
      </c>
      <c r="D310" s="66">
        <v>1</v>
      </c>
    </row>
    <row r="311" spans="2:4" ht="15.75" customHeight="1" x14ac:dyDescent="0.25">
      <c r="B311" s="71" t="s">
        <v>561</v>
      </c>
      <c r="C311" s="65" t="s">
        <v>281</v>
      </c>
      <c r="D311" s="66">
        <v>3</v>
      </c>
    </row>
    <row r="312" spans="2:4" ht="15.75" customHeight="1" x14ac:dyDescent="0.25">
      <c r="B312" s="71" t="s">
        <v>562</v>
      </c>
      <c r="C312" s="65" t="s">
        <v>280</v>
      </c>
      <c r="D312" s="66">
        <v>1</v>
      </c>
    </row>
    <row r="313" spans="2:4" ht="15.75" customHeight="1" x14ac:dyDescent="0.25">
      <c r="B313" s="71" t="s">
        <v>563</v>
      </c>
      <c r="C313" s="65" t="s">
        <v>284</v>
      </c>
      <c r="D313" s="66">
        <v>7</v>
      </c>
    </row>
    <row r="314" spans="2:4" ht="15.75" customHeight="1" x14ac:dyDescent="0.25">
      <c r="B314" s="71" t="s">
        <v>564</v>
      </c>
      <c r="C314" s="65" t="s">
        <v>288</v>
      </c>
      <c r="D314" s="66">
        <v>12</v>
      </c>
    </row>
    <row r="315" spans="2:4" ht="15.75" customHeight="1" x14ac:dyDescent="0.25">
      <c r="B315" s="71" t="s">
        <v>565</v>
      </c>
      <c r="C315" s="65" t="s">
        <v>284</v>
      </c>
      <c r="D315" s="66">
        <v>7</v>
      </c>
    </row>
    <row r="316" spans="2:4" ht="15.75" customHeight="1" x14ac:dyDescent="0.25">
      <c r="B316" s="71" t="s">
        <v>566</v>
      </c>
      <c r="C316" s="65" t="s">
        <v>282</v>
      </c>
      <c r="D316" s="66">
        <v>4</v>
      </c>
    </row>
    <row r="317" spans="2:4" ht="15.75" customHeight="1" x14ac:dyDescent="0.25">
      <c r="B317" s="71" t="s">
        <v>567</v>
      </c>
      <c r="C317" s="65" t="s">
        <v>287</v>
      </c>
      <c r="D317" s="66">
        <v>10</v>
      </c>
    </row>
    <row r="318" spans="2:4" ht="15.75" customHeight="1" x14ac:dyDescent="0.25">
      <c r="B318" s="71" t="s">
        <v>568</v>
      </c>
      <c r="C318" s="65" t="s">
        <v>289</v>
      </c>
      <c r="D318" s="66">
        <v>11</v>
      </c>
    </row>
    <row r="319" spans="2:4" ht="15.75" customHeight="1" x14ac:dyDescent="0.25">
      <c r="B319" s="71" t="s">
        <v>569</v>
      </c>
      <c r="C319" s="65" t="s">
        <v>289</v>
      </c>
      <c r="D319" s="66">
        <v>11</v>
      </c>
    </row>
    <row r="320" spans="2:4" ht="15.75" customHeight="1" x14ac:dyDescent="0.25">
      <c r="B320" s="71" t="s">
        <v>570</v>
      </c>
      <c r="C320" s="65" t="s">
        <v>283</v>
      </c>
      <c r="D320" s="66">
        <v>6</v>
      </c>
    </row>
    <row r="321" spans="2:4" ht="15.75" customHeight="1" x14ac:dyDescent="0.25">
      <c r="B321" s="71" t="s">
        <v>571</v>
      </c>
      <c r="C321" s="65" t="s">
        <v>286</v>
      </c>
      <c r="D321" s="66">
        <v>9</v>
      </c>
    </row>
    <row r="322" spans="2:4" ht="15.75" customHeight="1" x14ac:dyDescent="0.25">
      <c r="B322" s="71" t="s">
        <v>572</v>
      </c>
      <c r="C322" s="65" t="s">
        <v>286</v>
      </c>
      <c r="D322" s="66">
        <v>9</v>
      </c>
    </row>
    <row r="323" spans="2:4" ht="15.75" customHeight="1" x14ac:dyDescent="0.25">
      <c r="B323" s="71" t="s">
        <v>573</v>
      </c>
      <c r="C323" s="65" t="s">
        <v>280</v>
      </c>
      <c r="D323" s="66">
        <v>1</v>
      </c>
    </row>
    <row r="324" spans="2:4" ht="15.75" customHeight="1" x14ac:dyDescent="0.25">
      <c r="B324" s="71" t="s">
        <v>574</v>
      </c>
      <c r="C324" s="65" t="s">
        <v>284</v>
      </c>
      <c r="D324" s="66">
        <v>7</v>
      </c>
    </row>
    <row r="325" spans="2:4" ht="15.75" customHeight="1" x14ac:dyDescent="0.25">
      <c r="B325" s="71" t="s">
        <v>575</v>
      </c>
      <c r="C325" s="65" t="s">
        <v>288</v>
      </c>
      <c r="D325" s="66">
        <v>12</v>
      </c>
    </row>
    <row r="326" spans="2:4" ht="15.75" customHeight="1" x14ac:dyDescent="0.25">
      <c r="B326" s="71" t="s">
        <v>576</v>
      </c>
      <c r="C326" s="65" t="s">
        <v>288</v>
      </c>
      <c r="D326" s="66">
        <v>12</v>
      </c>
    </row>
    <row r="327" spans="2:4" ht="15.75" customHeight="1" x14ac:dyDescent="0.25">
      <c r="B327" s="71" t="s">
        <v>577</v>
      </c>
      <c r="C327" s="65" t="s">
        <v>282</v>
      </c>
      <c r="D327" s="66">
        <v>4</v>
      </c>
    </row>
    <row r="328" spans="2:4" ht="15.75" customHeight="1" x14ac:dyDescent="0.25">
      <c r="B328" s="71" t="s">
        <v>577</v>
      </c>
      <c r="C328" s="65" t="s">
        <v>288</v>
      </c>
      <c r="D328" s="66">
        <v>12</v>
      </c>
    </row>
    <row r="329" spans="2:4" ht="15.75" customHeight="1" x14ac:dyDescent="0.25">
      <c r="B329" s="71" t="s">
        <v>578</v>
      </c>
      <c r="C329" s="65" t="s">
        <v>284</v>
      </c>
      <c r="D329" s="66">
        <v>7</v>
      </c>
    </row>
    <row r="330" spans="2:4" ht="15.75" customHeight="1" x14ac:dyDescent="0.25">
      <c r="B330" s="71" t="s">
        <v>579</v>
      </c>
      <c r="C330" s="65" t="s">
        <v>284</v>
      </c>
      <c r="D330" s="66">
        <v>7</v>
      </c>
    </row>
    <row r="331" spans="2:4" ht="15.75" customHeight="1" x14ac:dyDescent="0.25">
      <c r="B331" s="71" t="s">
        <v>580</v>
      </c>
      <c r="C331" s="65" t="s">
        <v>283</v>
      </c>
      <c r="D331" s="66">
        <v>6</v>
      </c>
    </row>
    <row r="332" spans="2:4" ht="15.75" customHeight="1" x14ac:dyDescent="0.25">
      <c r="B332" s="71" t="s">
        <v>581</v>
      </c>
      <c r="C332" s="65" t="s">
        <v>285</v>
      </c>
      <c r="D332" s="66">
        <v>8</v>
      </c>
    </row>
    <row r="333" spans="2:4" ht="15.75" customHeight="1" x14ac:dyDescent="0.25">
      <c r="B333" s="71" t="s">
        <v>582</v>
      </c>
      <c r="C333" s="65" t="s">
        <v>284</v>
      </c>
      <c r="D333" s="66">
        <v>7</v>
      </c>
    </row>
    <row r="334" spans="2:4" ht="15.75" customHeight="1" x14ac:dyDescent="0.25">
      <c r="B334" s="71" t="s">
        <v>583</v>
      </c>
      <c r="C334" s="65" t="s">
        <v>288</v>
      </c>
      <c r="D334" s="66">
        <v>12</v>
      </c>
    </row>
    <row r="335" spans="2:4" ht="15.75" customHeight="1" x14ac:dyDescent="0.25">
      <c r="B335" s="71" t="s">
        <v>584</v>
      </c>
      <c r="C335" s="65" t="s">
        <v>284</v>
      </c>
      <c r="D335" s="66">
        <v>7</v>
      </c>
    </row>
    <row r="336" spans="2:4" ht="15.75" customHeight="1" x14ac:dyDescent="0.25">
      <c r="B336" s="71" t="s">
        <v>585</v>
      </c>
      <c r="C336" s="65" t="s">
        <v>284</v>
      </c>
      <c r="D336" s="66">
        <v>7</v>
      </c>
    </row>
    <row r="337" spans="2:4" ht="15.75" customHeight="1" x14ac:dyDescent="0.25">
      <c r="B337" s="71" t="s">
        <v>586</v>
      </c>
      <c r="C337" s="65" t="s">
        <v>284</v>
      </c>
      <c r="D337" s="66">
        <v>7</v>
      </c>
    </row>
    <row r="338" spans="2:4" ht="15.75" customHeight="1" x14ac:dyDescent="0.25">
      <c r="B338" s="71" t="s">
        <v>587</v>
      </c>
      <c r="C338" s="65" t="s">
        <v>280</v>
      </c>
      <c r="D338" s="66">
        <v>1</v>
      </c>
    </row>
    <row r="339" spans="2:4" ht="15.75" customHeight="1" x14ac:dyDescent="0.25">
      <c r="B339" s="71" t="s">
        <v>588</v>
      </c>
      <c r="C339" s="65" t="s">
        <v>284</v>
      </c>
      <c r="D339" s="66">
        <v>7</v>
      </c>
    </row>
    <row r="340" spans="2:4" ht="15.75" customHeight="1" x14ac:dyDescent="0.25">
      <c r="B340" s="71" t="s">
        <v>589</v>
      </c>
      <c r="C340" s="65" t="s">
        <v>288</v>
      </c>
      <c r="D340" s="66">
        <v>12</v>
      </c>
    </row>
    <row r="341" spans="2:4" ht="15.75" customHeight="1" x14ac:dyDescent="0.25">
      <c r="B341" s="71" t="s">
        <v>590</v>
      </c>
      <c r="C341" s="65" t="s">
        <v>280</v>
      </c>
      <c r="D341" s="66">
        <v>1</v>
      </c>
    </row>
    <row r="342" spans="2:4" ht="15.75" customHeight="1" x14ac:dyDescent="0.25">
      <c r="B342" s="71" t="s">
        <v>590</v>
      </c>
      <c r="C342" s="65" t="s">
        <v>282</v>
      </c>
      <c r="D342" s="66">
        <v>4</v>
      </c>
    </row>
    <row r="343" spans="2:4" ht="15.75" customHeight="1" x14ac:dyDescent="0.25">
      <c r="B343" s="71" t="s">
        <v>591</v>
      </c>
      <c r="C343" s="65" t="s">
        <v>280</v>
      </c>
      <c r="D343" s="66">
        <v>1</v>
      </c>
    </row>
    <row r="344" spans="2:4" ht="15.75" customHeight="1" x14ac:dyDescent="0.25">
      <c r="B344" s="71" t="s">
        <v>592</v>
      </c>
      <c r="C344" s="65" t="s">
        <v>283</v>
      </c>
      <c r="D344" s="66">
        <v>6</v>
      </c>
    </row>
    <row r="345" spans="2:4" ht="15.75" customHeight="1" x14ac:dyDescent="0.25">
      <c r="B345" s="71" t="s">
        <v>593</v>
      </c>
      <c r="C345" s="65" t="s">
        <v>283</v>
      </c>
      <c r="D345" s="66">
        <v>6</v>
      </c>
    </row>
    <row r="346" spans="2:4" ht="15.75" customHeight="1" x14ac:dyDescent="0.25">
      <c r="B346" s="71" t="s">
        <v>594</v>
      </c>
      <c r="C346" s="65" t="s">
        <v>281</v>
      </c>
      <c r="D346" s="66">
        <v>3</v>
      </c>
    </row>
    <row r="347" spans="2:4" ht="15.75" customHeight="1" x14ac:dyDescent="0.25">
      <c r="B347" s="71" t="s">
        <v>595</v>
      </c>
      <c r="C347" s="65" t="s">
        <v>288</v>
      </c>
      <c r="D347" s="66">
        <v>12</v>
      </c>
    </row>
    <row r="348" spans="2:4" ht="15.75" customHeight="1" x14ac:dyDescent="0.25">
      <c r="B348" s="71" t="s">
        <v>596</v>
      </c>
      <c r="C348" s="65" t="s">
        <v>281</v>
      </c>
      <c r="D348" s="66">
        <v>3</v>
      </c>
    </row>
    <row r="349" spans="2:4" ht="15.75" customHeight="1" x14ac:dyDescent="0.25">
      <c r="B349" s="71" t="s">
        <v>597</v>
      </c>
      <c r="C349" s="65" t="s">
        <v>288</v>
      </c>
      <c r="D349" s="66">
        <v>12</v>
      </c>
    </row>
    <row r="350" spans="2:4" ht="15.75" customHeight="1" x14ac:dyDescent="0.25">
      <c r="B350" s="71" t="s">
        <v>598</v>
      </c>
      <c r="C350" s="65" t="s">
        <v>288</v>
      </c>
      <c r="D350" s="66">
        <v>12</v>
      </c>
    </row>
    <row r="351" spans="2:4" ht="15.75" customHeight="1" x14ac:dyDescent="0.25">
      <c r="B351" s="71" t="s">
        <v>599</v>
      </c>
      <c r="C351" s="65" t="s">
        <v>288</v>
      </c>
      <c r="D351" s="66">
        <v>12</v>
      </c>
    </row>
    <row r="352" spans="2:4" ht="15.75" customHeight="1" x14ac:dyDescent="0.25">
      <c r="B352" s="71" t="s">
        <v>600</v>
      </c>
      <c r="C352" s="65" t="s">
        <v>288</v>
      </c>
      <c r="D352" s="66">
        <v>12</v>
      </c>
    </row>
    <row r="353" spans="2:4" ht="15.75" customHeight="1" x14ac:dyDescent="0.25">
      <c r="B353" s="71" t="s">
        <v>601</v>
      </c>
      <c r="C353" s="65" t="s">
        <v>281</v>
      </c>
      <c r="D353" s="66">
        <v>3</v>
      </c>
    </row>
    <row r="354" spans="2:4" ht="15.75" customHeight="1" x14ac:dyDescent="0.25">
      <c r="B354" s="71" t="s">
        <v>602</v>
      </c>
      <c r="C354" s="65" t="s">
        <v>282</v>
      </c>
      <c r="D354" s="66">
        <v>4</v>
      </c>
    </row>
    <row r="355" spans="2:4" ht="15.75" customHeight="1" x14ac:dyDescent="0.25">
      <c r="B355" s="71" t="s">
        <v>603</v>
      </c>
      <c r="C355" s="65" t="s">
        <v>288</v>
      </c>
      <c r="D355" s="66">
        <v>12</v>
      </c>
    </row>
    <row r="356" spans="2:4" ht="15.75" customHeight="1" x14ac:dyDescent="0.25">
      <c r="B356" s="71" t="s">
        <v>604</v>
      </c>
      <c r="C356" s="65" t="s">
        <v>282</v>
      </c>
      <c r="D356" s="66">
        <v>4</v>
      </c>
    </row>
    <row r="357" spans="2:4" ht="15.75" customHeight="1" x14ac:dyDescent="0.25">
      <c r="B357" s="71" t="s">
        <v>605</v>
      </c>
      <c r="C357" s="65" t="s">
        <v>288</v>
      </c>
      <c r="D357" s="66">
        <v>12</v>
      </c>
    </row>
    <row r="358" spans="2:4" ht="15.75" customHeight="1" x14ac:dyDescent="0.25">
      <c r="B358" s="71" t="s">
        <v>606</v>
      </c>
      <c r="C358" s="65" t="s">
        <v>287</v>
      </c>
      <c r="D358" s="66">
        <v>10</v>
      </c>
    </row>
    <row r="359" spans="2:4" ht="15.75" customHeight="1" x14ac:dyDescent="0.25">
      <c r="B359" s="71" t="s">
        <v>607</v>
      </c>
      <c r="C359" s="65" t="s">
        <v>288</v>
      </c>
      <c r="D359" s="66">
        <v>12</v>
      </c>
    </row>
    <row r="360" spans="2:4" ht="15.75" customHeight="1" x14ac:dyDescent="0.25">
      <c r="B360" s="71" t="s">
        <v>608</v>
      </c>
      <c r="C360" s="65" t="s">
        <v>288</v>
      </c>
      <c r="D360" s="66">
        <v>12</v>
      </c>
    </row>
    <row r="361" spans="2:4" ht="15.75" customHeight="1" x14ac:dyDescent="0.25">
      <c r="B361" s="71" t="s">
        <v>609</v>
      </c>
      <c r="C361" s="65" t="s">
        <v>288</v>
      </c>
      <c r="D361" s="66">
        <v>12</v>
      </c>
    </row>
    <row r="362" spans="2:4" ht="15.75" customHeight="1" x14ac:dyDescent="0.25">
      <c r="B362" s="71" t="s">
        <v>610</v>
      </c>
      <c r="C362" s="65" t="s">
        <v>280</v>
      </c>
      <c r="D362" s="66">
        <v>1</v>
      </c>
    </row>
    <row r="363" spans="2:4" ht="15.75" customHeight="1" x14ac:dyDescent="0.25">
      <c r="B363" s="71" t="s">
        <v>611</v>
      </c>
      <c r="C363" s="65" t="s">
        <v>282</v>
      </c>
      <c r="D363" s="66">
        <v>4</v>
      </c>
    </row>
    <row r="364" spans="2:4" ht="15.75" customHeight="1" x14ac:dyDescent="0.25">
      <c r="B364" s="71" t="s">
        <v>612</v>
      </c>
      <c r="C364" s="65" t="s">
        <v>282</v>
      </c>
      <c r="D364" s="66">
        <v>4</v>
      </c>
    </row>
    <row r="365" spans="2:4" ht="15.75" customHeight="1" x14ac:dyDescent="0.25">
      <c r="B365" s="71" t="s">
        <v>613</v>
      </c>
      <c r="C365" s="65" t="s">
        <v>280</v>
      </c>
      <c r="D365" s="66">
        <v>1</v>
      </c>
    </row>
    <row r="366" spans="2:4" ht="15.75" customHeight="1" x14ac:dyDescent="0.25">
      <c r="B366" s="71" t="s">
        <v>614</v>
      </c>
      <c r="C366" s="65" t="s">
        <v>287</v>
      </c>
      <c r="D366" s="66">
        <v>10</v>
      </c>
    </row>
    <row r="367" spans="2:4" ht="15.75" customHeight="1" x14ac:dyDescent="0.25">
      <c r="B367" s="71" t="s">
        <v>615</v>
      </c>
      <c r="C367" s="65" t="s">
        <v>282</v>
      </c>
      <c r="D367" s="66">
        <v>4</v>
      </c>
    </row>
    <row r="368" spans="2:4" ht="15.75" customHeight="1" x14ac:dyDescent="0.25">
      <c r="B368" s="71" t="s">
        <v>616</v>
      </c>
      <c r="C368" s="65" t="s">
        <v>282</v>
      </c>
      <c r="D368" s="66">
        <v>4</v>
      </c>
    </row>
    <row r="369" spans="2:4" ht="15.75" customHeight="1" x14ac:dyDescent="0.25">
      <c r="B369" s="71" t="s">
        <v>617</v>
      </c>
      <c r="C369" s="65" t="s">
        <v>281</v>
      </c>
      <c r="D369" s="66">
        <v>3</v>
      </c>
    </row>
    <row r="370" spans="2:4" ht="15.75" customHeight="1" x14ac:dyDescent="0.25">
      <c r="B370" s="71" t="s">
        <v>618</v>
      </c>
      <c r="C370" s="65" t="s">
        <v>286</v>
      </c>
      <c r="D370" s="66">
        <v>9</v>
      </c>
    </row>
    <row r="371" spans="2:4" ht="15.75" customHeight="1" x14ac:dyDescent="0.25">
      <c r="B371" s="71" t="s">
        <v>619</v>
      </c>
      <c r="C371" s="65" t="s">
        <v>286</v>
      </c>
      <c r="D371" s="66">
        <v>9</v>
      </c>
    </row>
    <row r="372" spans="2:4" ht="15.75" customHeight="1" x14ac:dyDescent="0.25">
      <c r="B372" s="71" t="s">
        <v>620</v>
      </c>
      <c r="C372" s="65" t="s">
        <v>282</v>
      </c>
      <c r="D372" s="66">
        <v>4</v>
      </c>
    </row>
    <row r="373" spans="2:4" ht="15.75" customHeight="1" x14ac:dyDescent="0.25">
      <c r="B373" s="71" t="s">
        <v>621</v>
      </c>
      <c r="C373" s="65" t="s">
        <v>284</v>
      </c>
      <c r="D373" s="66">
        <v>7</v>
      </c>
    </row>
    <row r="374" spans="2:4" ht="15.75" customHeight="1" x14ac:dyDescent="0.25">
      <c r="B374" s="71" t="s">
        <v>622</v>
      </c>
      <c r="C374" s="65" t="s">
        <v>281</v>
      </c>
      <c r="D374" s="66">
        <v>3</v>
      </c>
    </row>
    <row r="375" spans="2:4" ht="15.75" customHeight="1" x14ac:dyDescent="0.25">
      <c r="B375" s="71" t="s">
        <v>623</v>
      </c>
      <c r="C375" s="65" t="s">
        <v>282</v>
      </c>
      <c r="D375" s="66">
        <v>4</v>
      </c>
    </row>
    <row r="376" spans="2:4" ht="15.75" customHeight="1" x14ac:dyDescent="0.25">
      <c r="B376" s="71" t="s">
        <v>624</v>
      </c>
      <c r="C376" s="65" t="s">
        <v>280</v>
      </c>
      <c r="D376" s="66">
        <v>1</v>
      </c>
    </row>
    <row r="377" spans="2:4" ht="15.75" customHeight="1" x14ac:dyDescent="0.25">
      <c r="B377" s="71" t="s">
        <v>625</v>
      </c>
      <c r="C377" s="65" t="s">
        <v>288</v>
      </c>
      <c r="D377" s="66">
        <v>12</v>
      </c>
    </row>
    <row r="378" spans="2:4" ht="15.75" customHeight="1" x14ac:dyDescent="0.25">
      <c r="B378" s="71" t="s">
        <v>626</v>
      </c>
      <c r="C378" s="65" t="s">
        <v>288</v>
      </c>
      <c r="D378" s="66">
        <v>12</v>
      </c>
    </row>
    <row r="379" spans="2:4" ht="15.75" customHeight="1" x14ac:dyDescent="0.25">
      <c r="B379" s="71" t="s">
        <v>627</v>
      </c>
      <c r="C379" s="65" t="s">
        <v>288</v>
      </c>
      <c r="D379" s="66">
        <v>12</v>
      </c>
    </row>
    <row r="380" spans="2:4" ht="15.75" customHeight="1" x14ac:dyDescent="0.25">
      <c r="B380" s="71" t="s">
        <v>628</v>
      </c>
      <c r="C380" s="65" t="s">
        <v>284</v>
      </c>
      <c r="D380" s="66">
        <v>7</v>
      </c>
    </row>
    <row r="381" spans="2:4" ht="15.75" customHeight="1" x14ac:dyDescent="0.25">
      <c r="B381" s="71" t="s">
        <v>628</v>
      </c>
      <c r="C381" s="65" t="s">
        <v>288</v>
      </c>
      <c r="D381" s="66">
        <v>12</v>
      </c>
    </row>
    <row r="382" spans="2:4" ht="15.75" customHeight="1" x14ac:dyDescent="0.25">
      <c r="B382" s="71" t="s">
        <v>629</v>
      </c>
      <c r="C382" s="65" t="s">
        <v>284</v>
      </c>
      <c r="D382" s="66">
        <v>7</v>
      </c>
    </row>
    <row r="383" spans="2:4" ht="15.75" customHeight="1" x14ac:dyDescent="0.25">
      <c r="B383" s="71" t="s">
        <v>630</v>
      </c>
      <c r="C383" s="65" t="s">
        <v>288</v>
      </c>
      <c r="D383" s="66">
        <v>12</v>
      </c>
    </row>
    <row r="384" spans="2:4" ht="15.75" customHeight="1" x14ac:dyDescent="0.25">
      <c r="B384" s="71" t="s">
        <v>631</v>
      </c>
      <c r="C384" s="65" t="s">
        <v>280</v>
      </c>
      <c r="D384" s="66">
        <v>1</v>
      </c>
    </row>
    <row r="385" spans="2:4" ht="15.75" customHeight="1" x14ac:dyDescent="0.25">
      <c r="B385" s="71" t="s">
        <v>632</v>
      </c>
      <c r="C385" s="65" t="s">
        <v>280</v>
      </c>
      <c r="D385" s="66">
        <v>1</v>
      </c>
    </row>
    <row r="386" spans="2:4" ht="15.75" customHeight="1" x14ac:dyDescent="0.25">
      <c r="B386" s="71" t="s">
        <v>633</v>
      </c>
      <c r="C386" s="65" t="s">
        <v>280</v>
      </c>
      <c r="D386" s="66">
        <v>1</v>
      </c>
    </row>
    <row r="387" spans="2:4" ht="15.75" customHeight="1" x14ac:dyDescent="0.25">
      <c r="B387" s="71" t="s">
        <v>634</v>
      </c>
      <c r="C387" s="65" t="s">
        <v>285</v>
      </c>
      <c r="D387" s="66">
        <v>8</v>
      </c>
    </row>
    <row r="388" spans="2:4" ht="15.75" customHeight="1" x14ac:dyDescent="0.25">
      <c r="B388" s="71" t="s">
        <v>635</v>
      </c>
      <c r="C388" s="65" t="s">
        <v>281</v>
      </c>
      <c r="D388" s="66">
        <v>3</v>
      </c>
    </row>
    <row r="389" spans="2:4" ht="15.75" customHeight="1" x14ac:dyDescent="0.25">
      <c r="B389" s="71" t="s">
        <v>636</v>
      </c>
      <c r="C389" s="65" t="s">
        <v>284</v>
      </c>
      <c r="D389" s="66">
        <v>7</v>
      </c>
    </row>
    <row r="390" spans="2:4" ht="15.75" customHeight="1" x14ac:dyDescent="0.25">
      <c r="B390" s="71" t="s">
        <v>637</v>
      </c>
      <c r="C390" s="65" t="s">
        <v>282</v>
      </c>
      <c r="D390" s="66">
        <v>4</v>
      </c>
    </row>
    <row r="391" spans="2:4" ht="15.75" customHeight="1" x14ac:dyDescent="0.25">
      <c r="B391" s="71" t="s">
        <v>638</v>
      </c>
      <c r="C391" s="65" t="s">
        <v>289</v>
      </c>
      <c r="D391" s="66">
        <v>11</v>
      </c>
    </row>
    <row r="392" spans="2:4" ht="15.75" customHeight="1" x14ac:dyDescent="0.25">
      <c r="B392" s="71" t="s">
        <v>639</v>
      </c>
      <c r="C392" s="65" t="s">
        <v>282</v>
      </c>
      <c r="D392" s="66">
        <v>4</v>
      </c>
    </row>
    <row r="393" spans="2:4" ht="15.75" customHeight="1" x14ac:dyDescent="0.25">
      <c r="B393" s="71" t="s">
        <v>640</v>
      </c>
      <c r="C393" s="65" t="s">
        <v>284</v>
      </c>
      <c r="D393" s="66">
        <v>7</v>
      </c>
    </row>
    <row r="394" spans="2:4" ht="15.75" customHeight="1" x14ac:dyDescent="0.25">
      <c r="B394" s="71" t="s">
        <v>641</v>
      </c>
      <c r="C394" s="65" t="s">
        <v>289</v>
      </c>
      <c r="D394" s="66">
        <v>11</v>
      </c>
    </row>
    <row r="395" spans="2:4" ht="15.75" customHeight="1" x14ac:dyDescent="0.25">
      <c r="B395" s="71" t="s">
        <v>642</v>
      </c>
      <c r="C395" s="65" t="s">
        <v>289</v>
      </c>
      <c r="D395" s="66">
        <v>11</v>
      </c>
    </row>
    <row r="396" spans="2:4" ht="15.75" customHeight="1" x14ac:dyDescent="0.25">
      <c r="B396" s="71" t="s">
        <v>643</v>
      </c>
      <c r="C396" s="65" t="s">
        <v>283</v>
      </c>
      <c r="D396" s="66">
        <v>6</v>
      </c>
    </row>
    <row r="397" spans="2:4" ht="15.75" customHeight="1" x14ac:dyDescent="0.25">
      <c r="B397" s="71" t="s">
        <v>644</v>
      </c>
      <c r="C397" s="65" t="s">
        <v>289</v>
      </c>
      <c r="D397" s="66">
        <v>11</v>
      </c>
    </row>
    <row r="398" spans="2:4" ht="15.75" customHeight="1" x14ac:dyDescent="0.25">
      <c r="B398" s="71" t="s">
        <v>645</v>
      </c>
      <c r="C398" s="65" t="s">
        <v>288</v>
      </c>
      <c r="D398" s="66">
        <v>12</v>
      </c>
    </row>
    <row r="399" spans="2:4" ht="15.75" customHeight="1" x14ac:dyDescent="0.25">
      <c r="B399" s="71" t="s">
        <v>646</v>
      </c>
      <c r="C399" s="65" t="s">
        <v>281</v>
      </c>
      <c r="D399" s="66">
        <v>3</v>
      </c>
    </row>
    <row r="400" spans="2:4" ht="15.75" customHeight="1" x14ac:dyDescent="0.25">
      <c r="B400" s="71" t="s">
        <v>647</v>
      </c>
      <c r="C400" s="65" t="s">
        <v>288</v>
      </c>
      <c r="D400" s="66">
        <v>12</v>
      </c>
    </row>
    <row r="401" spans="2:4" ht="15.75" customHeight="1" x14ac:dyDescent="0.25">
      <c r="B401" s="71" t="s">
        <v>648</v>
      </c>
      <c r="C401" s="65" t="s">
        <v>281</v>
      </c>
      <c r="D401" s="66">
        <v>3</v>
      </c>
    </row>
    <row r="402" spans="2:4" ht="15.75" customHeight="1" x14ac:dyDescent="0.25">
      <c r="B402" s="71" t="s">
        <v>649</v>
      </c>
      <c r="C402" s="65" t="s">
        <v>282</v>
      </c>
      <c r="D402" s="66">
        <v>4</v>
      </c>
    </row>
    <row r="403" spans="2:4" ht="15.75" customHeight="1" x14ac:dyDescent="0.25">
      <c r="B403" s="71" t="s">
        <v>650</v>
      </c>
      <c r="C403" s="65" t="s">
        <v>288</v>
      </c>
      <c r="D403" s="66">
        <v>12</v>
      </c>
    </row>
    <row r="404" spans="2:4" ht="15.75" customHeight="1" x14ac:dyDescent="0.25">
      <c r="B404" s="71" t="s">
        <v>651</v>
      </c>
      <c r="C404" s="65" t="s">
        <v>289</v>
      </c>
      <c r="D404" s="66">
        <v>11</v>
      </c>
    </row>
    <row r="405" spans="2:4" ht="15.75" customHeight="1" x14ac:dyDescent="0.25">
      <c r="B405" s="71" t="s">
        <v>652</v>
      </c>
      <c r="C405" s="65" t="s">
        <v>280</v>
      </c>
      <c r="D405" s="66">
        <v>1</v>
      </c>
    </row>
    <row r="406" spans="2:4" ht="15.75" customHeight="1" x14ac:dyDescent="0.25">
      <c r="B406" s="71" t="s">
        <v>653</v>
      </c>
      <c r="C406" s="65" t="s">
        <v>282</v>
      </c>
      <c r="D406" s="66">
        <v>4</v>
      </c>
    </row>
    <row r="407" spans="2:4" ht="15.75" customHeight="1" x14ac:dyDescent="0.25">
      <c r="B407" s="71" t="s">
        <v>654</v>
      </c>
      <c r="C407" s="65" t="s">
        <v>282</v>
      </c>
      <c r="D407" s="66">
        <v>4</v>
      </c>
    </row>
    <row r="408" spans="2:4" ht="15.75" customHeight="1" x14ac:dyDescent="0.25">
      <c r="B408" s="71" t="s">
        <v>655</v>
      </c>
      <c r="C408" s="65" t="s">
        <v>289</v>
      </c>
      <c r="D408" s="66">
        <v>11</v>
      </c>
    </row>
    <row r="409" spans="2:4" ht="15.75" customHeight="1" x14ac:dyDescent="0.25">
      <c r="B409" s="71" t="s">
        <v>656</v>
      </c>
      <c r="C409" s="65" t="s">
        <v>289</v>
      </c>
      <c r="D409" s="66">
        <v>11</v>
      </c>
    </row>
    <row r="410" spans="2:4" ht="15.75" customHeight="1" x14ac:dyDescent="0.25">
      <c r="B410" s="71" t="s">
        <v>657</v>
      </c>
      <c r="C410" s="65" t="s">
        <v>289</v>
      </c>
      <c r="D410" s="66">
        <v>11</v>
      </c>
    </row>
    <row r="411" spans="2:4" ht="15.75" customHeight="1" x14ac:dyDescent="0.25">
      <c r="B411" s="71" t="s">
        <v>658</v>
      </c>
      <c r="C411" s="65" t="s">
        <v>282</v>
      </c>
      <c r="D411" s="66">
        <v>4</v>
      </c>
    </row>
    <row r="412" spans="2:4" ht="15.75" customHeight="1" x14ac:dyDescent="0.25">
      <c r="B412" s="71" t="s">
        <v>659</v>
      </c>
      <c r="C412" s="65" t="s">
        <v>282</v>
      </c>
      <c r="D412" s="66">
        <v>4</v>
      </c>
    </row>
    <row r="413" spans="2:4" ht="15.75" customHeight="1" x14ac:dyDescent="0.25">
      <c r="B413" s="71" t="s">
        <v>660</v>
      </c>
      <c r="C413" s="65" t="s">
        <v>289</v>
      </c>
      <c r="D413" s="66">
        <v>11</v>
      </c>
    </row>
    <row r="414" spans="2:4" ht="15.75" customHeight="1" x14ac:dyDescent="0.25">
      <c r="B414" s="71" t="s">
        <v>661</v>
      </c>
      <c r="C414" s="65" t="s">
        <v>281</v>
      </c>
      <c r="D414" s="66">
        <v>3</v>
      </c>
    </row>
    <row r="415" spans="2:4" ht="15.75" customHeight="1" x14ac:dyDescent="0.25">
      <c r="B415" s="71" t="s">
        <v>661</v>
      </c>
      <c r="C415" s="65" t="s">
        <v>282</v>
      </c>
      <c r="D415" s="66">
        <v>4</v>
      </c>
    </row>
    <row r="416" spans="2:4" ht="15.75" customHeight="1" x14ac:dyDescent="0.25">
      <c r="B416" s="71" t="s">
        <v>662</v>
      </c>
      <c r="C416" s="65" t="s">
        <v>282</v>
      </c>
      <c r="D416" s="66">
        <v>4</v>
      </c>
    </row>
    <row r="417" spans="2:4" ht="15.75" customHeight="1" x14ac:dyDescent="0.25">
      <c r="B417" s="71" t="s">
        <v>663</v>
      </c>
      <c r="C417" s="65" t="s">
        <v>282</v>
      </c>
      <c r="D417" s="66">
        <v>4</v>
      </c>
    </row>
    <row r="418" spans="2:4" ht="15.75" customHeight="1" x14ac:dyDescent="0.25">
      <c r="B418" s="71" t="s">
        <v>664</v>
      </c>
      <c r="C418" s="65" t="s">
        <v>282</v>
      </c>
      <c r="D418" s="66">
        <v>4</v>
      </c>
    </row>
    <row r="419" spans="2:4" ht="15.75" customHeight="1" x14ac:dyDescent="0.25">
      <c r="B419" s="71" t="s">
        <v>665</v>
      </c>
      <c r="C419" s="65" t="s">
        <v>288</v>
      </c>
      <c r="D419" s="66">
        <v>12</v>
      </c>
    </row>
    <row r="420" spans="2:4" ht="15.75" customHeight="1" x14ac:dyDescent="0.25">
      <c r="B420" s="71" t="s">
        <v>666</v>
      </c>
      <c r="C420" s="65" t="s">
        <v>281</v>
      </c>
      <c r="D420" s="66">
        <v>3</v>
      </c>
    </row>
    <row r="421" spans="2:4" ht="15.75" customHeight="1" x14ac:dyDescent="0.25">
      <c r="B421" s="71" t="s">
        <v>667</v>
      </c>
      <c r="C421" s="65" t="s">
        <v>283</v>
      </c>
      <c r="D421" s="66">
        <v>6</v>
      </c>
    </row>
    <row r="422" spans="2:4" ht="15.75" customHeight="1" x14ac:dyDescent="0.25">
      <c r="B422" s="71" t="s">
        <v>668</v>
      </c>
      <c r="C422" s="65" t="s">
        <v>288</v>
      </c>
      <c r="D422" s="66">
        <v>12</v>
      </c>
    </row>
    <row r="423" spans="2:4" ht="15.75" customHeight="1" x14ac:dyDescent="0.25">
      <c r="B423" s="71" t="s">
        <v>669</v>
      </c>
      <c r="C423" s="65" t="s">
        <v>282</v>
      </c>
      <c r="D423" s="66">
        <v>4</v>
      </c>
    </row>
    <row r="424" spans="2:4" ht="15.75" customHeight="1" x14ac:dyDescent="0.25">
      <c r="B424" s="71" t="s">
        <v>670</v>
      </c>
      <c r="C424" s="65" t="s">
        <v>283</v>
      </c>
      <c r="D424" s="66">
        <v>6</v>
      </c>
    </row>
    <row r="425" spans="2:4" ht="15.75" customHeight="1" x14ac:dyDescent="0.25">
      <c r="B425" s="71" t="s">
        <v>671</v>
      </c>
      <c r="C425" s="65" t="s">
        <v>282</v>
      </c>
      <c r="D425" s="66">
        <v>4</v>
      </c>
    </row>
    <row r="426" spans="2:4" ht="15.75" customHeight="1" x14ac:dyDescent="0.25">
      <c r="B426" s="71" t="s">
        <v>672</v>
      </c>
      <c r="C426" s="65" t="s">
        <v>280</v>
      </c>
      <c r="D426" s="66">
        <v>1</v>
      </c>
    </row>
    <row r="427" spans="2:4" ht="15.75" customHeight="1" x14ac:dyDescent="0.25">
      <c r="B427" s="71" t="s">
        <v>673</v>
      </c>
      <c r="C427" s="65" t="s">
        <v>283</v>
      </c>
      <c r="D427" s="66">
        <v>6</v>
      </c>
    </row>
    <row r="428" spans="2:4" ht="15.75" customHeight="1" x14ac:dyDescent="0.25">
      <c r="B428" s="71" t="s">
        <v>674</v>
      </c>
      <c r="C428" s="65" t="s">
        <v>283</v>
      </c>
      <c r="D428" s="66">
        <v>6</v>
      </c>
    </row>
    <row r="429" spans="2:4" ht="15.75" customHeight="1" x14ac:dyDescent="0.25">
      <c r="B429" s="71" t="s">
        <v>675</v>
      </c>
      <c r="C429" s="65" t="s">
        <v>284</v>
      </c>
      <c r="D429" s="66">
        <v>7</v>
      </c>
    </row>
    <row r="430" spans="2:4" ht="15.75" customHeight="1" x14ac:dyDescent="0.25">
      <c r="B430" s="71" t="s">
        <v>676</v>
      </c>
      <c r="C430" s="65" t="s">
        <v>284</v>
      </c>
      <c r="D430" s="66">
        <v>7</v>
      </c>
    </row>
    <row r="431" spans="2:4" ht="15.75" customHeight="1" x14ac:dyDescent="0.25">
      <c r="B431" s="71" t="s">
        <v>677</v>
      </c>
      <c r="C431" s="65" t="s">
        <v>284</v>
      </c>
      <c r="D431" s="66">
        <v>7</v>
      </c>
    </row>
    <row r="432" spans="2:4" ht="15.75" customHeight="1" x14ac:dyDescent="0.25">
      <c r="B432" s="71" t="s">
        <v>678</v>
      </c>
      <c r="C432" s="65" t="s">
        <v>283</v>
      </c>
      <c r="D432" s="66">
        <v>6</v>
      </c>
    </row>
    <row r="433" spans="2:4" ht="15.75" customHeight="1" x14ac:dyDescent="0.25">
      <c r="B433" s="71" t="s">
        <v>679</v>
      </c>
      <c r="C433" s="65" t="s">
        <v>282</v>
      </c>
      <c r="D433" s="66">
        <v>4</v>
      </c>
    </row>
    <row r="434" spans="2:4" ht="15.75" customHeight="1" x14ac:dyDescent="0.25">
      <c r="B434" s="71" t="s">
        <v>680</v>
      </c>
      <c r="C434" s="65" t="s">
        <v>288</v>
      </c>
      <c r="D434" s="66">
        <v>12</v>
      </c>
    </row>
    <row r="435" spans="2:4" ht="15.75" customHeight="1" x14ac:dyDescent="0.25">
      <c r="B435" s="71" t="s">
        <v>681</v>
      </c>
      <c r="C435" s="65" t="s">
        <v>282</v>
      </c>
      <c r="D435" s="66">
        <v>4</v>
      </c>
    </row>
    <row r="436" spans="2:4" ht="15.75" customHeight="1" x14ac:dyDescent="0.25">
      <c r="B436" s="71" t="s">
        <v>682</v>
      </c>
      <c r="C436" s="65" t="s">
        <v>282</v>
      </c>
      <c r="D436" s="66">
        <v>4</v>
      </c>
    </row>
    <row r="437" spans="2:4" ht="15.75" customHeight="1" x14ac:dyDescent="0.25">
      <c r="B437" s="71" t="s">
        <v>683</v>
      </c>
      <c r="C437" s="65" t="s">
        <v>288</v>
      </c>
      <c r="D437" s="66">
        <v>12</v>
      </c>
    </row>
    <row r="438" spans="2:4" ht="15.75" customHeight="1" x14ac:dyDescent="0.25">
      <c r="B438" s="71" t="s">
        <v>684</v>
      </c>
      <c r="C438" s="65" t="s">
        <v>289</v>
      </c>
      <c r="D438" s="66">
        <v>11</v>
      </c>
    </row>
    <row r="439" spans="2:4" ht="15.75" customHeight="1" x14ac:dyDescent="0.25">
      <c r="B439" s="71" t="s">
        <v>685</v>
      </c>
      <c r="C439" s="65" t="s">
        <v>289</v>
      </c>
      <c r="D439" s="66">
        <v>11</v>
      </c>
    </row>
    <row r="440" spans="2:4" ht="15.75" customHeight="1" x14ac:dyDescent="0.25">
      <c r="B440" s="71" t="s">
        <v>686</v>
      </c>
      <c r="C440" s="65" t="s">
        <v>289</v>
      </c>
      <c r="D440" s="66">
        <v>11</v>
      </c>
    </row>
    <row r="441" spans="2:4" ht="15.75" customHeight="1" x14ac:dyDescent="0.25">
      <c r="B441" s="71" t="s">
        <v>687</v>
      </c>
      <c r="C441" s="65" t="s">
        <v>288</v>
      </c>
      <c r="D441" s="66">
        <v>12</v>
      </c>
    </row>
    <row r="442" spans="2:4" ht="15.75" customHeight="1" x14ac:dyDescent="0.25">
      <c r="B442" s="71" t="s">
        <v>688</v>
      </c>
      <c r="C442" s="65" t="s">
        <v>283</v>
      </c>
      <c r="D442" s="66">
        <v>6</v>
      </c>
    </row>
    <row r="443" spans="2:4" ht="15.75" customHeight="1" x14ac:dyDescent="0.25">
      <c r="B443" s="71" t="s">
        <v>689</v>
      </c>
      <c r="C443" s="65" t="s">
        <v>281</v>
      </c>
      <c r="D443" s="66">
        <v>3</v>
      </c>
    </row>
    <row r="444" spans="2:4" ht="15.75" customHeight="1" x14ac:dyDescent="0.25">
      <c r="B444" s="71" t="s">
        <v>690</v>
      </c>
      <c r="C444" s="65" t="s">
        <v>282</v>
      </c>
      <c r="D444" s="66">
        <v>4</v>
      </c>
    </row>
    <row r="445" spans="2:4" ht="15.75" customHeight="1" x14ac:dyDescent="0.25">
      <c r="B445" s="71" t="s">
        <v>691</v>
      </c>
      <c r="C445" s="65" t="s">
        <v>284</v>
      </c>
      <c r="D445" s="66">
        <v>7</v>
      </c>
    </row>
    <row r="446" spans="2:4" ht="15.75" customHeight="1" x14ac:dyDescent="0.25">
      <c r="B446" s="71" t="s">
        <v>692</v>
      </c>
      <c r="C446" s="65" t="s">
        <v>288</v>
      </c>
      <c r="D446" s="66">
        <v>12</v>
      </c>
    </row>
    <row r="447" spans="2:4" ht="15.75" customHeight="1" x14ac:dyDescent="0.25">
      <c r="B447" s="71" t="s">
        <v>693</v>
      </c>
      <c r="C447" s="65" t="s">
        <v>281</v>
      </c>
      <c r="D447" s="66">
        <v>3</v>
      </c>
    </row>
    <row r="448" spans="2:4" ht="15.75" customHeight="1" x14ac:dyDescent="0.25">
      <c r="B448" s="71" t="s">
        <v>694</v>
      </c>
      <c r="C448" s="65" t="s">
        <v>289</v>
      </c>
      <c r="D448" s="66">
        <v>11</v>
      </c>
    </row>
    <row r="449" spans="2:4" ht="15.75" customHeight="1" x14ac:dyDescent="0.25">
      <c r="B449" s="71" t="s">
        <v>695</v>
      </c>
      <c r="C449" s="65" t="s">
        <v>283</v>
      </c>
      <c r="D449" s="66">
        <v>6</v>
      </c>
    </row>
    <row r="450" spans="2:4" ht="15.75" customHeight="1" x14ac:dyDescent="0.25">
      <c r="B450" s="71" t="s">
        <v>696</v>
      </c>
      <c r="C450" s="65" t="s">
        <v>286</v>
      </c>
      <c r="D450" s="66">
        <v>9</v>
      </c>
    </row>
    <row r="451" spans="2:4" ht="15.75" customHeight="1" x14ac:dyDescent="0.25">
      <c r="B451" s="71" t="s">
        <v>697</v>
      </c>
      <c r="C451" s="65" t="s">
        <v>288</v>
      </c>
      <c r="D451" s="66">
        <v>12</v>
      </c>
    </row>
    <row r="452" spans="2:4" ht="15.75" customHeight="1" x14ac:dyDescent="0.25">
      <c r="B452" s="71" t="s">
        <v>698</v>
      </c>
      <c r="C452" s="65" t="s">
        <v>280</v>
      </c>
      <c r="D452" s="66">
        <v>1</v>
      </c>
    </row>
    <row r="453" spans="2:4" ht="15.75" customHeight="1" x14ac:dyDescent="0.25">
      <c r="B453" s="71" t="s">
        <v>699</v>
      </c>
      <c r="C453" s="65" t="s">
        <v>280</v>
      </c>
      <c r="D453" s="66">
        <v>1</v>
      </c>
    </row>
    <row r="454" spans="2:4" ht="15.75" customHeight="1" x14ac:dyDescent="0.25">
      <c r="B454" s="71" t="s">
        <v>700</v>
      </c>
      <c r="C454" s="65" t="s">
        <v>283</v>
      </c>
      <c r="D454" s="66">
        <v>6</v>
      </c>
    </row>
    <row r="455" spans="2:4" ht="15.75" customHeight="1" x14ac:dyDescent="0.25">
      <c r="B455" s="71" t="s">
        <v>286</v>
      </c>
      <c r="C455" s="65" t="s">
        <v>286</v>
      </c>
      <c r="D455" s="66">
        <v>9</v>
      </c>
    </row>
    <row r="456" spans="2:4" ht="15.75" customHeight="1" x14ac:dyDescent="0.25">
      <c r="B456" s="71" t="s">
        <v>701</v>
      </c>
      <c r="C456" s="65" t="s">
        <v>289</v>
      </c>
      <c r="D456" s="66">
        <v>11</v>
      </c>
    </row>
    <row r="457" spans="2:4" ht="15.75" customHeight="1" x14ac:dyDescent="0.25">
      <c r="B457" s="71" t="s">
        <v>702</v>
      </c>
      <c r="C457" s="65" t="s">
        <v>280</v>
      </c>
      <c r="D457" s="66">
        <v>1</v>
      </c>
    </row>
    <row r="458" spans="2:4" ht="15.75" customHeight="1" x14ac:dyDescent="0.25">
      <c r="B458" s="71" t="s">
        <v>703</v>
      </c>
      <c r="C458" s="65" t="s">
        <v>280</v>
      </c>
      <c r="D458" s="66">
        <v>1</v>
      </c>
    </row>
    <row r="459" spans="2:4" ht="15.75" customHeight="1" x14ac:dyDescent="0.25">
      <c r="B459" s="71" t="s">
        <v>704</v>
      </c>
      <c r="C459" s="65" t="s">
        <v>283</v>
      </c>
      <c r="D459" s="66">
        <v>6</v>
      </c>
    </row>
    <row r="460" spans="2:4" ht="15.75" customHeight="1" x14ac:dyDescent="0.25">
      <c r="B460" s="71" t="s">
        <v>705</v>
      </c>
      <c r="C460" s="65" t="s">
        <v>286</v>
      </c>
      <c r="D460" s="66">
        <v>9</v>
      </c>
    </row>
    <row r="461" spans="2:4" ht="15.75" customHeight="1" x14ac:dyDescent="0.25">
      <c r="B461" s="71" t="s">
        <v>706</v>
      </c>
      <c r="C461" s="65" t="s">
        <v>282</v>
      </c>
      <c r="D461" s="66">
        <v>4</v>
      </c>
    </row>
    <row r="462" spans="2:4" ht="15.75" customHeight="1" x14ac:dyDescent="0.25">
      <c r="B462" s="71" t="s">
        <v>707</v>
      </c>
      <c r="C462" s="65" t="s">
        <v>283</v>
      </c>
      <c r="D462" s="66">
        <v>6</v>
      </c>
    </row>
    <row r="463" spans="2:4" ht="15.75" customHeight="1" x14ac:dyDescent="0.25">
      <c r="B463" s="71" t="s">
        <v>708</v>
      </c>
      <c r="C463" s="65" t="s">
        <v>280</v>
      </c>
      <c r="D463" s="66">
        <v>1</v>
      </c>
    </row>
    <row r="464" spans="2:4" ht="15.75" customHeight="1" x14ac:dyDescent="0.25">
      <c r="B464" s="71" t="s">
        <v>709</v>
      </c>
      <c r="C464" s="65" t="s">
        <v>288</v>
      </c>
      <c r="D464" s="66">
        <v>12</v>
      </c>
    </row>
    <row r="465" spans="2:4" ht="15.75" customHeight="1" x14ac:dyDescent="0.25">
      <c r="B465" s="71" t="s">
        <v>710</v>
      </c>
      <c r="C465" s="65" t="s">
        <v>288</v>
      </c>
      <c r="D465" s="66">
        <v>12</v>
      </c>
    </row>
    <row r="466" spans="2:4" ht="15.75" customHeight="1" x14ac:dyDescent="0.25">
      <c r="B466" s="71" t="s">
        <v>711</v>
      </c>
      <c r="C466" s="65" t="s">
        <v>282</v>
      </c>
      <c r="D466" s="66">
        <v>4</v>
      </c>
    </row>
    <row r="467" spans="2:4" ht="15.75" customHeight="1" x14ac:dyDescent="0.25">
      <c r="B467" s="71" t="s">
        <v>712</v>
      </c>
      <c r="C467" s="65" t="s">
        <v>289</v>
      </c>
      <c r="D467" s="66">
        <v>11</v>
      </c>
    </row>
    <row r="468" spans="2:4" ht="15.75" customHeight="1" x14ac:dyDescent="0.25">
      <c r="B468" s="71" t="s">
        <v>713</v>
      </c>
      <c r="C468" s="65" t="s">
        <v>282</v>
      </c>
      <c r="D468" s="66">
        <v>4</v>
      </c>
    </row>
    <row r="469" spans="2:4" ht="15.75" customHeight="1" x14ac:dyDescent="0.25">
      <c r="B469" s="71" t="s">
        <v>714</v>
      </c>
      <c r="C469" s="65" t="s">
        <v>283</v>
      </c>
      <c r="D469" s="66">
        <v>6</v>
      </c>
    </row>
    <row r="470" spans="2:4" ht="15.75" customHeight="1" x14ac:dyDescent="0.25">
      <c r="B470" s="71" t="s">
        <v>715</v>
      </c>
      <c r="C470" s="65" t="s">
        <v>284</v>
      </c>
      <c r="D470" s="66">
        <v>7</v>
      </c>
    </row>
    <row r="471" spans="2:4" ht="15.75" customHeight="1" x14ac:dyDescent="0.25">
      <c r="B471" s="71" t="s">
        <v>716</v>
      </c>
      <c r="C471" s="65" t="s">
        <v>280</v>
      </c>
      <c r="D471" s="66">
        <v>1</v>
      </c>
    </row>
    <row r="472" spans="2:4" ht="15.75" customHeight="1" x14ac:dyDescent="0.25">
      <c r="B472" s="71" t="s">
        <v>717</v>
      </c>
      <c r="C472" s="65" t="s">
        <v>280</v>
      </c>
      <c r="D472" s="66">
        <v>1</v>
      </c>
    </row>
    <row r="473" spans="2:4" ht="15.75" customHeight="1" x14ac:dyDescent="0.25">
      <c r="B473" s="71" t="s">
        <v>307</v>
      </c>
      <c r="C473" s="65" t="s">
        <v>281</v>
      </c>
      <c r="D473" s="66">
        <v>3</v>
      </c>
    </row>
    <row r="474" spans="2:4" ht="15.75" customHeight="1" x14ac:dyDescent="0.25">
      <c r="B474" s="71" t="s">
        <v>718</v>
      </c>
      <c r="C474" s="65" t="s">
        <v>281</v>
      </c>
      <c r="D474" s="66">
        <v>3</v>
      </c>
    </row>
    <row r="475" spans="2:4" ht="15.75" customHeight="1" x14ac:dyDescent="0.25">
      <c r="B475" s="71" t="s">
        <v>719</v>
      </c>
      <c r="C475" s="65" t="s">
        <v>289</v>
      </c>
      <c r="D475" s="66">
        <v>11</v>
      </c>
    </row>
    <row r="476" spans="2:4" ht="15.75" customHeight="1" x14ac:dyDescent="0.25">
      <c r="B476" s="71" t="s">
        <v>720</v>
      </c>
      <c r="C476" s="65" t="s">
        <v>289</v>
      </c>
      <c r="D476" s="66">
        <v>11</v>
      </c>
    </row>
    <row r="477" spans="2:4" ht="15.75" customHeight="1" x14ac:dyDescent="0.25">
      <c r="B477" s="71" t="s">
        <v>721</v>
      </c>
      <c r="C477" s="65" t="s">
        <v>289</v>
      </c>
      <c r="D477" s="66">
        <v>11</v>
      </c>
    </row>
    <row r="478" spans="2:4" ht="15.75" customHeight="1" x14ac:dyDescent="0.25">
      <c r="B478" s="71" t="s">
        <v>722</v>
      </c>
      <c r="C478" s="65" t="s">
        <v>289</v>
      </c>
      <c r="D478" s="66">
        <v>11</v>
      </c>
    </row>
    <row r="479" spans="2:4" ht="15.75" customHeight="1" x14ac:dyDescent="0.25">
      <c r="B479" s="71" t="s">
        <v>723</v>
      </c>
      <c r="C479" s="65" t="s">
        <v>282</v>
      </c>
      <c r="D479" s="66">
        <v>4</v>
      </c>
    </row>
    <row r="480" spans="2:4" ht="15.75" customHeight="1" x14ac:dyDescent="0.25">
      <c r="B480" s="71" t="s">
        <v>724</v>
      </c>
      <c r="C480" s="65" t="s">
        <v>286</v>
      </c>
      <c r="D480" s="66">
        <v>9</v>
      </c>
    </row>
    <row r="481" spans="2:4" ht="15.75" customHeight="1" x14ac:dyDescent="0.25">
      <c r="B481" s="71" t="s">
        <v>725</v>
      </c>
      <c r="C481" s="65" t="s">
        <v>289</v>
      </c>
      <c r="D481" s="66">
        <v>11</v>
      </c>
    </row>
    <row r="482" spans="2:4" ht="15.75" customHeight="1" x14ac:dyDescent="0.25">
      <c r="B482" s="71" t="s">
        <v>726</v>
      </c>
      <c r="C482" s="65" t="s">
        <v>289</v>
      </c>
      <c r="D482" s="66">
        <v>11</v>
      </c>
    </row>
    <row r="483" spans="2:4" ht="15.75" customHeight="1" x14ac:dyDescent="0.25">
      <c r="B483" s="71" t="s">
        <v>727</v>
      </c>
      <c r="C483" s="65" t="s">
        <v>286</v>
      </c>
      <c r="D483" s="66">
        <v>9</v>
      </c>
    </row>
    <row r="484" spans="2:4" ht="15.75" customHeight="1" x14ac:dyDescent="0.25">
      <c r="B484" s="71" t="s">
        <v>728</v>
      </c>
      <c r="C484" s="65" t="s">
        <v>280</v>
      </c>
      <c r="D484" s="66">
        <v>1</v>
      </c>
    </row>
    <row r="485" spans="2:4" ht="15.75" customHeight="1" x14ac:dyDescent="0.25">
      <c r="B485" s="71" t="s">
        <v>729</v>
      </c>
      <c r="C485" s="65" t="s">
        <v>280</v>
      </c>
      <c r="D485" s="66">
        <v>1</v>
      </c>
    </row>
    <row r="486" spans="2:4" ht="15.75" customHeight="1" x14ac:dyDescent="0.25">
      <c r="B486" s="71" t="s">
        <v>730</v>
      </c>
      <c r="C486" s="65" t="s">
        <v>281</v>
      </c>
      <c r="D486" s="66">
        <v>3</v>
      </c>
    </row>
    <row r="487" spans="2:4" ht="15.75" customHeight="1" x14ac:dyDescent="0.25">
      <c r="B487" s="71" t="s">
        <v>731</v>
      </c>
      <c r="C487" s="65" t="s">
        <v>282</v>
      </c>
      <c r="D487" s="66">
        <v>4</v>
      </c>
    </row>
    <row r="488" spans="2:4" ht="15.75" customHeight="1" x14ac:dyDescent="0.25">
      <c r="B488" s="71" t="s">
        <v>732</v>
      </c>
      <c r="C488" s="65" t="s">
        <v>289</v>
      </c>
      <c r="D488" s="66">
        <v>11</v>
      </c>
    </row>
    <row r="489" spans="2:4" ht="15.75" customHeight="1" x14ac:dyDescent="0.25">
      <c r="B489" s="71" t="s">
        <v>733</v>
      </c>
      <c r="C489" s="65" t="s">
        <v>280</v>
      </c>
      <c r="D489" s="66">
        <v>1</v>
      </c>
    </row>
    <row r="490" spans="2:4" ht="15.75" customHeight="1" x14ac:dyDescent="0.25">
      <c r="B490" s="71" t="s">
        <v>734</v>
      </c>
      <c r="C490" s="65" t="s">
        <v>283</v>
      </c>
      <c r="D490" s="66">
        <v>6</v>
      </c>
    </row>
    <row r="491" spans="2:4" ht="15.75" customHeight="1" x14ac:dyDescent="0.25">
      <c r="B491" s="71" t="s">
        <v>735</v>
      </c>
      <c r="C491" s="65" t="s">
        <v>288</v>
      </c>
      <c r="D491" s="66">
        <v>12</v>
      </c>
    </row>
    <row r="492" spans="2:4" ht="15.75" customHeight="1" x14ac:dyDescent="0.25">
      <c r="B492" s="71" t="s">
        <v>736</v>
      </c>
      <c r="C492" s="65" t="s">
        <v>280</v>
      </c>
      <c r="D492" s="66">
        <v>1</v>
      </c>
    </row>
    <row r="493" spans="2:4" ht="15.75" customHeight="1" x14ac:dyDescent="0.25">
      <c r="B493" s="71" t="s">
        <v>737</v>
      </c>
      <c r="C493" s="65" t="s">
        <v>288</v>
      </c>
      <c r="D493" s="66">
        <v>12</v>
      </c>
    </row>
    <row r="494" spans="2:4" ht="15.75" customHeight="1" x14ac:dyDescent="0.25">
      <c r="B494" s="71" t="s">
        <v>738</v>
      </c>
      <c r="C494" s="65" t="s">
        <v>284</v>
      </c>
      <c r="D494" s="66">
        <v>7</v>
      </c>
    </row>
    <row r="495" spans="2:4" ht="15.75" customHeight="1" x14ac:dyDescent="0.25">
      <c r="B495" s="71" t="s">
        <v>739</v>
      </c>
      <c r="C495" s="65" t="s">
        <v>283</v>
      </c>
      <c r="D495" s="66">
        <v>6</v>
      </c>
    </row>
    <row r="496" spans="2:4" ht="15.75" customHeight="1" x14ac:dyDescent="0.25">
      <c r="B496" s="71" t="s">
        <v>739</v>
      </c>
      <c r="C496" s="65" t="s">
        <v>287</v>
      </c>
      <c r="D496" s="66">
        <v>10</v>
      </c>
    </row>
    <row r="497" spans="2:4" ht="15.75" customHeight="1" x14ac:dyDescent="0.25">
      <c r="B497" s="71" t="s">
        <v>740</v>
      </c>
      <c r="C497" s="65" t="s">
        <v>283</v>
      </c>
      <c r="D497" s="66">
        <v>6</v>
      </c>
    </row>
    <row r="498" spans="2:4" ht="15.75" customHeight="1" x14ac:dyDescent="0.25">
      <c r="B498" s="71" t="s">
        <v>741</v>
      </c>
      <c r="C498" s="65" t="s">
        <v>283</v>
      </c>
      <c r="D498" s="66">
        <v>6</v>
      </c>
    </row>
    <row r="499" spans="2:4" ht="15.75" customHeight="1" x14ac:dyDescent="0.25">
      <c r="B499" s="71" t="s">
        <v>742</v>
      </c>
      <c r="C499" s="65" t="s">
        <v>280</v>
      </c>
      <c r="D499" s="66">
        <v>1</v>
      </c>
    </row>
    <row r="500" spans="2:4" ht="15.75" customHeight="1" x14ac:dyDescent="0.25">
      <c r="B500" s="71" t="s">
        <v>743</v>
      </c>
      <c r="C500" s="65" t="s">
        <v>280</v>
      </c>
      <c r="D500" s="66">
        <v>1</v>
      </c>
    </row>
    <row r="501" spans="2:4" ht="15.75" customHeight="1" x14ac:dyDescent="0.25">
      <c r="B501" s="71" t="s">
        <v>744</v>
      </c>
      <c r="C501" s="65" t="s">
        <v>283</v>
      </c>
      <c r="D501" s="66">
        <v>6</v>
      </c>
    </row>
    <row r="502" spans="2:4" ht="15.75" customHeight="1" x14ac:dyDescent="0.25">
      <c r="B502" s="71" t="s">
        <v>745</v>
      </c>
      <c r="C502" s="65" t="s">
        <v>282</v>
      </c>
      <c r="D502" s="66">
        <v>4</v>
      </c>
    </row>
    <row r="503" spans="2:4" ht="15.75" customHeight="1" x14ac:dyDescent="0.25">
      <c r="B503" s="71" t="s">
        <v>746</v>
      </c>
      <c r="C503" s="65" t="s">
        <v>282</v>
      </c>
      <c r="D503" s="66">
        <v>4</v>
      </c>
    </row>
    <row r="504" spans="2:4" ht="15.75" customHeight="1" x14ac:dyDescent="0.25">
      <c r="B504" s="71" t="s">
        <v>747</v>
      </c>
      <c r="C504" s="65" t="s">
        <v>280</v>
      </c>
      <c r="D504" s="66">
        <v>1</v>
      </c>
    </row>
    <row r="505" spans="2:4" ht="15.75" customHeight="1" x14ac:dyDescent="0.25">
      <c r="B505" s="71" t="s">
        <v>748</v>
      </c>
      <c r="C505" s="65" t="s">
        <v>282</v>
      </c>
      <c r="D505" s="66">
        <v>4</v>
      </c>
    </row>
    <row r="506" spans="2:4" ht="15.75" customHeight="1" x14ac:dyDescent="0.25">
      <c r="B506" s="71" t="s">
        <v>749</v>
      </c>
      <c r="C506" s="65" t="s">
        <v>284</v>
      </c>
      <c r="D506" s="66">
        <v>7</v>
      </c>
    </row>
    <row r="507" spans="2:4" ht="15.75" customHeight="1" x14ac:dyDescent="0.25">
      <c r="B507" s="71" t="s">
        <v>750</v>
      </c>
      <c r="C507" s="65" t="s">
        <v>282</v>
      </c>
      <c r="D507" s="66">
        <v>4</v>
      </c>
    </row>
    <row r="508" spans="2:4" ht="15.75" customHeight="1" x14ac:dyDescent="0.25">
      <c r="B508" s="71" t="s">
        <v>751</v>
      </c>
      <c r="C508" s="65" t="s">
        <v>282</v>
      </c>
      <c r="D508" s="66">
        <v>4</v>
      </c>
    </row>
    <row r="509" spans="2:4" ht="15.75" customHeight="1" x14ac:dyDescent="0.25">
      <c r="B509" s="71" t="s">
        <v>752</v>
      </c>
      <c r="C509" s="65" t="s">
        <v>289</v>
      </c>
      <c r="D509" s="66">
        <v>11</v>
      </c>
    </row>
    <row r="510" spans="2:4" ht="15.75" customHeight="1" x14ac:dyDescent="0.25">
      <c r="B510" s="71" t="s">
        <v>753</v>
      </c>
      <c r="C510" s="65" t="s">
        <v>289</v>
      </c>
      <c r="D510" s="66">
        <v>11</v>
      </c>
    </row>
    <row r="511" spans="2:4" ht="15.75" customHeight="1" x14ac:dyDescent="0.25">
      <c r="B511" s="71" t="s">
        <v>287</v>
      </c>
      <c r="C511" s="65" t="s">
        <v>287</v>
      </c>
      <c r="D511" s="66">
        <v>10</v>
      </c>
    </row>
    <row r="512" spans="2:4" ht="15.75" customHeight="1" x14ac:dyDescent="0.25">
      <c r="B512" s="71" t="s">
        <v>754</v>
      </c>
      <c r="C512" s="65" t="s">
        <v>283</v>
      </c>
      <c r="D512" s="66">
        <v>6</v>
      </c>
    </row>
    <row r="513" spans="2:4" ht="15.75" customHeight="1" x14ac:dyDescent="0.25">
      <c r="B513" s="71" t="s">
        <v>754</v>
      </c>
      <c r="C513" s="65" t="s">
        <v>286</v>
      </c>
      <c r="D513" s="66">
        <v>9</v>
      </c>
    </row>
    <row r="514" spans="2:4" ht="15.75" customHeight="1" x14ac:dyDescent="0.25">
      <c r="B514" s="71" t="s">
        <v>755</v>
      </c>
      <c r="C514" s="65" t="s">
        <v>289</v>
      </c>
      <c r="D514" s="66">
        <v>11</v>
      </c>
    </row>
    <row r="515" spans="2:4" ht="15.75" customHeight="1" x14ac:dyDescent="0.25">
      <c r="B515" s="71" t="s">
        <v>756</v>
      </c>
      <c r="C515" s="65" t="s">
        <v>288</v>
      </c>
      <c r="D515" s="66">
        <v>12</v>
      </c>
    </row>
    <row r="516" spans="2:4" ht="15.75" customHeight="1" x14ac:dyDescent="0.25">
      <c r="B516" s="71" t="s">
        <v>757</v>
      </c>
      <c r="C516" s="65" t="s">
        <v>280</v>
      </c>
      <c r="D516" s="66">
        <v>1</v>
      </c>
    </row>
    <row r="517" spans="2:4" ht="15.75" customHeight="1" x14ac:dyDescent="0.25">
      <c r="B517" s="71" t="s">
        <v>758</v>
      </c>
      <c r="C517" s="65" t="s">
        <v>280</v>
      </c>
      <c r="D517" s="66">
        <v>1</v>
      </c>
    </row>
    <row r="518" spans="2:4" ht="15.75" customHeight="1" x14ac:dyDescent="0.25">
      <c r="B518" s="71" t="s">
        <v>758</v>
      </c>
      <c r="C518" s="65" t="s">
        <v>282</v>
      </c>
      <c r="D518" s="66">
        <v>4</v>
      </c>
    </row>
    <row r="519" spans="2:4" ht="15.75" customHeight="1" x14ac:dyDescent="0.25">
      <c r="B519" s="71" t="s">
        <v>759</v>
      </c>
      <c r="C519" s="65" t="s">
        <v>281</v>
      </c>
      <c r="D519" s="66">
        <v>3</v>
      </c>
    </row>
    <row r="520" spans="2:4" ht="15.75" customHeight="1" x14ac:dyDescent="0.25">
      <c r="B520" s="71" t="s">
        <v>760</v>
      </c>
      <c r="C520" s="65" t="s">
        <v>288</v>
      </c>
      <c r="D520" s="66">
        <v>12</v>
      </c>
    </row>
    <row r="521" spans="2:4" ht="15.75" customHeight="1" x14ac:dyDescent="0.25">
      <c r="B521" s="71" t="s">
        <v>761</v>
      </c>
      <c r="C521" s="65" t="s">
        <v>289</v>
      </c>
      <c r="D521" s="66">
        <v>11</v>
      </c>
    </row>
    <row r="522" spans="2:4" ht="15.75" customHeight="1" x14ac:dyDescent="0.25">
      <c r="B522" s="71" t="s">
        <v>762</v>
      </c>
      <c r="C522" s="65" t="s">
        <v>286</v>
      </c>
      <c r="D522" s="66">
        <v>9</v>
      </c>
    </row>
    <row r="523" spans="2:4" ht="15.75" customHeight="1" x14ac:dyDescent="0.25">
      <c r="B523" s="71" t="s">
        <v>763</v>
      </c>
      <c r="C523" s="65" t="s">
        <v>286</v>
      </c>
      <c r="D523" s="66">
        <v>9</v>
      </c>
    </row>
    <row r="524" spans="2:4" ht="15.75" customHeight="1" x14ac:dyDescent="0.25">
      <c r="B524" s="71" t="s">
        <v>764</v>
      </c>
      <c r="C524" s="65" t="s">
        <v>286</v>
      </c>
      <c r="D524" s="66">
        <v>9</v>
      </c>
    </row>
    <row r="525" spans="2:4" ht="15.75" customHeight="1" x14ac:dyDescent="0.25">
      <c r="B525" s="71" t="s">
        <v>765</v>
      </c>
      <c r="C525" s="65" t="s">
        <v>289</v>
      </c>
      <c r="D525" s="66">
        <v>11</v>
      </c>
    </row>
    <row r="526" spans="2:4" ht="15.75" customHeight="1" x14ac:dyDescent="0.25">
      <c r="B526" s="71" t="s">
        <v>766</v>
      </c>
      <c r="C526" s="65" t="s">
        <v>282</v>
      </c>
      <c r="D526" s="66">
        <v>4</v>
      </c>
    </row>
    <row r="527" spans="2:4" ht="15.75" customHeight="1" x14ac:dyDescent="0.25">
      <c r="B527" s="71" t="s">
        <v>767</v>
      </c>
      <c r="C527" s="65" t="s">
        <v>280</v>
      </c>
      <c r="D527" s="66">
        <v>1</v>
      </c>
    </row>
    <row r="528" spans="2:4" ht="15.75" customHeight="1" x14ac:dyDescent="0.25">
      <c r="B528" s="71" t="s">
        <v>768</v>
      </c>
      <c r="C528" s="65" t="s">
        <v>282</v>
      </c>
      <c r="D528" s="66">
        <v>4</v>
      </c>
    </row>
    <row r="529" spans="2:4" ht="15.75" customHeight="1" x14ac:dyDescent="0.25">
      <c r="B529" s="71" t="s">
        <v>769</v>
      </c>
      <c r="C529" s="65" t="s">
        <v>282</v>
      </c>
      <c r="D529" s="66">
        <v>4</v>
      </c>
    </row>
    <row r="530" spans="2:4" ht="15.75" customHeight="1" x14ac:dyDescent="0.25">
      <c r="B530" s="71" t="s">
        <v>770</v>
      </c>
      <c r="C530" s="65" t="s">
        <v>283</v>
      </c>
      <c r="D530" s="66">
        <v>6</v>
      </c>
    </row>
    <row r="531" spans="2:4" ht="15.75" customHeight="1" x14ac:dyDescent="0.25">
      <c r="B531" s="71" t="s">
        <v>771</v>
      </c>
      <c r="C531" s="65" t="s">
        <v>289</v>
      </c>
      <c r="D531" s="66">
        <v>11</v>
      </c>
    </row>
    <row r="532" spans="2:4" ht="15.75" customHeight="1" x14ac:dyDescent="0.25">
      <c r="B532" s="71" t="s">
        <v>772</v>
      </c>
      <c r="C532" s="65" t="s">
        <v>289</v>
      </c>
      <c r="D532" s="66">
        <v>11</v>
      </c>
    </row>
    <row r="533" spans="2:4" ht="15.75" customHeight="1" x14ac:dyDescent="0.25">
      <c r="B533" s="71" t="s">
        <v>773</v>
      </c>
      <c r="C533" s="65" t="s">
        <v>289</v>
      </c>
      <c r="D533" s="66">
        <v>11</v>
      </c>
    </row>
    <row r="534" spans="2:4" ht="15.75" customHeight="1" x14ac:dyDescent="0.25">
      <c r="B534" s="71" t="s">
        <v>774</v>
      </c>
      <c r="C534" s="65" t="s">
        <v>289</v>
      </c>
      <c r="D534" s="66">
        <v>11</v>
      </c>
    </row>
    <row r="535" spans="2:4" ht="15.75" customHeight="1" x14ac:dyDescent="0.25">
      <c r="B535" s="71" t="s">
        <v>775</v>
      </c>
      <c r="C535" s="65" t="s">
        <v>289</v>
      </c>
      <c r="D535" s="66">
        <v>11</v>
      </c>
    </row>
    <row r="536" spans="2:4" ht="15.75" customHeight="1" x14ac:dyDescent="0.25">
      <c r="B536" s="71" t="s">
        <v>776</v>
      </c>
      <c r="C536" s="65" t="s">
        <v>282</v>
      </c>
      <c r="D536" s="66">
        <v>4</v>
      </c>
    </row>
    <row r="537" spans="2:4" ht="15.75" customHeight="1" x14ac:dyDescent="0.25">
      <c r="B537" s="71" t="s">
        <v>777</v>
      </c>
      <c r="C537" s="65" t="s">
        <v>289</v>
      </c>
      <c r="D537" s="66">
        <v>11</v>
      </c>
    </row>
    <row r="538" spans="2:4" ht="15.75" customHeight="1" x14ac:dyDescent="0.25">
      <c r="B538" s="71" t="s">
        <v>778</v>
      </c>
      <c r="C538" s="65" t="s">
        <v>280</v>
      </c>
      <c r="D538" s="66">
        <v>1</v>
      </c>
    </row>
    <row r="539" spans="2:4" ht="15.75" customHeight="1" x14ac:dyDescent="0.25">
      <c r="B539" s="71" t="s">
        <v>779</v>
      </c>
      <c r="C539" s="65" t="s">
        <v>286</v>
      </c>
      <c r="D539" s="66">
        <v>9</v>
      </c>
    </row>
    <row r="540" spans="2:4" ht="15.75" customHeight="1" x14ac:dyDescent="0.25">
      <c r="B540" s="71" t="s">
        <v>780</v>
      </c>
      <c r="C540" s="65" t="s">
        <v>289</v>
      </c>
      <c r="D540" s="66">
        <v>11</v>
      </c>
    </row>
    <row r="541" spans="2:4" ht="15.75" customHeight="1" x14ac:dyDescent="0.25">
      <c r="B541" s="71" t="s">
        <v>781</v>
      </c>
      <c r="C541" s="65" t="s">
        <v>283</v>
      </c>
      <c r="D541" s="66">
        <v>6</v>
      </c>
    </row>
    <row r="542" spans="2:4" ht="15.75" customHeight="1" x14ac:dyDescent="0.25">
      <c r="B542" s="71" t="s">
        <v>781</v>
      </c>
      <c r="C542" s="65" t="s">
        <v>289</v>
      </c>
      <c r="D542" s="66">
        <v>11</v>
      </c>
    </row>
    <row r="543" spans="2:4" ht="15.75" customHeight="1" x14ac:dyDescent="0.25">
      <c r="B543" s="71" t="s">
        <v>782</v>
      </c>
      <c r="C543" s="65" t="s">
        <v>283</v>
      </c>
      <c r="D543" s="66">
        <v>6</v>
      </c>
    </row>
    <row r="544" spans="2:4" ht="15.75" customHeight="1" x14ac:dyDescent="0.25">
      <c r="B544" s="71" t="s">
        <v>783</v>
      </c>
      <c r="C544" s="65" t="s">
        <v>282</v>
      </c>
      <c r="D544" s="66">
        <v>4</v>
      </c>
    </row>
    <row r="545" spans="2:4" ht="15.75" customHeight="1" x14ac:dyDescent="0.25">
      <c r="B545" s="71" t="s">
        <v>784</v>
      </c>
      <c r="C545" s="65" t="s">
        <v>280</v>
      </c>
      <c r="D545" s="66">
        <v>1</v>
      </c>
    </row>
    <row r="546" spans="2:4" ht="15.75" customHeight="1" x14ac:dyDescent="0.25">
      <c r="B546" s="71" t="s">
        <v>785</v>
      </c>
      <c r="C546" s="65" t="s">
        <v>280</v>
      </c>
      <c r="D546" s="66">
        <v>1</v>
      </c>
    </row>
    <row r="547" spans="2:4" ht="15.75" customHeight="1" x14ac:dyDescent="0.25">
      <c r="B547" s="71" t="s">
        <v>786</v>
      </c>
      <c r="C547" s="65" t="s">
        <v>282</v>
      </c>
      <c r="D547" s="66">
        <v>4</v>
      </c>
    </row>
    <row r="548" spans="2:4" ht="15.75" customHeight="1" x14ac:dyDescent="0.25">
      <c r="B548" s="71" t="s">
        <v>787</v>
      </c>
      <c r="C548" s="65" t="s">
        <v>282</v>
      </c>
      <c r="D548" s="66">
        <v>4</v>
      </c>
    </row>
    <row r="549" spans="2:4" ht="15.75" customHeight="1" x14ac:dyDescent="0.25">
      <c r="B549" s="71" t="s">
        <v>788</v>
      </c>
      <c r="C549" s="65" t="s">
        <v>284</v>
      </c>
      <c r="D549" s="66">
        <v>7</v>
      </c>
    </row>
    <row r="550" spans="2:4" ht="15.75" customHeight="1" x14ac:dyDescent="0.25">
      <c r="B550" s="71" t="s">
        <v>789</v>
      </c>
      <c r="C550" s="65" t="s">
        <v>282</v>
      </c>
      <c r="D550" s="66">
        <v>4</v>
      </c>
    </row>
    <row r="551" spans="2:4" ht="15.75" customHeight="1" x14ac:dyDescent="0.25">
      <c r="B551" s="71" t="s">
        <v>790</v>
      </c>
      <c r="C551" s="65" t="s">
        <v>280</v>
      </c>
      <c r="D551" s="66">
        <v>1</v>
      </c>
    </row>
    <row r="552" spans="2:4" ht="15.75" customHeight="1" x14ac:dyDescent="0.25">
      <c r="B552" s="71" t="s">
        <v>791</v>
      </c>
      <c r="C552" s="65" t="s">
        <v>289</v>
      </c>
      <c r="D552" s="66">
        <v>11</v>
      </c>
    </row>
    <row r="553" spans="2:4" ht="15.75" customHeight="1" x14ac:dyDescent="0.25">
      <c r="B553" s="71" t="s">
        <v>792</v>
      </c>
      <c r="C553" s="65" t="s">
        <v>289</v>
      </c>
      <c r="D553" s="66">
        <v>11</v>
      </c>
    </row>
    <row r="554" spans="2:4" ht="15.75" customHeight="1" x14ac:dyDescent="0.25">
      <c r="B554" s="71" t="s">
        <v>793</v>
      </c>
      <c r="C554" s="65" t="s">
        <v>288</v>
      </c>
      <c r="D554" s="66">
        <v>12</v>
      </c>
    </row>
    <row r="555" spans="2:4" ht="15.75" customHeight="1" x14ac:dyDescent="0.25">
      <c r="B555" s="71" t="s">
        <v>794</v>
      </c>
      <c r="C555" s="65" t="s">
        <v>282</v>
      </c>
      <c r="D555" s="66">
        <v>4</v>
      </c>
    </row>
    <row r="556" spans="2:4" ht="15.75" customHeight="1" x14ac:dyDescent="0.25">
      <c r="B556" s="71" t="s">
        <v>795</v>
      </c>
      <c r="C556" s="65" t="s">
        <v>282</v>
      </c>
      <c r="D556" s="66">
        <v>4</v>
      </c>
    </row>
    <row r="557" spans="2:4" ht="15.75" customHeight="1" x14ac:dyDescent="0.25">
      <c r="B557" s="71" t="s">
        <v>796</v>
      </c>
      <c r="C557" s="65" t="s">
        <v>288</v>
      </c>
      <c r="D557" s="66">
        <v>12</v>
      </c>
    </row>
    <row r="558" spans="2:4" ht="15.75" customHeight="1" x14ac:dyDescent="0.25">
      <c r="B558" s="71" t="s">
        <v>797</v>
      </c>
      <c r="C558" s="65" t="s">
        <v>285</v>
      </c>
      <c r="D558" s="66">
        <v>8</v>
      </c>
    </row>
    <row r="559" spans="2:4" ht="15.75" customHeight="1" x14ac:dyDescent="0.25">
      <c r="B559" s="71" t="s">
        <v>798</v>
      </c>
      <c r="C559" s="65" t="s">
        <v>283</v>
      </c>
      <c r="D559" s="66">
        <v>6</v>
      </c>
    </row>
    <row r="560" spans="2:4" ht="15.75" customHeight="1" x14ac:dyDescent="0.25">
      <c r="B560" s="71" t="s">
        <v>799</v>
      </c>
      <c r="C560" s="65" t="s">
        <v>287</v>
      </c>
      <c r="D560" s="66">
        <v>10</v>
      </c>
    </row>
    <row r="561" spans="2:4" ht="15.75" customHeight="1" x14ac:dyDescent="0.25">
      <c r="B561" s="71" t="s">
        <v>800</v>
      </c>
      <c r="C561" s="65" t="s">
        <v>287</v>
      </c>
      <c r="D561" s="66">
        <v>10</v>
      </c>
    </row>
    <row r="562" spans="2:4" ht="15.75" customHeight="1" x14ac:dyDescent="0.25">
      <c r="B562" s="71" t="s">
        <v>801</v>
      </c>
      <c r="C562" s="65" t="s">
        <v>288</v>
      </c>
      <c r="D562" s="66">
        <v>12</v>
      </c>
    </row>
    <row r="563" spans="2:4" ht="15.75" customHeight="1" x14ac:dyDescent="0.25">
      <c r="B563" s="71" t="s">
        <v>802</v>
      </c>
      <c r="C563" s="65" t="s">
        <v>281</v>
      </c>
      <c r="D563" s="66">
        <v>3</v>
      </c>
    </row>
    <row r="564" spans="2:4" ht="15.75" customHeight="1" x14ac:dyDescent="0.25">
      <c r="B564" s="71" t="s">
        <v>802</v>
      </c>
      <c r="C564" s="65" t="s">
        <v>280</v>
      </c>
      <c r="D564" s="66">
        <v>1</v>
      </c>
    </row>
    <row r="565" spans="2:4" ht="15.75" customHeight="1" x14ac:dyDescent="0.25">
      <c r="B565" s="71" t="s">
        <v>803</v>
      </c>
      <c r="C565" s="65" t="s">
        <v>284</v>
      </c>
      <c r="D565" s="66">
        <v>7</v>
      </c>
    </row>
    <row r="566" spans="2:4" ht="15.75" customHeight="1" x14ac:dyDescent="0.25">
      <c r="B566" s="71" t="s">
        <v>804</v>
      </c>
      <c r="C566" s="65" t="s">
        <v>289</v>
      </c>
      <c r="D566" s="66">
        <v>11</v>
      </c>
    </row>
    <row r="567" spans="2:4" ht="15.75" customHeight="1" x14ac:dyDescent="0.25">
      <c r="B567" s="71" t="s">
        <v>311</v>
      </c>
      <c r="C567" s="65" t="s">
        <v>282</v>
      </c>
      <c r="D567" s="66">
        <v>4</v>
      </c>
    </row>
    <row r="568" spans="2:4" ht="15.75" customHeight="1" x14ac:dyDescent="0.25">
      <c r="B568" s="71" t="s">
        <v>805</v>
      </c>
      <c r="C568" s="65" t="s">
        <v>280</v>
      </c>
      <c r="D568" s="66">
        <v>1</v>
      </c>
    </row>
    <row r="569" spans="2:4" ht="15.75" customHeight="1" x14ac:dyDescent="0.25">
      <c r="B569" s="71" t="s">
        <v>806</v>
      </c>
      <c r="C569" s="65" t="s">
        <v>280</v>
      </c>
      <c r="D569" s="66">
        <v>1</v>
      </c>
    </row>
    <row r="570" spans="2:4" ht="15.75" customHeight="1" x14ac:dyDescent="0.25">
      <c r="B570" s="71" t="s">
        <v>807</v>
      </c>
      <c r="C570" s="65" t="s">
        <v>281</v>
      </c>
      <c r="D570" s="66">
        <v>3</v>
      </c>
    </row>
    <row r="571" spans="2:4" ht="15.75" customHeight="1" x14ac:dyDescent="0.25">
      <c r="B571" s="71" t="s">
        <v>808</v>
      </c>
      <c r="C571" s="65" t="s">
        <v>280</v>
      </c>
      <c r="D571" s="66">
        <v>1</v>
      </c>
    </row>
    <row r="572" spans="2:4" ht="15.75" customHeight="1" x14ac:dyDescent="0.25">
      <c r="B572" s="71" t="s">
        <v>809</v>
      </c>
      <c r="C572" s="65" t="s">
        <v>283</v>
      </c>
      <c r="D572" s="66">
        <v>6</v>
      </c>
    </row>
    <row r="573" spans="2:4" ht="15.75" customHeight="1" x14ac:dyDescent="0.25">
      <c r="B573" s="71" t="s">
        <v>810</v>
      </c>
      <c r="C573" s="65" t="s">
        <v>289</v>
      </c>
      <c r="D573" s="66">
        <v>11</v>
      </c>
    </row>
    <row r="574" spans="2:4" ht="15.75" customHeight="1" x14ac:dyDescent="0.25">
      <c r="B574" s="71" t="s">
        <v>811</v>
      </c>
      <c r="C574" s="65" t="s">
        <v>289</v>
      </c>
      <c r="D574" s="66">
        <v>11</v>
      </c>
    </row>
    <row r="575" spans="2:4" ht="15.75" customHeight="1" x14ac:dyDescent="0.25">
      <c r="B575" s="71" t="s">
        <v>812</v>
      </c>
      <c r="C575" s="65" t="s">
        <v>281</v>
      </c>
      <c r="D575" s="66">
        <v>3</v>
      </c>
    </row>
    <row r="576" spans="2:4" ht="15.75" customHeight="1" x14ac:dyDescent="0.25">
      <c r="B576" s="71" t="s">
        <v>813</v>
      </c>
      <c r="C576" s="65" t="s">
        <v>283</v>
      </c>
      <c r="D576" s="66">
        <v>6</v>
      </c>
    </row>
    <row r="577" spans="2:4" ht="15.75" customHeight="1" x14ac:dyDescent="0.25">
      <c r="B577" s="71" t="s">
        <v>814</v>
      </c>
      <c r="C577" s="65" t="s">
        <v>289</v>
      </c>
      <c r="D577" s="66">
        <v>11</v>
      </c>
    </row>
    <row r="578" spans="2:4" ht="15.75" customHeight="1" x14ac:dyDescent="0.25">
      <c r="B578" s="71" t="s">
        <v>815</v>
      </c>
      <c r="C578" s="65" t="s">
        <v>282</v>
      </c>
      <c r="D578" s="66">
        <v>4</v>
      </c>
    </row>
    <row r="579" spans="2:4" ht="15.75" customHeight="1" x14ac:dyDescent="0.25">
      <c r="B579" s="71" t="s">
        <v>816</v>
      </c>
      <c r="C579" s="65" t="s">
        <v>289</v>
      </c>
      <c r="D579" s="66">
        <v>11</v>
      </c>
    </row>
    <row r="580" spans="2:4" ht="15.75" customHeight="1" x14ac:dyDescent="0.25">
      <c r="B580" s="71" t="s">
        <v>817</v>
      </c>
      <c r="C580" s="65" t="s">
        <v>280</v>
      </c>
      <c r="D580" s="66">
        <v>1</v>
      </c>
    </row>
    <row r="581" spans="2:4" ht="15.75" customHeight="1" x14ac:dyDescent="0.25">
      <c r="B581" s="71" t="s">
        <v>818</v>
      </c>
      <c r="C581" s="65" t="s">
        <v>288</v>
      </c>
      <c r="D581" s="66">
        <v>12</v>
      </c>
    </row>
    <row r="582" spans="2:4" ht="15.75" customHeight="1" x14ac:dyDescent="0.25">
      <c r="B582" s="71" t="s">
        <v>819</v>
      </c>
      <c r="C582" s="65" t="s">
        <v>281</v>
      </c>
      <c r="D582" s="66">
        <v>3</v>
      </c>
    </row>
    <row r="583" spans="2:4" ht="15.75" customHeight="1" x14ac:dyDescent="0.25">
      <c r="B583" s="71" t="s">
        <v>819</v>
      </c>
      <c r="C583" s="65" t="s">
        <v>282</v>
      </c>
      <c r="D583" s="66">
        <v>4</v>
      </c>
    </row>
    <row r="584" spans="2:4" ht="15.75" customHeight="1" x14ac:dyDescent="0.25">
      <c r="B584" s="71" t="s">
        <v>819</v>
      </c>
      <c r="C584" s="65" t="s">
        <v>288</v>
      </c>
      <c r="D584" s="66">
        <v>12</v>
      </c>
    </row>
    <row r="585" spans="2:4" ht="15.75" customHeight="1" x14ac:dyDescent="0.25">
      <c r="B585" s="71" t="s">
        <v>820</v>
      </c>
      <c r="C585" s="65" t="s">
        <v>280</v>
      </c>
      <c r="D585" s="66">
        <v>1</v>
      </c>
    </row>
    <row r="586" spans="2:4" ht="15.75" customHeight="1" x14ac:dyDescent="0.25">
      <c r="B586" s="71" t="s">
        <v>821</v>
      </c>
      <c r="C586" s="65" t="s">
        <v>280</v>
      </c>
      <c r="D586" s="66">
        <v>1</v>
      </c>
    </row>
    <row r="587" spans="2:4" ht="15.75" customHeight="1" x14ac:dyDescent="0.25">
      <c r="B587" s="71" t="s">
        <v>822</v>
      </c>
      <c r="C587" s="65" t="s">
        <v>282</v>
      </c>
      <c r="D587" s="66">
        <v>4</v>
      </c>
    </row>
    <row r="588" spans="2:4" ht="15.75" customHeight="1" x14ac:dyDescent="0.25">
      <c r="B588" s="71" t="s">
        <v>823</v>
      </c>
      <c r="C588" s="65" t="s">
        <v>283</v>
      </c>
      <c r="D588" s="66">
        <v>6</v>
      </c>
    </row>
    <row r="589" spans="2:4" ht="15.75" customHeight="1" x14ac:dyDescent="0.25">
      <c r="B589" s="71" t="s">
        <v>824</v>
      </c>
      <c r="C589" s="65" t="s">
        <v>288</v>
      </c>
      <c r="D589" s="66">
        <v>12</v>
      </c>
    </row>
    <row r="590" spans="2:4" ht="15.75" customHeight="1" x14ac:dyDescent="0.25">
      <c r="B590" s="71" t="s">
        <v>825</v>
      </c>
      <c r="C590" s="65" t="s">
        <v>284</v>
      </c>
      <c r="D590" s="66">
        <v>7</v>
      </c>
    </row>
    <row r="591" spans="2:4" ht="15.75" customHeight="1" x14ac:dyDescent="0.25">
      <c r="B591" s="71" t="s">
        <v>313</v>
      </c>
      <c r="C591" s="65" t="s">
        <v>288</v>
      </c>
      <c r="D591" s="66">
        <v>12</v>
      </c>
    </row>
    <row r="592" spans="2:4" ht="15.75" customHeight="1" x14ac:dyDescent="0.25">
      <c r="B592" s="71" t="s">
        <v>826</v>
      </c>
      <c r="C592" s="65" t="s">
        <v>289</v>
      </c>
      <c r="D592" s="66">
        <v>11</v>
      </c>
    </row>
    <row r="593" spans="2:4" ht="15.75" customHeight="1" x14ac:dyDescent="0.25">
      <c r="B593" s="71" t="s">
        <v>827</v>
      </c>
      <c r="C593" s="65" t="s">
        <v>287</v>
      </c>
      <c r="D593" s="66">
        <v>10</v>
      </c>
    </row>
    <row r="594" spans="2:4" ht="15.75" customHeight="1" x14ac:dyDescent="0.25">
      <c r="B594" s="71" t="s">
        <v>828</v>
      </c>
      <c r="C594" s="65" t="s">
        <v>282</v>
      </c>
      <c r="D594" s="66">
        <v>4</v>
      </c>
    </row>
    <row r="595" spans="2:4" ht="15.75" customHeight="1" x14ac:dyDescent="0.25">
      <c r="B595" s="71" t="s">
        <v>829</v>
      </c>
      <c r="C595" s="65" t="s">
        <v>282</v>
      </c>
      <c r="D595" s="66">
        <v>4</v>
      </c>
    </row>
  </sheetData>
  <sheetProtection algorithmName="SHA-512" hashValue="TV+qo5WZQ+E39MIFIsa+DGLan8ySDKVGkoQ3zDMGzd5pa7NQ9L+3Q167Ff+bjL3SRrlfQHeIqXOKKjL0/MoCAw==" saltValue="Jb4pDdPJt7hQ3w95Ri5QOA==" spinCount="100000" sheet="1" selectLockedCells="1" selectUnlockedCells="1"/>
  <sortState xmlns:xlrd2="http://schemas.microsoft.com/office/spreadsheetml/2017/richdata2" ref="B36:D604">
    <sortCondition ref="B36:B604"/>
  </sortState>
  <customSheetViews>
    <customSheetView guid="{6FFCD583-56CA-4420-AC43-EFE10261B2DF}" scale="115" hiddenRows="1" hiddenColumns="1">
      <selection activeCell="T43" sqref="T43"/>
      <pageMargins left="0" right="0" top="0" bottom="0" header="0" footer="0"/>
      <pageSetup paperSize="9" orientation="portrait" horizontalDpi="300" verticalDpi="300" r:id="rId1"/>
    </customSheetView>
  </customSheetViews>
  <mergeCells count="24">
    <mergeCell ref="F44:G44"/>
    <mergeCell ref="F45:G45"/>
    <mergeCell ref="J35:K35"/>
    <mergeCell ref="J34:K34"/>
    <mergeCell ref="F7:G7"/>
    <mergeCell ref="J16:K16"/>
    <mergeCell ref="F8:G8"/>
    <mergeCell ref="F17:G17"/>
    <mergeCell ref="F26:G26"/>
    <mergeCell ref="F16:G16"/>
    <mergeCell ref="F25:G25"/>
    <mergeCell ref="J25:K25"/>
    <mergeCell ref="J7:K7"/>
    <mergeCell ref="J8:K8"/>
    <mergeCell ref="J17:K17"/>
    <mergeCell ref="J26:K26"/>
    <mergeCell ref="J61:K61"/>
    <mergeCell ref="J62:K62"/>
    <mergeCell ref="J70:K70"/>
    <mergeCell ref="J71:K71"/>
    <mergeCell ref="J43:K43"/>
    <mergeCell ref="J44:K44"/>
    <mergeCell ref="J52:K52"/>
    <mergeCell ref="J53:K53"/>
  </mergeCells>
  <phoneticPr fontId="26" type="noConversion"/>
  <pageMargins left="0.7" right="0.7" top="0.75" bottom="0.75" header="0.3" footer="0.3"/>
  <pageSetup paperSize="9" orientation="portrait" horizontalDpi="300" verticalDpi="300" r:id="rId2"/>
  <headerFooter>
    <oddFooter>&amp;L_x000D_&amp;1#&amp;"Calibri"&amp;10&amp;K000000 Intern gebruik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/ G t y U 5 A O / C i k A A A A 9 Q A A A B I A H A B D b 2 5 m a W c v U G F j a 2 F n Z S 5 4 b W w g o h g A K K A U A A A A A A A A A A A A A A A A A A A A A A A A A A A A h Y 9 B D o I w F E S v Q r q n R Y w G y a c s 3 I I x M T F u m 1 K h E T 6 G F s v d X H g k r y B G U X c u Z 9 5 M M n O / 3 i A d m t q 7 q M 7 o F h M y o w H x F M q 2 0 F g m p L d H P y I p h 6 2 Q J 1 E q b w y j i Q e j E 1 J Z e 4 4 Z c 8 5 R N 6 d t V 7 I w C G b s k G c 7 W a l G + B q N F S g V + b S K / y 3 C Y f 8 a w 0 O 6 i u h i O U 4 C N n m Q a / z y c G R P + m P C u q 9 t 3 y m O t b / J g E 0 S 2 P s C f w B Q S w M E F A A C A A g A / G t y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x r c l M o i k e 4 D g A A A B E A A A A T A B w A R m 9 y b X V s Y X M v U 2 V j d G l v b j E u b S C i G A A o o B Q A A A A A A A A A A A A A A A A A A A A A A A A A A A A r T k 0 u y c z P U w i G 0 I b W A F B L A Q I t A B Q A A g A I A P x r c l O Q D v w o p A A A A P U A A A A S A A A A A A A A A A A A A A A A A A A A A A B D b 2 5 m a W c v U G F j a 2 F n Z S 5 4 b W x Q S w E C L Q A U A A I A C A D 8 a 3 J T D 8 r p q 6 Q A A A D p A A A A E w A A A A A A A A A A A A A A A A D w A A A A W 0 N v b n R l b n R f V H l w Z X N d L n h t b F B L A Q I t A B Q A A g A I A P x r c l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h h r d i 4 K O e Q 6 G T w j o A 8 g D G A A A A A A I A A A A A A A N m A A D A A A A A E A A A A P d Y P 4 J C 2 x d c M X U V B 7 R o Y + E A A A A A B I A A A K A A A A A Q A A A A s p L Q c K l X 9 H F B P P E V 7 q r A V V A A A A C X y f N / L W j k P f X c E o N n M h f s H t Y L n D x b F D J / Y H z Z K B R 3 Z o V W M 4 d 3 G U y a w M y g V r K r w c l P m Z l k 0 a N f H 0 d a V 4 h V C J p 9 l M x 5 R f X 8 x 5 R q g m U 5 7 O J i 9 B Q A A A D m M m n t i 5 Y 1 L t F K C G Q 6 7 b l I A E Y y 9 w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9C9208194EB546A6EF3B95D6337387" ma:contentTypeVersion="3" ma:contentTypeDescription="Een nieuw document maken." ma:contentTypeScope="" ma:versionID="8f36d5dc66387e69d587363eb57046f8">
  <xsd:schema xmlns:xsd="http://www.w3.org/2001/XMLSchema" xmlns:xs="http://www.w3.org/2001/XMLSchema" xmlns:p="http://schemas.microsoft.com/office/2006/metadata/properties" xmlns:ns2="44f63203-3a3e-4727-94bc-064d1dd68ca4" targetNamespace="http://schemas.microsoft.com/office/2006/metadata/properties" ma:root="true" ma:fieldsID="b82d80f3249a1144ed37c9c017213ee4" ns2:_="">
    <xsd:import namespace="44f63203-3a3e-4727-94bc-064d1dd68c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f63203-3a3e-4727-94bc-064d1dd68c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ADD12D-4091-4BF2-A18E-FAD53D33B9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39EEE8-9B2E-4A4F-86F6-6D3B058BF6A3}">
  <ds:schemaRefs>
    <ds:schemaRef ds:uri="http://schemas.openxmlformats.org/package/2006/metadata/core-properties"/>
    <ds:schemaRef ds:uri="http://purl.org/dc/dcmitype/"/>
    <ds:schemaRef ds:uri="44f63203-3a3e-4727-94bc-064d1dd68ca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208276-204A-4A80-9F51-AEA0BD8B60B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A29503B-0158-41A2-A8C7-D4AE317C51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f63203-3a3e-4727-94bc-064d1dd68c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81dcdd7-3e43-49fb-ac1e-2321f7e63421}" enabled="1" method="Standar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7</vt:i4>
      </vt:variant>
    </vt:vector>
  </HeadingPairs>
  <TitlesOfParts>
    <vt:vector size="12" baseType="lpstr">
      <vt:lpstr>ISOLATIEAANPAK </vt:lpstr>
      <vt:lpstr>Prijsonderbouwing</vt:lpstr>
      <vt:lpstr> Uittrekstaten</vt:lpstr>
      <vt:lpstr>Afwerking_kosten </vt:lpstr>
      <vt:lpstr>Tabellen</vt:lpstr>
      <vt:lpstr>'Afwerking_kosten '!_Hlk175842881</vt:lpstr>
      <vt:lpstr>' Uittrekstaten'!Afdrukbereik</vt:lpstr>
      <vt:lpstr>'ISOLATIEAANPAK '!Afdrukbereik</vt:lpstr>
      <vt:lpstr>Prijsonderbouwing!Afdrukbereik</vt:lpstr>
      <vt:lpstr>' Uittrekstaten'!Afdruktitels</vt:lpstr>
      <vt:lpstr>'ISOLATIEAANPAK '!Afdruktitels</vt:lpstr>
      <vt:lpstr>Prijsonderbouwing!Afdruktitels</vt:lpstr>
    </vt:vector>
  </TitlesOfParts>
  <Manager/>
  <Company>ABC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Overzicht kosten</dc:title>
  <dc:subject>GMC</dc:subject>
  <dc:creator>MEL @2025;HVE @2025</dc:creator>
  <cp:keywords/>
  <dc:description>V23</dc:description>
  <cp:lastModifiedBy>Scholte, Sandrina</cp:lastModifiedBy>
  <cp:revision/>
  <cp:lastPrinted>2025-08-05T13:30:00Z</cp:lastPrinted>
  <dcterms:created xsi:type="dcterms:W3CDTF">2014-09-30T09:55:43Z</dcterms:created>
  <dcterms:modified xsi:type="dcterms:W3CDTF">2025-10-02T08:52:02Z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0x010100C69C9208194EB546A6EF3B95D6337387</vt:lpwstr>
  </property>
</Properties>
</file>